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llasregionalchamber-my.sharepoint.com/personal/dowusu_dallaschamber_org/Documents/Dallas Regional Chamber/EdWorks/Dallas Thrives/Pathway Data Assembly/"/>
    </mc:Choice>
  </mc:AlternateContent>
  <xr:revisionPtr revIDLastSave="0" documentId="8_{923B1812-8E83-4B50-8C21-CA607919A4EA}" xr6:coauthVersionLast="46" xr6:coauthVersionMax="46" xr10:uidLastSave="{00000000-0000-0000-0000-000000000000}"/>
  <bookViews>
    <workbookView xWindow="-120" yWindow="-120" windowWidth="29040" windowHeight="15840" firstSheet="1" activeTab="1" xr2:uid="{155B3A03-57DA-41FB-BCD5-DE9660D432F8}"/>
  </bookViews>
  <sheets>
    <sheet name="Base Occupation Data" sheetId="1" state="hidden" r:id="rId1"/>
    <sheet name="HS or equiv" sheetId="6" r:id="rId2"/>
    <sheet name="PS Nondegree" sheetId="7" r:id="rId3"/>
    <sheet name="Associates" sheetId="5" r:id="rId4"/>
    <sheet name="Bachelors" sheetId="4" r:id="rId5"/>
  </sheets>
  <externalReferences>
    <externalReference r:id="rId6"/>
  </externalReferences>
  <definedNames>
    <definedName name="_xlnm._FilterDatabase" localSheetId="0" hidden="1">'Base Occupation Data'!$G$8:$BX$764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6" l="1"/>
  <c r="A1" i="4"/>
  <c r="A1" i="5"/>
  <c r="A1" i="7"/>
  <c r="BO6" i="1"/>
  <c r="BP6" i="1"/>
  <c r="J772" i="1"/>
  <c r="BE764" i="1"/>
  <c r="BC764" i="1"/>
  <c r="BB764" i="1"/>
  <c r="AB764" i="1"/>
  <c r="X764" i="1"/>
  <c r="R764" i="1"/>
  <c r="J764" i="1" s="1"/>
  <c r="D764" i="1"/>
  <c r="A764" i="1"/>
  <c r="B764" i="1" s="1"/>
  <c r="BE763" i="1"/>
  <c r="BC763" i="1"/>
  <c r="BB763" i="1"/>
  <c r="AK763" i="1"/>
  <c r="AB763" i="1"/>
  <c r="AC763" i="1" s="1"/>
  <c r="X763" i="1"/>
  <c r="Y763" i="1" s="1"/>
  <c r="R763" i="1"/>
  <c r="J763" i="1" s="1"/>
  <c r="D763" i="1"/>
  <c r="E763" i="1" s="1"/>
  <c r="BQ763" i="1" s="1"/>
  <c r="A763" i="1"/>
  <c r="B763" i="1" s="1"/>
  <c r="C763" i="1" s="1"/>
  <c r="BE762" i="1"/>
  <c r="BC762" i="1"/>
  <c r="BB762" i="1"/>
  <c r="AK762" i="1"/>
  <c r="AB762" i="1"/>
  <c r="AC762" i="1" s="1"/>
  <c r="X762" i="1"/>
  <c r="Y762" i="1" s="1"/>
  <c r="R762" i="1"/>
  <c r="J762" i="1" s="1"/>
  <c r="D762" i="1"/>
  <c r="E762" i="1" s="1"/>
  <c r="A762" i="1"/>
  <c r="B762" i="1" s="1"/>
  <c r="C762" i="1" s="1"/>
  <c r="BE761" i="1"/>
  <c r="BC761" i="1"/>
  <c r="BB761" i="1"/>
  <c r="AK761" i="1"/>
  <c r="AB761" i="1"/>
  <c r="X761" i="1"/>
  <c r="Y761" i="1" s="1"/>
  <c r="R761" i="1"/>
  <c r="J761" i="1" s="1"/>
  <c r="D761" i="1"/>
  <c r="E761" i="1" s="1"/>
  <c r="F761" i="1" s="1"/>
  <c r="A761" i="1"/>
  <c r="B761" i="1" s="1"/>
  <c r="C761" i="1" s="1"/>
  <c r="BE760" i="1"/>
  <c r="BC760" i="1"/>
  <c r="BB760" i="1"/>
  <c r="AK760" i="1"/>
  <c r="AB760" i="1"/>
  <c r="AC760" i="1" s="1"/>
  <c r="X760" i="1"/>
  <c r="Y760" i="1" s="1"/>
  <c r="R760" i="1"/>
  <c r="J760" i="1" s="1"/>
  <c r="D760" i="1"/>
  <c r="E760" i="1" s="1"/>
  <c r="BQ760" i="1" s="1"/>
  <c r="A760" i="1"/>
  <c r="BE759" i="1"/>
  <c r="BC759" i="1"/>
  <c r="BB759" i="1"/>
  <c r="AK759" i="1"/>
  <c r="AB759" i="1"/>
  <c r="X759" i="1"/>
  <c r="Y759" i="1" s="1"/>
  <c r="R759" i="1"/>
  <c r="J759" i="1" s="1"/>
  <c r="D759" i="1"/>
  <c r="A759" i="1"/>
  <c r="BE758" i="1"/>
  <c r="BC758" i="1"/>
  <c r="BB758" i="1"/>
  <c r="AK758" i="1"/>
  <c r="AB758" i="1"/>
  <c r="AC758" i="1" s="1"/>
  <c r="X758" i="1"/>
  <c r="Y758" i="1" s="1"/>
  <c r="R758" i="1"/>
  <c r="J758" i="1" s="1"/>
  <c r="D758" i="1"/>
  <c r="A758" i="1"/>
  <c r="BE757" i="1"/>
  <c r="BC757" i="1"/>
  <c r="BB757" i="1"/>
  <c r="AK757" i="1"/>
  <c r="AB757" i="1"/>
  <c r="AC757" i="1" s="1"/>
  <c r="X757" i="1"/>
  <c r="Y757" i="1" s="1"/>
  <c r="R757" i="1"/>
  <c r="J757" i="1" s="1"/>
  <c r="D757" i="1"/>
  <c r="A757" i="1"/>
  <c r="BE756" i="1"/>
  <c r="BC756" i="1"/>
  <c r="BB756" i="1"/>
  <c r="AK756" i="1"/>
  <c r="AB756" i="1"/>
  <c r="AC756" i="1" s="1"/>
  <c r="X756" i="1"/>
  <c r="Y756" i="1" s="1"/>
  <c r="R756" i="1"/>
  <c r="J756" i="1" s="1"/>
  <c r="D756" i="1"/>
  <c r="A756" i="1"/>
  <c r="BE755" i="1"/>
  <c r="BC755" i="1"/>
  <c r="BB755" i="1"/>
  <c r="AK755" i="1"/>
  <c r="AB755" i="1"/>
  <c r="X755" i="1"/>
  <c r="Y755" i="1" s="1"/>
  <c r="R755" i="1"/>
  <c r="J755" i="1" s="1"/>
  <c r="D755" i="1"/>
  <c r="A755" i="1"/>
  <c r="BE754" i="1"/>
  <c r="BC754" i="1"/>
  <c r="BB754" i="1"/>
  <c r="AK754" i="1"/>
  <c r="AB754" i="1"/>
  <c r="AC754" i="1" s="1"/>
  <c r="X754" i="1"/>
  <c r="Y754" i="1" s="1"/>
  <c r="R754" i="1"/>
  <c r="J754" i="1" s="1"/>
  <c r="D754" i="1"/>
  <c r="A754" i="1"/>
  <c r="B754" i="1" s="1"/>
  <c r="C754" i="1" s="1"/>
  <c r="BE753" i="1"/>
  <c r="BC753" i="1"/>
  <c r="BB753" i="1"/>
  <c r="AK753" i="1"/>
  <c r="AB753" i="1"/>
  <c r="X753" i="1"/>
  <c r="Y753" i="1" s="1"/>
  <c r="R753" i="1"/>
  <c r="J753" i="1" s="1"/>
  <c r="D753" i="1"/>
  <c r="E753" i="1" s="1"/>
  <c r="A753" i="1"/>
  <c r="B753" i="1" s="1"/>
  <c r="BE752" i="1"/>
  <c r="BC752" i="1"/>
  <c r="BB752" i="1"/>
  <c r="AK752" i="1"/>
  <c r="AB752" i="1"/>
  <c r="AC752" i="1" s="1"/>
  <c r="X752" i="1"/>
  <c r="Y752" i="1" s="1"/>
  <c r="R752" i="1"/>
  <c r="J752" i="1" s="1"/>
  <c r="D752" i="1"/>
  <c r="E752" i="1" s="1"/>
  <c r="BQ752" i="1" s="1"/>
  <c r="A752" i="1"/>
  <c r="B752" i="1" s="1"/>
  <c r="C752" i="1" s="1"/>
  <c r="BE751" i="1"/>
  <c r="BC751" i="1"/>
  <c r="BB751" i="1"/>
  <c r="AK751" i="1"/>
  <c r="AB751" i="1"/>
  <c r="X751" i="1"/>
  <c r="Y751" i="1" s="1"/>
  <c r="R751" i="1"/>
  <c r="J751" i="1" s="1"/>
  <c r="D751" i="1"/>
  <c r="E751" i="1" s="1"/>
  <c r="A751" i="1"/>
  <c r="B751" i="1" s="1"/>
  <c r="BE750" i="1"/>
  <c r="BC750" i="1"/>
  <c r="BB750" i="1"/>
  <c r="AK750" i="1"/>
  <c r="AB750" i="1"/>
  <c r="AC750" i="1" s="1"/>
  <c r="Y750" i="1"/>
  <c r="X750" i="1"/>
  <c r="R750" i="1"/>
  <c r="J750" i="1" s="1"/>
  <c r="D750" i="1"/>
  <c r="A750" i="1"/>
  <c r="B750" i="1" s="1"/>
  <c r="BE749" i="1"/>
  <c r="BC749" i="1"/>
  <c r="BB749" i="1"/>
  <c r="AK749" i="1"/>
  <c r="AB749" i="1"/>
  <c r="AC749" i="1" s="1"/>
  <c r="X749" i="1"/>
  <c r="Y749" i="1" s="1"/>
  <c r="R749" i="1"/>
  <c r="J749" i="1" s="1"/>
  <c r="D749" i="1"/>
  <c r="E749" i="1" s="1"/>
  <c r="BQ749" i="1" s="1"/>
  <c r="A749" i="1"/>
  <c r="BE748" i="1"/>
  <c r="BC748" i="1"/>
  <c r="BB748" i="1"/>
  <c r="AK748" i="1"/>
  <c r="AB748" i="1"/>
  <c r="AC748" i="1" s="1"/>
  <c r="X748" i="1"/>
  <c r="Y748" i="1" s="1"/>
  <c r="R748" i="1"/>
  <c r="J748" i="1" s="1"/>
  <c r="D748" i="1"/>
  <c r="A748" i="1"/>
  <c r="B748" i="1" s="1"/>
  <c r="BE747" i="1"/>
  <c r="BC747" i="1"/>
  <c r="BD747" i="1" s="1"/>
  <c r="BB747" i="1"/>
  <c r="AK747" i="1"/>
  <c r="AB747" i="1"/>
  <c r="AC747" i="1" s="1"/>
  <c r="X747" i="1"/>
  <c r="Y747" i="1" s="1"/>
  <c r="R747" i="1"/>
  <c r="J747" i="1" s="1"/>
  <c r="D747" i="1"/>
  <c r="A747" i="1"/>
  <c r="B747" i="1" s="1"/>
  <c r="C747" i="1" s="1"/>
  <c r="BE746" i="1"/>
  <c r="BC746" i="1"/>
  <c r="BB746" i="1"/>
  <c r="AK746" i="1"/>
  <c r="AB746" i="1"/>
  <c r="X746" i="1"/>
  <c r="Y746" i="1" s="1"/>
  <c r="R746" i="1"/>
  <c r="J746" i="1" s="1"/>
  <c r="D746" i="1"/>
  <c r="E746" i="1" s="1"/>
  <c r="A746" i="1"/>
  <c r="BE745" i="1"/>
  <c r="BC745" i="1"/>
  <c r="BB745" i="1"/>
  <c r="AK745" i="1"/>
  <c r="AB745" i="1"/>
  <c r="AC745" i="1" s="1"/>
  <c r="X745" i="1"/>
  <c r="Y745" i="1" s="1"/>
  <c r="R745" i="1"/>
  <c r="J745" i="1" s="1"/>
  <c r="D745" i="1"/>
  <c r="E745" i="1" s="1"/>
  <c r="BQ745" i="1" s="1"/>
  <c r="A745" i="1"/>
  <c r="B745" i="1" s="1"/>
  <c r="BE744" i="1"/>
  <c r="BC744" i="1"/>
  <c r="BB744" i="1"/>
  <c r="AK744" i="1"/>
  <c r="AB744" i="1"/>
  <c r="AC744" i="1" s="1"/>
  <c r="X744" i="1"/>
  <c r="Y744" i="1" s="1"/>
  <c r="R744" i="1"/>
  <c r="J744" i="1" s="1"/>
  <c r="D744" i="1"/>
  <c r="E744" i="1" s="1"/>
  <c r="BQ744" i="1" s="1"/>
  <c r="A744" i="1"/>
  <c r="BE743" i="1"/>
  <c r="BC743" i="1"/>
  <c r="BB743" i="1"/>
  <c r="AK743" i="1"/>
  <c r="AB743" i="1"/>
  <c r="AC743" i="1" s="1"/>
  <c r="X743" i="1"/>
  <c r="Y743" i="1" s="1"/>
  <c r="R743" i="1"/>
  <c r="J743" i="1" s="1"/>
  <c r="D743" i="1"/>
  <c r="A743" i="1"/>
  <c r="B743" i="1" s="1"/>
  <c r="BE742" i="1"/>
  <c r="BC742" i="1"/>
  <c r="BB742" i="1"/>
  <c r="AK742" i="1"/>
  <c r="AB742" i="1"/>
  <c r="X742" i="1"/>
  <c r="Y742" i="1" s="1"/>
  <c r="R742" i="1"/>
  <c r="J742" i="1" s="1"/>
  <c r="D742" i="1"/>
  <c r="E742" i="1" s="1"/>
  <c r="BQ742" i="1" s="1"/>
  <c r="A742" i="1"/>
  <c r="B742" i="1" s="1"/>
  <c r="C742" i="1" s="1"/>
  <c r="BE741" i="1"/>
  <c r="BC741" i="1"/>
  <c r="BB741" i="1"/>
  <c r="AK741" i="1"/>
  <c r="AB741" i="1"/>
  <c r="X741" i="1"/>
  <c r="Y741" i="1" s="1"/>
  <c r="R741" i="1"/>
  <c r="J741" i="1" s="1"/>
  <c r="D741" i="1"/>
  <c r="A741" i="1"/>
  <c r="B741" i="1" s="1"/>
  <c r="BE740" i="1"/>
  <c r="BC740" i="1"/>
  <c r="BB740" i="1"/>
  <c r="AK740" i="1"/>
  <c r="AB740" i="1"/>
  <c r="AC740" i="1" s="1"/>
  <c r="X740" i="1"/>
  <c r="Y740" i="1" s="1"/>
  <c r="R740" i="1"/>
  <c r="J740" i="1" s="1"/>
  <c r="D740" i="1"/>
  <c r="A740" i="1"/>
  <c r="B740" i="1" s="1"/>
  <c r="BE739" i="1"/>
  <c r="BC739" i="1"/>
  <c r="BB739" i="1"/>
  <c r="AK739" i="1"/>
  <c r="AB739" i="1"/>
  <c r="AC739" i="1" s="1"/>
  <c r="X739" i="1"/>
  <c r="Y739" i="1" s="1"/>
  <c r="R739" i="1"/>
  <c r="J739" i="1" s="1"/>
  <c r="D739" i="1"/>
  <c r="A739" i="1"/>
  <c r="B739" i="1" s="1"/>
  <c r="C739" i="1" s="1"/>
  <c r="BE738" i="1"/>
  <c r="BC738" i="1"/>
  <c r="BB738" i="1"/>
  <c r="AK738" i="1"/>
  <c r="AB738" i="1"/>
  <c r="AC738" i="1" s="1"/>
  <c r="X738" i="1"/>
  <c r="Y738" i="1" s="1"/>
  <c r="R738" i="1"/>
  <c r="J738" i="1" s="1"/>
  <c r="D738" i="1"/>
  <c r="E738" i="1" s="1"/>
  <c r="BQ738" i="1" s="1"/>
  <c r="A738" i="1"/>
  <c r="B738" i="1" s="1"/>
  <c r="C738" i="1" s="1"/>
  <c r="BE737" i="1"/>
  <c r="BC737" i="1"/>
  <c r="BD737" i="1" s="1"/>
  <c r="BB737" i="1"/>
  <c r="AK737" i="1"/>
  <c r="AB737" i="1"/>
  <c r="AC737" i="1" s="1"/>
  <c r="X737" i="1"/>
  <c r="Y737" i="1" s="1"/>
  <c r="R737" i="1"/>
  <c r="J737" i="1" s="1"/>
  <c r="D737" i="1"/>
  <c r="A737" i="1"/>
  <c r="B737" i="1" s="1"/>
  <c r="BE736" i="1"/>
  <c r="BC736" i="1"/>
  <c r="BD736" i="1" s="1"/>
  <c r="BB736" i="1"/>
  <c r="AK736" i="1"/>
  <c r="AB736" i="1"/>
  <c r="AC736" i="1" s="1"/>
  <c r="X736" i="1"/>
  <c r="Y736" i="1" s="1"/>
  <c r="R736" i="1"/>
  <c r="J736" i="1" s="1"/>
  <c r="D736" i="1"/>
  <c r="A736" i="1"/>
  <c r="B736" i="1" s="1"/>
  <c r="C736" i="1" s="1"/>
  <c r="BE735" i="1"/>
  <c r="BC735" i="1"/>
  <c r="BB735" i="1"/>
  <c r="AK735" i="1"/>
  <c r="AB735" i="1"/>
  <c r="AC735" i="1" s="1"/>
  <c r="X735" i="1"/>
  <c r="Y735" i="1" s="1"/>
  <c r="R735" i="1"/>
  <c r="J735" i="1" s="1"/>
  <c r="D735" i="1"/>
  <c r="E735" i="1" s="1"/>
  <c r="A735" i="1"/>
  <c r="B735" i="1" s="1"/>
  <c r="BE734" i="1"/>
  <c r="BC734" i="1"/>
  <c r="BB734" i="1"/>
  <c r="AK734" i="1"/>
  <c r="AB734" i="1"/>
  <c r="AC734" i="1" s="1"/>
  <c r="X734" i="1"/>
  <c r="Y734" i="1" s="1"/>
  <c r="R734" i="1"/>
  <c r="J734" i="1" s="1"/>
  <c r="D734" i="1"/>
  <c r="A734" i="1"/>
  <c r="BE733" i="1"/>
  <c r="BC733" i="1"/>
  <c r="BB733" i="1"/>
  <c r="AK733" i="1"/>
  <c r="AB733" i="1"/>
  <c r="AC733" i="1" s="1"/>
  <c r="X733" i="1"/>
  <c r="Y733" i="1" s="1"/>
  <c r="R733" i="1"/>
  <c r="J733" i="1" s="1"/>
  <c r="D733" i="1"/>
  <c r="E733" i="1" s="1"/>
  <c r="BQ733" i="1" s="1"/>
  <c r="A733" i="1"/>
  <c r="BE732" i="1"/>
  <c r="BC732" i="1"/>
  <c r="BD732" i="1" s="1"/>
  <c r="BB732" i="1"/>
  <c r="AK732" i="1"/>
  <c r="AB732" i="1"/>
  <c r="X732" i="1"/>
  <c r="Y732" i="1" s="1"/>
  <c r="R732" i="1"/>
  <c r="J732" i="1" s="1"/>
  <c r="D732" i="1"/>
  <c r="A732" i="1"/>
  <c r="BE731" i="1"/>
  <c r="BC731" i="1"/>
  <c r="BD731" i="1" s="1"/>
  <c r="BB731" i="1"/>
  <c r="AK731" i="1"/>
  <c r="AB731" i="1"/>
  <c r="AC731" i="1" s="1"/>
  <c r="X731" i="1"/>
  <c r="Y731" i="1" s="1"/>
  <c r="R731" i="1"/>
  <c r="J731" i="1" s="1"/>
  <c r="D731" i="1"/>
  <c r="E731" i="1" s="1"/>
  <c r="BQ731" i="1" s="1"/>
  <c r="A731" i="1"/>
  <c r="BE730" i="1"/>
  <c r="BC730" i="1"/>
  <c r="BD730" i="1" s="1"/>
  <c r="BB730" i="1"/>
  <c r="AK730" i="1"/>
  <c r="AB730" i="1"/>
  <c r="AC730" i="1" s="1"/>
  <c r="X730" i="1"/>
  <c r="Y730" i="1" s="1"/>
  <c r="R730" i="1"/>
  <c r="J730" i="1" s="1"/>
  <c r="D730" i="1"/>
  <c r="A730" i="1"/>
  <c r="B730" i="1" s="1"/>
  <c r="C730" i="1" s="1"/>
  <c r="BE729" i="1"/>
  <c r="BC729" i="1"/>
  <c r="BD729" i="1" s="1"/>
  <c r="BB729" i="1"/>
  <c r="AK729" i="1"/>
  <c r="AB729" i="1"/>
  <c r="AC729" i="1" s="1"/>
  <c r="X729" i="1"/>
  <c r="Y729" i="1" s="1"/>
  <c r="R729" i="1"/>
  <c r="J729" i="1" s="1"/>
  <c r="D729" i="1"/>
  <c r="E729" i="1" s="1"/>
  <c r="BQ729" i="1" s="1"/>
  <c r="A729" i="1"/>
  <c r="BE728" i="1"/>
  <c r="BC728" i="1"/>
  <c r="BB728" i="1"/>
  <c r="AK728" i="1"/>
  <c r="AB728" i="1"/>
  <c r="AC728" i="1" s="1"/>
  <c r="X728" i="1"/>
  <c r="Y728" i="1" s="1"/>
  <c r="R728" i="1"/>
  <c r="J728" i="1" s="1"/>
  <c r="D728" i="1"/>
  <c r="A728" i="1"/>
  <c r="B728" i="1" s="1"/>
  <c r="C728" i="1" s="1"/>
  <c r="BE727" i="1"/>
  <c r="BC727" i="1"/>
  <c r="BD727" i="1" s="1"/>
  <c r="BB727" i="1"/>
  <c r="AK727" i="1"/>
  <c r="AB727" i="1"/>
  <c r="AC727" i="1" s="1"/>
  <c r="X727" i="1"/>
  <c r="Y727" i="1" s="1"/>
  <c r="R727" i="1"/>
  <c r="J727" i="1" s="1"/>
  <c r="D727" i="1"/>
  <c r="E727" i="1" s="1"/>
  <c r="BQ727" i="1" s="1"/>
  <c r="A727" i="1"/>
  <c r="B727" i="1" s="1"/>
  <c r="C727" i="1" s="1"/>
  <c r="BE726" i="1"/>
  <c r="BC726" i="1"/>
  <c r="BB726" i="1"/>
  <c r="AK726" i="1"/>
  <c r="AB726" i="1"/>
  <c r="AC726" i="1" s="1"/>
  <c r="X726" i="1"/>
  <c r="Y726" i="1" s="1"/>
  <c r="R726" i="1"/>
  <c r="J726" i="1" s="1"/>
  <c r="D726" i="1"/>
  <c r="E726" i="1" s="1"/>
  <c r="BQ726" i="1" s="1"/>
  <c r="A726" i="1"/>
  <c r="BE725" i="1"/>
  <c r="BC725" i="1"/>
  <c r="BB725" i="1"/>
  <c r="AK725" i="1"/>
  <c r="AB725" i="1"/>
  <c r="AC725" i="1" s="1"/>
  <c r="X725" i="1"/>
  <c r="Y725" i="1" s="1"/>
  <c r="R725" i="1"/>
  <c r="J725" i="1" s="1"/>
  <c r="D725" i="1"/>
  <c r="A725" i="1"/>
  <c r="B725" i="1" s="1"/>
  <c r="BE724" i="1"/>
  <c r="BC724" i="1"/>
  <c r="BB724" i="1"/>
  <c r="AK724" i="1"/>
  <c r="AB724" i="1"/>
  <c r="AC724" i="1" s="1"/>
  <c r="X724" i="1"/>
  <c r="Y724" i="1" s="1"/>
  <c r="R724" i="1"/>
  <c r="J724" i="1" s="1"/>
  <c r="D724" i="1"/>
  <c r="A724" i="1"/>
  <c r="BE723" i="1"/>
  <c r="BC723" i="1"/>
  <c r="BD723" i="1" s="1"/>
  <c r="BB723" i="1"/>
  <c r="AK723" i="1"/>
  <c r="AB723" i="1"/>
  <c r="AC723" i="1" s="1"/>
  <c r="X723" i="1"/>
  <c r="Y723" i="1" s="1"/>
  <c r="R723" i="1"/>
  <c r="J723" i="1" s="1"/>
  <c r="D723" i="1"/>
  <c r="E723" i="1" s="1"/>
  <c r="BQ723" i="1" s="1"/>
  <c r="A723" i="1"/>
  <c r="B723" i="1" s="1"/>
  <c r="C723" i="1" s="1"/>
  <c r="BE722" i="1"/>
  <c r="BC722" i="1"/>
  <c r="BD722" i="1" s="1"/>
  <c r="BB722" i="1"/>
  <c r="AK722" i="1"/>
  <c r="AB722" i="1"/>
  <c r="AC722" i="1" s="1"/>
  <c r="X722" i="1"/>
  <c r="Y722" i="1" s="1"/>
  <c r="R722" i="1"/>
  <c r="J722" i="1" s="1"/>
  <c r="D722" i="1"/>
  <c r="A722" i="1"/>
  <c r="BE721" i="1"/>
  <c r="BC721" i="1"/>
  <c r="BD721" i="1" s="1"/>
  <c r="BB721" i="1"/>
  <c r="AK721" i="1"/>
  <c r="AB721" i="1"/>
  <c r="AC721" i="1" s="1"/>
  <c r="X721" i="1"/>
  <c r="Y721" i="1" s="1"/>
  <c r="R721" i="1"/>
  <c r="J721" i="1" s="1"/>
  <c r="D721" i="1"/>
  <c r="A721" i="1"/>
  <c r="BE720" i="1"/>
  <c r="BC720" i="1"/>
  <c r="BB720" i="1"/>
  <c r="AK720" i="1"/>
  <c r="AB720" i="1"/>
  <c r="AC720" i="1" s="1"/>
  <c r="X720" i="1"/>
  <c r="Y720" i="1" s="1"/>
  <c r="R720" i="1"/>
  <c r="J720" i="1" s="1"/>
  <c r="D720" i="1"/>
  <c r="E720" i="1" s="1"/>
  <c r="A720" i="1"/>
  <c r="BE719" i="1"/>
  <c r="BC719" i="1"/>
  <c r="BB719" i="1"/>
  <c r="AK719" i="1"/>
  <c r="AB719" i="1"/>
  <c r="AC719" i="1" s="1"/>
  <c r="X719" i="1"/>
  <c r="Y719" i="1" s="1"/>
  <c r="R719" i="1"/>
  <c r="J719" i="1" s="1"/>
  <c r="D719" i="1"/>
  <c r="E719" i="1" s="1"/>
  <c r="BQ719" i="1" s="1"/>
  <c r="A719" i="1"/>
  <c r="B719" i="1" s="1"/>
  <c r="BE718" i="1"/>
  <c r="BC718" i="1"/>
  <c r="BB718" i="1"/>
  <c r="AK718" i="1"/>
  <c r="AB718" i="1"/>
  <c r="X718" i="1"/>
  <c r="Y718" i="1" s="1"/>
  <c r="R718" i="1"/>
  <c r="J718" i="1" s="1"/>
  <c r="D718" i="1"/>
  <c r="A718" i="1"/>
  <c r="B718" i="1" s="1"/>
  <c r="C718" i="1" s="1"/>
  <c r="BE717" i="1"/>
  <c r="BC717" i="1"/>
  <c r="BB717" i="1"/>
  <c r="AK717" i="1"/>
  <c r="AB717" i="1"/>
  <c r="AC717" i="1" s="1"/>
  <c r="X717" i="1"/>
  <c r="Y717" i="1" s="1"/>
  <c r="R717" i="1"/>
  <c r="J717" i="1" s="1"/>
  <c r="D717" i="1"/>
  <c r="E717" i="1" s="1"/>
  <c r="BQ717" i="1" s="1"/>
  <c r="A717" i="1"/>
  <c r="B717" i="1" s="1"/>
  <c r="C717" i="1" s="1"/>
  <c r="BE716" i="1"/>
  <c r="BC716" i="1"/>
  <c r="BB716" i="1"/>
  <c r="AK716" i="1"/>
  <c r="AB716" i="1"/>
  <c r="AC716" i="1" s="1"/>
  <c r="X716" i="1"/>
  <c r="Y716" i="1" s="1"/>
  <c r="R716" i="1"/>
  <c r="J716" i="1" s="1"/>
  <c r="D716" i="1"/>
  <c r="E716" i="1" s="1"/>
  <c r="BQ716" i="1" s="1"/>
  <c r="A716" i="1"/>
  <c r="B716" i="1" s="1"/>
  <c r="BE715" i="1"/>
  <c r="BC715" i="1"/>
  <c r="BB715" i="1"/>
  <c r="AK715" i="1"/>
  <c r="AB715" i="1"/>
  <c r="AC715" i="1" s="1"/>
  <c r="X715" i="1"/>
  <c r="Y715" i="1" s="1"/>
  <c r="R715" i="1"/>
  <c r="J715" i="1" s="1"/>
  <c r="D715" i="1"/>
  <c r="E715" i="1" s="1"/>
  <c r="BQ715" i="1" s="1"/>
  <c r="A715" i="1"/>
  <c r="BE714" i="1"/>
  <c r="BC714" i="1"/>
  <c r="BB714" i="1"/>
  <c r="AK714" i="1"/>
  <c r="AB714" i="1"/>
  <c r="AC714" i="1" s="1"/>
  <c r="X714" i="1"/>
  <c r="Y714" i="1" s="1"/>
  <c r="R714" i="1"/>
  <c r="J714" i="1" s="1"/>
  <c r="D714" i="1"/>
  <c r="E714" i="1" s="1"/>
  <c r="F714" i="1" s="1"/>
  <c r="A714" i="1"/>
  <c r="B714" i="1" s="1"/>
  <c r="C714" i="1" s="1"/>
  <c r="BE713" i="1"/>
  <c r="BC713" i="1"/>
  <c r="BB713" i="1"/>
  <c r="AK713" i="1"/>
  <c r="AB713" i="1"/>
  <c r="AC713" i="1" s="1"/>
  <c r="X713" i="1"/>
  <c r="Y713" i="1" s="1"/>
  <c r="R713" i="1"/>
  <c r="J713" i="1" s="1"/>
  <c r="D713" i="1"/>
  <c r="E713" i="1" s="1"/>
  <c r="A713" i="1"/>
  <c r="BE712" i="1"/>
  <c r="BC712" i="1"/>
  <c r="BB712" i="1"/>
  <c r="AK712" i="1"/>
  <c r="AB712" i="1"/>
  <c r="AC712" i="1" s="1"/>
  <c r="X712" i="1"/>
  <c r="Y712" i="1" s="1"/>
  <c r="R712" i="1"/>
  <c r="J712" i="1" s="1"/>
  <c r="D712" i="1"/>
  <c r="E712" i="1" s="1"/>
  <c r="A712" i="1"/>
  <c r="BE711" i="1"/>
  <c r="BC711" i="1"/>
  <c r="BD711" i="1" s="1"/>
  <c r="BB711" i="1"/>
  <c r="AK711" i="1"/>
  <c r="AB711" i="1"/>
  <c r="AC711" i="1" s="1"/>
  <c r="X711" i="1"/>
  <c r="Y711" i="1" s="1"/>
  <c r="R711" i="1"/>
  <c r="J711" i="1" s="1"/>
  <c r="D711" i="1"/>
  <c r="A711" i="1"/>
  <c r="B711" i="1" s="1"/>
  <c r="BE710" i="1"/>
  <c r="BC710" i="1"/>
  <c r="BB710" i="1"/>
  <c r="AK710" i="1"/>
  <c r="AB710" i="1"/>
  <c r="AC710" i="1" s="1"/>
  <c r="X710" i="1"/>
  <c r="Y710" i="1" s="1"/>
  <c r="R710" i="1"/>
  <c r="J710" i="1" s="1"/>
  <c r="D710" i="1"/>
  <c r="E710" i="1" s="1"/>
  <c r="BQ710" i="1" s="1"/>
  <c r="A710" i="1"/>
  <c r="BE709" i="1"/>
  <c r="BC709" i="1"/>
  <c r="BB709" i="1"/>
  <c r="AK709" i="1"/>
  <c r="AB709" i="1"/>
  <c r="AC709" i="1" s="1"/>
  <c r="X709" i="1"/>
  <c r="Y709" i="1" s="1"/>
  <c r="R709" i="1"/>
  <c r="J709" i="1" s="1"/>
  <c r="D709" i="1"/>
  <c r="E709" i="1" s="1"/>
  <c r="BQ709" i="1" s="1"/>
  <c r="A709" i="1"/>
  <c r="B709" i="1" s="1"/>
  <c r="C709" i="1" s="1"/>
  <c r="BE708" i="1"/>
  <c r="BC708" i="1"/>
  <c r="BD708" i="1" s="1"/>
  <c r="BB708" i="1"/>
  <c r="AK708" i="1"/>
  <c r="AB708" i="1"/>
  <c r="X708" i="1"/>
  <c r="Y708" i="1" s="1"/>
  <c r="R708" i="1"/>
  <c r="J708" i="1" s="1"/>
  <c r="D708" i="1"/>
  <c r="E708" i="1" s="1"/>
  <c r="BQ708" i="1" s="1"/>
  <c r="A708" i="1"/>
  <c r="B708" i="1" s="1"/>
  <c r="C708" i="1" s="1"/>
  <c r="BE707" i="1"/>
  <c r="BC707" i="1"/>
  <c r="BD707" i="1" s="1"/>
  <c r="BB707" i="1"/>
  <c r="AK707" i="1"/>
  <c r="AB707" i="1"/>
  <c r="AC707" i="1" s="1"/>
  <c r="X707" i="1"/>
  <c r="Y707" i="1" s="1"/>
  <c r="R707" i="1"/>
  <c r="J707" i="1" s="1"/>
  <c r="D707" i="1"/>
  <c r="E707" i="1" s="1"/>
  <c r="F707" i="1" s="1"/>
  <c r="A707" i="1"/>
  <c r="BE706" i="1"/>
  <c r="BC706" i="1"/>
  <c r="BB706" i="1"/>
  <c r="AK706" i="1"/>
  <c r="AB706" i="1"/>
  <c r="AC706" i="1" s="1"/>
  <c r="X706" i="1"/>
  <c r="Y706" i="1" s="1"/>
  <c r="R706" i="1"/>
  <c r="J706" i="1" s="1"/>
  <c r="D706" i="1"/>
  <c r="E706" i="1" s="1"/>
  <c r="BQ706" i="1" s="1"/>
  <c r="A706" i="1"/>
  <c r="B706" i="1" s="1"/>
  <c r="C706" i="1" s="1"/>
  <c r="BE705" i="1"/>
  <c r="BC705" i="1"/>
  <c r="BB705" i="1"/>
  <c r="AK705" i="1"/>
  <c r="AB705" i="1"/>
  <c r="AC705" i="1" s="1"/>
  <c r="X705" i="1"/>
  <c r="Y705" i="1" s="1"/>
  <c r="R705" i="1"/>
  <c r="J705" i="1" s="1"/>
  <c r="D705" i="1"/>
  <c r="E705" i="1" s="1"/>
  <c r="BQ705" i="1" s="1"/>
  <c r="A705" i="1"/>
  <c r="B705" i="1" s="1"/>
  <c r="C705" i="1" s="1"/>
  <c r="BE704" i="1"/>
  <c r="BC704" i="1"/>
  <c r="BD704" i="1" s="1"/>
  <c r="BB704" i="1"/>
  <c r="AK704" i="1"/>
  <c r="AB704" i="1"/>
  <c r="AC704" i="1" s="1"/>
  <c r="X704" i="1"/>
  <c r="Y704" i="1" s="1"/>
  <c r="R704" i="1"/>
  <c r="J704" i="1" s="1"/>
  <c r="D704" i="1"/>
  <c r="A704" i="1"/>
  <c r="B704" i="1" s="1"/>
  <c r="C704" i="1" s="1"/>
  <c r="BE703" i="1"/>
  <c r="BC703" i="1"/>
  <c r="BB703" i="1"/>
  <c r="AK703" i="1"/>
  <c r="AB703" i="1"/>
  <c r="AC703" i="1" s="1"/>
  <c r="X703" i="1"/>
  <c r="Y703" i="1" s="1"/>
  <c r="R703" i="1"/>
  <c r="J703" i="1" s="1"/>
  <c r="D703" i="1"/>
  <c r="E703" i="1" s="1"/>
  <c r="BQ703" i="1" s="1"/>
  <c r="A703" i="1"/>
  <c r="B703" i="1" s="1"/>
  <c r="C703" i="1" s="1"/>
  <c r="BE702" i="1"/>
  <c r="BC702" i="1"/>
  <c r="BB702" i="1"/>
  <c r="AK702" i="1"/>
  <c r="AB702" i="1"/>
  <c r="AC702" i="1" s="1"/>
  <c r="X702" i="1"/>
  <c r="Y702" i="1" s="1"/>
  <c r="R702" i="1"/>
  <c r="J702" i="1" s="1"/>
  <c r="D702" i="1"/>
  <c r="E702" i="1" s="1"/>
  <c r="BQ702" i="1" s="1"/>
  <c r="A702" i="1"/>
  <c r="B702" i="1" s="1"/>
  <c r="BE701" i="1"/>
  <c r="BC701" i="1"/>
  <c r="BB701" i="1"/>
  <c r="AK701" i="1"/>
  <c r="AB701" i="1"/>
  <c r="AC701" i="1" s="1"/>
  <c r="X701" i="1"/>
  <c r="Y701" i="1" s="1"/>
  <c r="R701" i="1"/>
  <c r="J701" i="1" s="1"/>
  <c r="D701" i="1"/>
  <c r="A701" i="1"/>
  <c r="B701" i="1" s="1"/>
  <c r="BE700" i="1"/>
  <c r="BC700" i="1"/>
  <c r="BB700" i="1"/>
  <c r="AK700" i="1"/>
  <c r="AB700" i="1"/>
  <c r="AC700" i="1" s="1"/>
  <c r="X700" i="1"/>
  <c r="Y700" i="1" s="1"/>
  <c r="R700" i="1"/>
  <c r="J700" i="1" s="1"/>
  <c r="D700" i="1"/>
  <c r="E700" i="1" s="1"/>
  <c r="BQ700" i="1" s="1"/>
  <c r="A700" i="1"/>
  <c r="B700" i="1" s="1"/>
  <c r="BE699" i="1"/>
  <c r="BC699" i="1"/>
  <c r="BB699" i="1"/>
  <c r="AK699" i="1"/>
  <c r="AB699" i="1"/>
  <c r="AC699" i="1" s="1"/>
  <c r="X699" i="1"/>
  <c r="Y699" i="1" s="1"/>
  <c r="R699" i="1"/>
  <c r="J699" i="1" s="1"/>
  <c r="D699" i="1"/>
  <c r="E699" i="1" s="1"/>
  <c r="BQ699" i="1" s="1"/>
  <c r="A699" i="1"/>
  <c r="BE698" i="1"/>
  <c r="BC698" i="1"/>
  <c r="BB698" i="1"/>
  <c r="AK698" i="1"/>
  <c r="AB698" i="1"/>
  <c r="X698" i="1"/>
  <c r="Y698" i="1" s="1"/>
  <c r="R698" i="1"/>
  <c r="J698" i="1" s="1"/>
  <c r="D698" i="1"/>
  <c r="E698" i="1" s="1"/>
  <c r="BQ698" i="1" s="1"/>
  <c r="A698" i="1"/>
  <c r="B698" i="1" s="1"/>
  <c r="BE697" i="1"/>
  <c r="BC697" i="1"/>
  <c r="BB697" i="1"/>
  <c r="AK697" i="1"/>
  <c r="AB697" i="1"/>
  <c r="AC697" i="1" s="1"/>
  <c r="X697" i="1"/>
  <c r="Y697" i="1" s="1"/>
  <c r="R697" i="1"/>
  <c r="J697" i="1" s="1"/>
  <c r="D697" i="1"/>
  <c r="A697" i="1"/>
  <c r="BE696" i="1"/>
  <c r="BC696" i="1"/>
  <c r="BB696" i="1"/>
  <c r="AK696" i="1"/>
  <c r="AB696" i="1"/>
  <c r="AC696" i="1" s="1"/>
  <c r="X696" i="1"/>
  <c r="Y696" i="1" s="1"/>
  <c r="R696" i="1"/>
  <c r="J696" i="1" s="1"/>
  <c r="D696" i="1"/>
  <c r="A696" i="1"/>
  <c r="BE695" i="1"/>
  <c r="BC695" i="1"/>
  <c r="BB695" i="1"/>
  <c r="AK695" i="1"/>
  <c r="AB695" i="1"/>
  <c r="AC695" i="1" s="1"/>
  <c r="X695" i="1"/>
  <c r="Y695" i="1" s="1"/>
  <c r="R695" i="1"/>
  <c r="J695" i="1" s="1"/>
  <c r="D695" i="1"/>
  <c r="E695" i="1" s="1"/>
  <c r="BQ695" i="1" s="1"/>
  <c r="A695" i="1"/>
  <c r="B695" i="1" s="1"/>
  <c r="C695" i="1" s="1"/>
  <c r="BE694" i="1"/>
  <c r="BC694" i="1"/>
  <c r="BB694" i="1"/>
  <c r="AK694" i="1"/>
  <c r="AB694" i="1"/>
  <c r="AC694" i="1" s="1"/>
  <c r="X694" i="1"/>
  <c r="Y694" i="1" s="1"/>
  <c r="R694" i="1"/>
  <c r="J694" i="1" s="1"/>
  <c r="D694" i="1"/>
  <c r="E694" i="1" s="1"/>
  <c r="A694" i="1"/>
  <c r="BE693" i="1"/>
  <c r="BC693" i="1"/>
  <c r="BB693" i="1"/>
  <c r="AK693" i="1"/>
  <c r="AB693" i="1"/>
  <c r="AC693" i="1" s="1"/>
  <c r="X693" i="1"/>
  <c r="Y693" i="1" s="1"/>
  <c r="R693" i="1"/>
  <c r="J693" i="1" s="1"/>
  <c r="D693" i="1"/>
  <c r="A693" i="1"/>
  <c r="BE692" i="1"/>
  <c r="BC692" i="1"/>
  <c r="BB692" i="1"/>
  <c r="AK692" i="1"/>
  <c r="AB692" i="1"/>
  <c r="AC692" i="1" s="1"/>
  <c r="X692" i="1"/>
  <c r="Y692" i="1" s="1"/>
  <c r="R692" i="1"/>
  <c r="J692" i="1" s="1"/>
  <c r="D692" i="1"/>
  <c r="A692" i="1"/>
  <c r="B692" i="1" s="1"/>
  <c r="C692" i="1" s="1"/>
  <c r="BE691" i="1"/>
  <c r="BC691" i="1"/>
  <c r="BD691" i="1" s="1"/>
  <c r="BB691" i="1"/>
  <c r="AK691" i="1"/>
  <c r="AB691" i="1"/>
  <c r="X691" i="1"/>
  <c r="Y691" i="1" s="1"/>
  <c r="R691" i="1"/>
  <c r="J691" i="1" s="1"/>
  <c r="D691" i="1"/>
  <c r="E691" i="1" s="1"/>
  <c r="A691" i="1"/>
  <c r="B691" i="1" s="1"/>
  <c r="BE690" i="1"/>
  <c r="BC690" i="1"/>
  <c r="BB690" i="1"/>
  <c r="AK690" i="1"/>
  <c r="AB690" i="1"/>
  <c r="AC690" i="1" s="1"/>
  <c r="X690" i="1"/>
  <c r="Y690" i="1" s="1"/>
  <c r="R690" i="1"/>
  <c r="J690" i="1" s="1"/>
  <c r="D690" i="1"/>
  <c r="E690" i="1" s="1"/>
  <c r="BQ690" i="1" s="1"/>
  <c r="A690" i="1"/>
  <c r="B690" i="1" s="1"/>
  <c r="C690" i="1" s="1"/>
  <c r="BE689" i="1"/>
  <c r="BC689" i="1"/>
  <c r="BD689" i="1" s="1"/>
  <c r="BB689" i="1"/>
  <c r="AK689" i="1"/>
  <c r="AB689" i="1"/>
  <c r="AC689" i="1" s="1"/>
  <c r="X689" i="1"/>
  <c r="Y689" i="1" s="1"/>
  <c r="R689" i="1"/>
  <c r="J689" i="1" s="1"/>
  <c r="D689" i="1"/>
  <c r="E689" i="1" s="1"/>
  <c r="F689" i="1" s="1"/>
  <c r="A689" i="1"/>
  <c r="B689" i="1" s="1"/>
  <c r="C689" i="1" s="1"/>
  <c r="BE688" i="1"/>
  <c r="BC688" i="1"/>
  <c r="BD688" i="1" s="1"/>
  <c r="BB688" i="1"/>
  <c r="AK688" i="1"/>
  <c r="AB688" i="1"/>
  <c r="X688" i="1"/>
  <c r="Y688" i="1" s="1"/>
  <c r="R688" i="1"/>
  <c r="J688" i="1" s="1"/>
  <c r="D688" i="1"/>
  <c r="E688" i="1" s="1"/>
  <c r="BQ688" i="1" s="1"/>
  <c r="A688" i="1"/>
  <c r="B688" i="1" s="1"/>
  <c r="BE687" i="1"/>
  <c r="BC687" i="1"/>
  <c r="BD687" i="1" s="1"/>
  <c r="BB687" i="1"/>
  <c r="AK687" i="1"/>
  <c r="AB687" i="1"/>
  <c r="AC687" i="1" s="1"/>
  <c r="X687" i="1"/>
  <c r="Y687" i="1" s="1"/>
  <c r="R687" i="1"/>
  <c r="J687" i="1" s="1"/>
  <c r="D687" i="1"/>
  <c r="E687" i="1" s="1"/>
  <c r="F687" i="1" s="1"/>
  <c r="A687" i="1"/>
  <c r="B687" i="1" s="1"/>
  <c r="C687" i="1" s="1"/>
  <c r="BE686" i="1"/>
  <c r="BC686" i="1"/>
  <c r="BB686" i="1"/>
  <c r="AB686" i="1"/>
  <c r="AC686" i="1" s="1"/>
  <c r="X686" i="1"/>
  <c r="Y686" i="1" s="1"/>
  <c r="R686" i="1"/>
  <c r="J686" i="1" s="1"/>
  <c r="D686" i="1"/>
  <c r="A686" i="1"/>
  <c r="BE685" i="1"/>
  <c r="BC685" i="1"/>
  <c r="BB685" i="1"/>
  <c r="AK685" i="1"/>
  <c r="AB685" i="1"/>
  <c r="AC685" i="1" s="1"/>
  <c r="X685" i="1"/>
  <c r="Y685" i="1" s="1"/>
  <c r="R685" i="1"/>
  <c r="J685" i="1" s="1"/>
  <c r="D685" i="1"/>
  <c r="A685" i="1"/>
  <c r="B685" i="1" s="1"/>
  <c r="C685" i="1" s="1"/>
  <c r="BE684" i="1"/>
  <c r="BC684" i="1"/>
  <c r="BB684" i="1"/>
  <c r="AK684" i="1"/>
  <c r="AB684" i="1"/>
  <c r="AC684" i="1" s="1"/>
  <c r="X684" i="1"/>
  <c r="Y684" i="1" s="1"/>
  <c r="R684" i="1"/>
  <c r="J684" i="1" s="1"/>
  <c r="D684" i="1"/>
  <c r="E684" i="1" s="1"/>
  <c r="BQ684" i="1" s="1"/>
  <c r="A684" i="1"/>
  <c r="B684" i="1" s="1"/>
  <c r="C684" i="1" s="1"/>
  <c r="BE683" i="1"/>
  <c r="BC683" i="1"/>
  <c r="BB683" i="1"/>
  <c r="AK683" i="1"/>
  <c r="AB683" i="1"/>
  <c r="X683" i="1"/>
  <c r="Y683" i="1" s="1"/>
  <c r="R683" i="1"/>
  <c r="J683" i="1" s="1"/>
  <c r="D683" i="1"/>
  <c r="E683" i="1" s="1"/>
  <c r="A683" i="1"/>
  <c r="B683" i="1" s="1"/>
  <c r="BE682" i="1"/>
  <c r="BC682" i="1"/>
  <c r="BB682" i="1"/>
  <c r="AB682" i="1"/>
  <c r="AC682" i="1" s="1"/>
  <c r="X682" i="1"/>
  <c r="Y682" i="1" s="1"/>
  <c r="R682" i="1"/>
  <c r="J682" i="1" s="1"/>
  <c r="D682" i="1"/>
  <c r="E682" i="1" s="1"/>
  <c r="BQ682" i="1" s="1"/>
  <c r="A682" i="1"/>
  <c r="BE681" i="1"/>
  <c r="BC681" i="1"/>
  <c r="BB681" i="1"/>
  <c r="AK681" i="1"/>
  <c r="AB681" i="1"/>
  <c r="AC681" i="1" s="1"/>
  <c r="X681" i="1"/>
  <c r="Y681" i="1" s="1"/>
  <c r="R681" i="1"/>
  <c r="J681" i="1" s="1"/>
  <c r="D681" i="1"/>
  <c r="A681" i="1"/>
  <c r="B681" i="1" s="1"/>
  <c r="C681" i="1" s="1"/>
  <c r="BE680" i="1"/>
  <c r="BC680" i="1"/>
  <c r="BB680" i="1"/>
  <c r="AK680" i="1"/>
  <c r="AB680" i="1"/>
  <c r="AC680" i="1" s="1"/>
  <c r="X680" i="1"/>
  <c r="Y680" i="1" s="1"/>
  <c r="R680" i="1"/>
  <c r="J680" i="1" s="1"/>
  <c r="D680" i="1"/>
  <c r="E680" i="1" s="1"/>
  <c r="BQ680" i="1" s="1"/>
  <c r="A680" i="1"/>
  <c r="BE679" i="1"/>
  <c r="BC679" i="1"/>
  <c r="BB679" i="1"/>
  <c r="AK679" i="1"/>
  <c r="AB679" i="1"/>
  <c r="AC679" i="1" s="1"/>
  <c r="X679" i="1"/>
  <c r="Y679" i="1" s="1"/>
  <c r="R679" i="1"/>
  <c r="J679" i="1" s="1"/>
  <c r="D679" i="1"/>
  <c r="A679" i="1"/>
  <c r="BE678" i="1"/>
  <c r="BC678" i="1"/>
  <c r="BB678" i="1"/>
  <c r="AK678" i="1"/>
  <c r="AB678" i="1"/>
  <c r="AC678" i="1" s="1"/>
  <c r="X678" i="1"/>
  <c r="Y678" i="1" s="1"/>
  <c r="R678" i="1"/>
  <c r="J678" i="1" s="1"/>
  <c r="D678" i="1"/>
  <c r="A678" i="1"/>
  <c r="B678" i="1" s="1"/>
  <c r="BE677" i="1"/>
  <c r="BC677" i="1"/>
  <c r="BB677" i="1"/>
  <c r="AK677" i="1"/>
  <c r="AB677" i="1"/>
  <c r="X677" i="1"/>
  <c r="Y677" i="1" s="1"/>
  <c r="R677" i="1"/>
  <c r="J677" i="1" s="1"/>
  <c r="D677" i="1"/>
  <c r="E677" i="1" s="1"/>
  <c r="BQ677" i="1" s="1"/>
  <c r="A677" i="1"/>
  <c r="B677" i="1" s="1"/>
  <c r="C677" i="1" s="1"/>
  <c r="BE676" i="1"/>
  <c r="BC676" i="1"/>
  <c r="BB676" i="1"/>
  <c r="AK676" i="1"/>
  <c r="AB676" i="1"/>
  <c r="X676" i="1"/>
  <c r="Y676" i="1" s="1"/>
  <c r="R676" i="1"/>
  <c r="J676" i="1" s="1"/>
  <c r="D676" i="1"/>
  <c r="A676" i="1"/>
  <c r="B676" i="1" s="1"/>
  <c r="C676" i="1" s="1"/>
  <c r="BE675" i="1"/>
  <c r="BC675" i="1"/>
  <c r="BB675" i="1"/>
  <c r="AK675" i="1"/>
  <c r="AB675" i="1"/>
  <c r="AC675" i="1" s="1"/>
  <c r="X675" i="1"/>
  <c r="Y675" i="1" s="1"/>
  <c r="R675" i="1"/>
  <c r="J675" i="1" s="1"/>
  <c r="D675" i="1"/>
  <c r="E675" i="1" s="1"/>
  <c r="BQ675" i="1" s="1"/>
  <c r="A675" i="1"/>
  <c r="B675" i="1" s="1"/>
  <c r="C675" i="1" s="1"/>
  <c r="BE674" i="1"/>
  <c r="BC674" i="1"/>
  <c r="BB674" i="1"/>
  <c r="AK674" i="1"/>
  <c r="AB674" i="1"/>
  <c r="AC674" i="1" s="1"/>
  <c r="X674" i="1"/>
  <c r="Y674" i="1" s="1"/>
  <c r="R674" i="1"/>
  <c r="J674" i="1" s="1"/>
  <c r="D674" i="1"/>
  <c r="E674" i="1" s="1"/>
  <c r="BQ674" i="1" s="1"/>
  <c r="A674" i="1"/>
  <c r="BE673" i="1"/>
  <c r="BC673" i="1"/>
  <c r="BB673" i="1"/>
  <c r="AK673" i="1"/>
  <c r="AB673" i="1"/>
  <c r="AC673" i="1" s="1"/>
  <c r="X673" i="1"/>
  <c r="Y673" i="1" s="1"/>
  <c r="R673" i="1"/>
  <c r="J673" i="1" s="1"/>
  <c r="D673" i="1"/>
  <c r="A673" i="1"/>
  <c r="BE672" i="1"/>
  <c r="BC672" i="1"/>
  <c r="BB672" i="1"/>
  <c r="AK672" i="1"/>
  <c r="AB672" i="1"/>
  <c r="AC672" i="1" s="1"/>
  <c r="X672" i="1"/>
  <c r="Y672" i="1" s="1"/>
  <c r="R672" i="1"/>
  <c r="J672" i="1" s="1"/>
  <c r="D672" i="1"/>
  <c r="A672" i="1"/>
  <c r="B672" i="1" s="1"/>
  <c r="C672" i="1" s="1"/>
  <c r="BE671" i="1"/>
  <c r="BC671" i="1"/>
  <c r="BB671" i="1"/>
  <c r="AK671" i="1"/>
  <c r="AB671" i="1"/>
  <c r="AC671" i="1" s="1"/>
  <c r="X671" i="1"/>
  <c r="Y671" i="1" s="1"/>
  <c r="R671" i="1"/>
  <c r="J671" i="1" s="1"/>
  <c r="D671" i="1"/>
  <c r="E671" i="1" s="1"/>
  <c r="BQ671" i="1" s="1"/>
  <c r="A671" i="1"/>
  <c r="B671" i="1" s="1"/>
  <c r="C671" i="1" s="1"/>
  <c r="BE670" i="1"/>
  <c r="BC670" i="1"/>
  <c r="BB670" i="1"/>
  <c r="AK670" i="1"/>
  <c r="AB670" i="1"/>
  <c r="X670" i="1"/>
  <c r="Y670" i="1" s="1"/>
  <c r="R670" i="1"/>
  <c r="J670" i="1" s="1"/>
  <c r="D670" i="1"/>
  <c r="E670" i="1" s="1"/>
  <c r="A670" i="1"/>
  <c r="B670" i="1" s="1"/>
  <c r="C670" i="1" s="1"/>
  <c r="BE669" i="1"/>
  <c r="BC669" i="1"/>
  <c r="BB669" i="1"/>
  <c r="AK669" i="1"/>
  <c r="AB669" i="1"/>
  <c r="AC669" i="1" s="1"/>
  <c r="X669" i="1"/>
  <c r="Y669" i="1" s="1"/>
  <c r="R669" i="1"/>
  <c r="J669" i="1" s="1"/>
  <c r="D669" i="1"/>
  <c r="A669" i="1"/>
  <c r="B669" i="1" s="1"/>
  <c r="BE668" i="1"/>
  <c r="BC668" i="1"/>
  <c r="BB668" i="1"/>
  <c r="AK668" i="1"/>
  <c r="AB668" i="1"/>
  <c r="X668" i="1"/>
  <c r="Y668" i="1" s="1"/>
  <c r="R668" i="1"/>
  <c r="J668" i="1" s="1"/>
  <c r="D668" i="1"/>
  <c r="A668" i="1"/>
  <c r="B668" i="1" s="1"/>
  <c r="BE667" i="1"/>
  <c r="BC667" i="1"/>
  <c r="BB667" i="1"/>
  <c r="AK667" i="1"/>
  <c r="AB667" i="1"/>
  <c r="X667" i="1"/>
  <c r="Y667" i="1" s="1"/>
  <c r="R667" i="1"/>
  <c r="J667" i="1" s="1"/>
  <c r="D667" i="1"/>
  <c r="E667" i="1" s="1"/>
  <c r="BQ667" i="1" s="1"/>
  <c r="A667" i="1"/>
  <c r="B667" i="1" s="1"/>
  <c r="C667" i="1" s="1"/>
  <c r="BE666" i="1"/>
  <c r="BC666" i="1"/>
  <c r="BB666" i="1"/>
  <c r="AK666" i="1"/>
  <c r="AB666" i="1"/>
  <c r="AC666" i="1" s="1"/>
  <c r="X666" i="1"/>
  <c r="Y666" i="1" s="1"/>
  <c r="R666" i="1"/>
  <c r="J666" i="1" s="1"/>
  <c r="D666" i="1"/>
  <c r="E666" i="1" s="1"/>
  <c r="BQ666" i="1" s="1"/>
  <c r="A666" i="1"/>
  <c r="B666" i="1" s="1"/>
  <c r="BE665" i="1"/>
  <c r="BC665" i="1"/>
  <c r="BB665" i="1"/>
  <c r="AK665" i="1"/>
  <c r="AB665" i="1"/>
  <c r="AC665" i="1" s="1"/>
  <c r="X665" i="1"/>
  <c r="Y665" i="1" s="1"/>
  <c r="R665" i="1"/>
  <c r="J665" i="1" s="1"/>
  <c r="D665" i="1"/>
  <c r="E665" i="1" s="1"/>
  <c r="BQ665" i="1" s="1"/>
  <c r="A665" i="1"/>
  <c r="B665" i="1" s="1"/>
  <c r="BE664" i="1"/>
  <c r="BC664" i="1"/>
  <c r="BB664" i="1"/>
  <c r="AK664" i="1"/>
  <c r="AB664" i="1"/>
  <c r="AC664" i="1" s="1"/>
  <c r="X664" i="1"/>
  <c r="Y664" i="1" s="1"/>
  <c r="R664" i="1"/>
  <c r="J664" i="1" s="1"/>
  <c r="D664" i="1"/>
  <c r="E664" i="1" s="1"/>
  <c r="BQ664" i="1" s="1"/>
  <c r="A664" i="1"/>
  <c r="B664" i="1" s="1"/>
  <c r="BE663" i="1"/>
  <c r="BC663" i="1"/>
  <c r="BB663" i="1"/>
  <c r="AK663" i="1"/>
  <c r="AB663" i="1"/>
  <c r="AC663" i="1" s="1"/>
  <c r="X663" i="1"/>
  <c r="Y663" i="1" s="1"/>
  <c r="R663" i="1"/>
  <c r="J663" i="1" s="1"/>
  <c r="D663" i="1"/>
  <c r="E663" i="1" s="1"/>
  <c r="BQ663" i="1" s="1"/>
  <c r="A663" i="1"/>
  <c r="B663" i="1" s="1"/>
  <c r="BE662" i="1"/>
  <c r="BC662" i="1"/>
  <c r="BB662" i="1"/>
  <c r="AK662" i="1"/>
  <c r="AB662" i="1"/>
  <c r="X662" i="1"/>
  <c r="Y662" i="1" s="1"/>
  <c r="R662" i="1"/>
  <c r="J662" i="1" s="1"/>
  <c r="D662" i="1"/>
  <c r="E662" i="1" s="1"/>
  <c r="BQ662" i="1" s="1"/>
  <c r="A662" i="1"/>
  <c r="B662" i="1" s="1"/>
  <c r="BE661" i="1"/>
  <c r="BC661" i="1"/>
  <c r="BD661" i="1" s="1"/>
  <c r="BB661" i="1"/>
  <c r="AK661" i="1"/>
  <c r="AB661" i="1"/>
  <c r="X661" i="1"/>
  <c r="Y661" i="1" s="1"/>
  <c r="R661" i="1"/>
  <c r="J661" i="1" s="1"/>
  <c r="D661" i="1"/>
  <c r="E661" i="1" s="1"/>
  <c r="BQ661" i="1" s="1"/>
  <c r="A661" i="1"/>
  <c r="BE660" i="1"/>
  <c r="BC660" i="1"/>
  <c r="BB660" i="1"/>
  <c r="AK660" i="1"/>
  <c r="AB660" i="1"/>
  <c r="AC660" i="1" s="1"/>
  <c r="X660" i="1"/>
  <c r="Y660" i="1" s="1"/>
  <c r="R660" i="1"/>
  <c r="J660" i="1" s="1"/>
  <c r="D660" i="1"/>
  <c r="E660" i="1" s="1"/>
  <c r="BQ660" i="1" s="1"/>
  <c r="A660" i="1"/>
  <c r="B660" i="1" s="1"/>
  <c r="C660" i="1" s="1"/>
  <c r="BE659" i="1"/>
  <c r="BC659" i="1"/>
  <c r="BB659" i="1"/>
  <c r="AK659" i="1"/>
  <c r="AB659" i="1"/>
  <c r="AC659" i="1" s="1"/>
  <c r="X659" i="1"/>
  <c r="Y659" i="1" s="1"/>
  <c r="R659" i="1"/>
  <c r="J659" i="1" s="1"/>
  <c r="D659" i="1"/>
  <c r="E659" i="1" s="1"/>
  <c r="BQ659" i="1" s="1"/>
  <c r="A659" i="1"/>
  <c r="BE658" i="1"/>
  <c r="BC658" i="1"/>
  <c r="BB658" i="1"/>
  <c r="AK658" i="1"/>
  <c r="AB658" i="1"/>
  <c r="AC658" i="1" s="1"/>
  <c r="X658" i="1"/>
  <c r="Y658" i="1" s="1"/>
  <c r="R658" i="1"/>
  <c r="J658" i="1" s="1"/>
  <c r="D658" i="1"/>
  <c r="E658" i="1" s="1"/>
  <c r="BQ658" i="1" s="1"/>
  <c r="A658" i="1"/>
  <c r="BE657" i="1"/>
  <c r="BC657" i="1"/>
  <c r="BB657" i="1"/>
  <c r="AK657" i="1"/>
  <c r="AB657" i="1"/>
  <c r="X657" i="1"/>
  <c r="Y657" i="1" s="1"/>
  <c r="R657" i="1"/>
  <c r="J657" i="1" s="1"/>
  <c r="D657" i="1"/>
  <c r="A657" i="1"/>
  <c r="BE656" i="1"/>
  <c r="BC656" i="1"/>
  <c r="BB656" i="1"/>
  <c r="AK656" i="1"/>
  <c r="AB656" i="1"/>
  <c r="AC656" i="1" s="1"/>
  <c r="X656" i="1"/>
  <c r="Y656" i="1" s="1"/>
  <c r="R656" i="1"/>
  <c r="J656" i="1" s="1"/>
  <c r="D656" i="1"/>
  <c r="E656" i="1" s="1"/>
  <c r="A656" i="1"/>
  <c r="B656" i="1" s="1"/>
  <c r="BE655" i="1"/>
  <c r="BC655" i="1"/>
  <c r="BD655" i="1" s="1"/>
  <c r="BB655" i="1"/>
  <c r="AK655" i="1"/>
  <c r="AB655" i="1"/>
  <c r="AC655" i="1" s="1"/>
  <c r="X655" i="1"/>
  <c r="Y655" i="1" s="1"/>
  <c r="R655" i="1"/>
  <c r="J655" i="1" s="1"/>
  <c r="D655" i="1"/>
  <c r="E655" i="1" s="1"/>
  <c r="A655" i="1"/>
  <c r="B655" i="1" s="1"/>
  <c r="BE654" i="1"/>
  <c r="BC654" i="1"/>
  <c r="BD654" i="1" s="1"/>
  <c r="BB654" i="1"/>
  <c r="AK654" i="1"/>
  <c r="AB654" i="1"/>
  <c r="AC654" i="1" s="1"/>
  <c r="X654" i="1"/>
  <c r="Y654" i="1" s="1"/>
  <c r="R654" i="1"/>
  <c r="J654" i="1" s="1"/>
  <c r="D654" i="1"/>
  <c r="A654" i="1"/>
  <c r="BE653" i="1"/>
  <c r="BC653" i="1"/>
  <c r="BB653" i="1"/>
  <c r="AK653" i="1"/>
  <c r="AB653" i="1"/>
  <c r="AC653" i="1" s="1"/>
  <c r="X653" i="1"/>
  <c r="Y653" i="1" s="1"/>
  <c r="R653" i="1"/>
  <c r="J653" i="1" s="1"/>
  <c r="D653" i="1"/>
  <c r="A653" i="1"/>
  <c r="BE652" i="1"/>
  <c r="BC652" i="1"/>
  <c r="BB652" i="1"/>
  <c r="AK652" i="1"/>
  <c r="AB652" i="1"/>
  <c r="X652" i="1"/>
  <c r="Y652" i="1" s="1"/>
  <c r="R652" i="1"/>
  <c r="J652" i="1" s="1"/>
  <c r="D652" i="1"/>
  <c r="E652" i="1" s="1"/>
  <c r="BQ652" i="1" s="1"/>
  <c r="A652" i="1"/>
  <c r="B652" i="1" s="1"/>
  <c r="C652" i="1" s="1"/>
  <c r="BE651" i="1"/>
  <c r="BC651" i="1"/>
  <c r="BB651" i="1"/>
  <c r="AK651" i="1"/>
  <c r="AB651" i="1"/>
  <c r="AC651" i="1" s="1"/>
  <c r="X651" i="1"/>
  <c r="Y651" i="1" s="1"/>
  <c r="R651" i="1"/>
  <c r="J651" i="1" s="1"/>
  <c r="D651" i="1"/>
  <c r="E651" i="1" s="1"/>
  <c r="BQ651" i="1" s="1"/>
  <c r="A651" i="1"/>
  <c r="B651" i="1" s="1"/>
  <c r="C651" i="1" s="1"/>
  <c r="BE650" i="1"/>
  <c r="BC650" i="1"/>
  <c r="BB650" i="1"/>
  <c r="AK650" i="1"/>
  <c r="AB650" i="1"/>
  <c r="X650" i="1"/>
  <c r="Y650" i="1" s="1"/>
  <c r="R650" i="1"/>
  <c r="J650" i="1" s="1"/>
  <c r="D650" i="1"/>
  <c r="E650" i="1" s="1"/>
  <c r="A650" i="1"/>
  <c r="B650" i="1" s="1"/>
  <c r="BE649" i="1"/>
  <c r="BC649" i="1"/>
  <c r="BB649" i="1"/>
  <c r="AK649" i="1"/>
  <c r="AB649" i="1"/>
  <c r="AC649" i="1" s="1"/>
  <c r="X649" i="1"/>
  <c r="Y649" i="1" s="1"/>
  <c r="R649" i="1"/>
  <c r="J649" i="1" s="1"/>
  <c r="D649" i="1"/>
  <c r="A649" i="1"/>
  <c r="B649" i="1" s="1"/>
  <c r="BE648" i="1"/>
  <c r="BC648" i="1"/>
  <c r="BB648" i="1"/>
  <c r="AK648" i="1"/>
  <c r="AB648" i="1"/>
  <c r="X648" i="1"/>
  <c r="Y648" i="1" s="1"/>
  <c r="R648" i="1"/>
  <c r="J648" i="1" s="1"/>
  <c r="D648" i="1"/>
  <c r="E648" i="1" s="1"/>
  <c r="BQ648" i="1" s="1"/>
  <c r="A648" i="1"/>
  <c r="B648" i="1" s="1"/>
  <c r="BE647" i="1"/>
  <c r="BC647" i="1"/>
  <c r="BB647" i="1"/>
  <c r="AK647" i="1"/>
  <c r="AB647" i="1"/>
  <c r="AC647" i="1" s="1"/>
  <c r="X647" i="1"/>
  <c r="Y647" i="1" s="1"/>
  <c r="R647" i="1"/>
  <c r="J647" i="1" s="1"/>
  <c r="D647" i="1"/>
  <c r="E647" i="1" s="1"/>
  <c r="BQ647" i="1" s="1"/>
  <c r="A647" i="1"/>
  <c r="B647" i="1" s="1"/>
  <c r="BE646" i="1"/>
  <c r="BC646" i="1"/>
  <c r="BB646" i="1"/>
  <c r="AK646" i="1"/>
  <c r="AB646" i="1"/>
  <c r="AC646" i="1" s="1"/>
  <c r="X646" i="1"/>
  <c r="Y646" i="1" s="1"/>
  <c r="R646" i="1"/>
  <c r="J646" i="1" s="1"/>
  <c r="D646" i="1"/>
  <c r="E646" i="1" s="1"/>
  <c r="BQ646" i="1" s="1"/>
  <c r="A646" i="1"/>
  <c r="BE645" i="1"/>
  <c r="BC645" i="1"/>
  <c r="BB645" i="1"/>
  <c r="AK645" i="1"/>
  <c r="AB645" i="1"/>
  <c r="AC645" i="1" s="1"/>
  <c r="X645" i="1"/>
  <c r="Y645" i="1" s="1"/>
  <c r="R645" i="1"/>
  <c r="J645" i="1" s="1"/>
  <c r="D645" i="1"/>
  <c r="A645" i="1"/>
  <c r="B645" i="1" s="1"/>
  <c r="BE644" i="1"/>
  <c r="BC644" i="1"/>
  <c r="BB644" i="1"/>
  <c r="AK644" i="1"/>
  <c r="AB644" i="1"/>
  <c r="X644" i="1"/>
  <c r="Y644" i="1" s="1"/>
  <c r="R644" i="1"/>
  <c r="J644" i="1" s="1"/>
  <c r="D644" i="1"/>
  <c r="E644" i="1" s="1"/>
  <c r="BQ644" i="1" s="1"/>
  <c r="A644" i="1"/>
  <c r="B644" i="1" s="1"/>
  <c r="BE643" i="1"/>
  <c r="BC643" i="1"/>
  <c r="BB643" i="1"/>
  <c r="AK643" i="1"/>
  <c r="AB643" i="1"/>
  <c r="AC643" i="1" s="1"/>
  <c r="X643" i="1"/>
  <c r="Y643" i="1" s="1"/>
  <c r="R643" i="1"/>
  <c r="J643" i="1" s="1"/>
  <c r="D643" i="1"/>
  <c r="E643" i="1" s="1"/>
  <c r="A643" i="1"/>
  <c r="B643" i="1" s="1"/>
  <c r="C643" i="1" s="1"/>
  <c r="BE642" i="1"/>
  <c r="BC642" i="1"/>
  <c r="BB642" i="1"/>
  <c r="AK642" i="1"/>
  <c r="AB642" i="1"/>
  <c r="X642" i="1"/>
  <c r="Y642" i="1" s="1"/>
  <c r="R642" i="1"/>
  <c r="J642" i="1" s="1"/>
  <c r="D642" i="1"/>
  <c r="E642" i="1" s="1"/>
  <c r="A642" i="1"/>
  <c r="BE641" i="1"/>
  <c r="BC641" i="1"/>
  <c r="BB641" i="1"/>
  <c r="AK641" i="1"/>
  <c r="AB641" i="1"/>
  <c r="AC641" i="1" s="1"/>
  <c r="X641" i="1"/>
  <c r="Y641" i="1" s="1"/>
  <c r="R641" i="1"/>
  <c r="J641" i="1" s="1"/>
  <c r="D641" i="1"/>
  <c r="A641" i="1"/>
  <c r="BE640" i="1"/>
  <c r="BC640" i="1"/>
  <c r="BB640" i="1"/>
  <c r="AK640" i="1"/>
  <c r="AB640" i="1"/>
  <c r="AC640" i="1" s="1"/>
  <c r="X640" i="1"/>
  <c r="Y640" i="1" s="1"/>
  <c r="R640" i="1"/>
  <c r="J640" i="1" s="1"/>
  <c r="D640" i="1"/>
  <c r="E640" i="1" s="1"/>
  <c r="BQ640" i="1" s="1"/>
  <c r="A640" i="1"/>
  <c r="B640" i="1" s="1"/>
  <c r="BE639" i="1"/>
  <c r="BC639" i="1"/>
  <c r="BB639" i="1"/>
  <c r="AK639" i="1"/>
  <c r="AB639" i="1"/>
  <c r="AC639" i="1" s="1"/>
  <c r="X639" i="1"/>
  <c r="Y639" i="1" s="1"/>
  <c r="R639" i="1"/>
  <c r="J639" i="1" s="1"/>
  <c r="D639" i="1"/>
  <c r="E639" i="1" s="1"/>
  <c r="BQ639" i="1" s="1"/>
  <c r="A639" i="1"/>
  <c r="B639" i="1" s="1"/>
  <c r="BE638" i="1"/>
  <c r="BC638" i="1"/>
  <c r="BB638" i="1"/>
  <c r="AK638" i="1"/>
  <c r="AB638" i="1"/>
  <c r="X638" i="1"/>
  <c r="Y638" i="1" s="1"/>
  <c r="R638" i="1"/>
  <c r="J638" i="1" s="1"/>
  <c r="D638" i="1"/>
  <c r="E638" i="1" s="1"/>
  <c r="A638" i="1"/>
  <c r="B638" i="1" s="1"/>
  <c r="C638" i="1" s="1"/>
  <c r="BE637" i="1"/>
  <c r="BC637" i="1"/>
  <c r="BB637" i="1"/>
  <c r="AK637" i="1"/>
  <c r="AB637" i="1"/>
  <c r="AC637" i="1" s="1"/>
  <c r="X637" i="1"/>
  <c r="Y637" i="1" s="1"/>
  <c r="R637" i="1"/>
  <c r="J637" i="1" s="1"/>
  <c r="D637" i="1"/>
  <c r="A637" i="1"/>
  <c r="BE636" i="1"/>
  <c r="BC636" i="1"/>
  <c r="BB636" i="1"/>
  <c r="AK636" i="1"/>
  <c r="AB636" i="1"/>
  <c r="X636" i="1"/>
  <c r="Y636" i="1" s="1"/>
  <c r="R636" i="1"/>
  <c r="J636" i="1" s="1"/>
  <c r="D636" i="1"/>
  <c r="A636" i="1"/>
  <c r="BE635" i="1"/>
  <c r="BC635" i="1"/>
  <c r="BB635" i="1"/>
  <c r="AK635" i="1"/>
  <c r="AB635" i="1"/>
  <c r="AC635" i="1" s="1"/>
  <c r="X635" i="1"/>
  <c r="Y635" i="1" s="1"/>
  <c r="R635" i="1"/>
  <c r="J635" i="1" s="1"/>
  <c r="D635" i="1"/>
  <c r="A635" i="1"/>
  <c r="BE634" i="1"/>
  <c r="BC634" i="1"/>
  <c r="BD634" i="1" s="1"/>
  <c r="BB634" i="1"/>
  <c r="AK634" i="1"/>
  <c r="AB634" i="1"/>
  <c r="AC634" i="1" s="1"/>
  <c r="X634" i="1"/>
  <c r="Y634" i="1" s="1"/>
  <c r="R634" i="1"/>
  <c r="J634" i="1" s="1"/>
  <c r="D634" i="1"/>
  <c r="E634" i="1" s="1"/>
  <c r="A634" i="1"/>
  <c r="B634" i="1" s="1"/>
  <c r="C634" i="1" s="1"/>
  <c r="BE633" i="1"/>
  <c r="BC633" i="1"/>
  <c r="BB633" i="1"/>
  <c r="AK633" i="1"/>
  <c r="AB633" i="1"/>
  <c r="X633" i="1"/>
  <c r="Y633" i="1" s="1"/>
  <c r="R633" i="1"/>
  <c r="J633" i="1" s="1"/>
  <c r="D633" i="1"/>
  <c r="E633" i="1" s="1"/>
  <c r="BQ633" i="1" s="1"/>
  <c r="A633" i="1"/>
  <c r="B633" i="1" s="1"/>
  <c r="C633" i="1" s="1"/>
  <c r="BE632" i="1"/>
  <c r="BC632" i="1"/>
  <c r="BB632" i="1"/>
  <c r="AK632" i="1"/>
  <c r="AB632" i="1"/>
  <c r="AC632" i="1" s="1"/>
  <c r="X632" i="1"/>
  <c r="Y632" i="1" s="1"/>
  <c r="R632" i="1"/>
  <c r="J632" i="1" s="1"/>
  <c r="D632" i="1"/>
  <c r="E632" i="1" s="1"/>
  <c r="A632" i="1"/>
  <c r="BE631" i="1"/>
  <c r="BC631" i="1"/>
  <c r="BB631" i="1"/>
  <c r="AK631" i="1"/>
  <c r="AB631" i="1"/>
  <c r="X631" i="1"/>
  <c r="Y631" i="1" s="1"/>
  <c r="R631" i="1"/>
  <c r="J631" i="1" s="1"/>
  <c r="D631" i="1"/>
  <c r="A631" i="1"/>
  <c r="B631" i="1" s="1"/>
  <c r="BE630" i="1"/>
  <c r="BC630" i="1"/>
  <c r="BB630" i="1"/>
  <c r="AK630" i="1"/>
  <c r="AB630" i="1"/>
  <c r="X630" i="1"/>
  <c r="Y630" i="1" s="1"/>
  <c r="R630" i="1"/>
  <c r="J630" i="1" s="1"/>
  <c r="D630" i="1"/>
  <c r="E630" i="1" s="1"/>
  <c r="BQ630" i="1" s="1"/>
  <c r="A630" i="1"/>
  <c r="B630" i="1" s="1"/>
  <c r="C630" i="1" s="1"/>
  <c r="BE629" i="1"/>
  <c r="BC629" i="1"/>
  <c r="BD629" i="1" s="1"/>
  <c r="BB629" i="1"/>
  <c r="AK629" i="1"/>
  <c r="AB629" i="1"/>
  <c r="AC629" i="1" s="1"/>
  <c r="X629" i="1"/>
  <c r="Y629" i="1" s="1"/>
  <c r="R629" i="1"/>
  <c r="J629" i="1" s="1"/>
  <c r="D629" i="1"/>
  <c r="E629" i="1" s="1"/>
  <c r="A629" i="1"/>
  <c r="B629" i="1" s="1"/>
  <c r="C629" i="1" s="1"/>
  <c r="BE628" i="1"/>
  <c r="BC628" i="1"/>
  <c r="BB628" i="1"/>
  <c r="AK628" i="1"/>
  <c r="AB628" i="1"/>
  <c r="X628" i="1"/>
  <c r="Y628" i="1" s="1"/>
  <c r="R628" i="1"/>
  <c r="J628" i="1" s="1"/>
  <c r="D628" i="1"/>
  <c r="E628" i="1" s="1"/>
  <c r="A628" i="1"/>
  <c r="B628" i="1" s="1"/>
  <c r="C628" i="1" s="1"/>
  <c r="BE627" i="1"/>
  <c r="BC627" i="1"/>
  <c r="BB627" i="1"/>
  <c r="R627" i="1"/>
  <c r="J627" i="1" s="1"/>
  <c r="D627" i="1"/>
  <c r="A627" i="1"/>
  <c r="B627" i="1" s="1"/>
  <c r="C627" i="1" s="1"/>
  <c r="BE626" i="1"/>
  <c r="BC626" i="1"/>
  <c r="BB626" i="1"/>
  <c r="AK626" i="1"/>
  <c r="AB626" i="1"/>
  <c r="AC626" i="1" s="1"/>
  <c r="X626" i="1"/>
  <c r="Y626" i="1" s="1"/>
  <c r="R626" i="1"/>
  <c r="J626" i="1" s="1"/>
  <c r="D626" i="1"/>
  <c r="E626" i="1" s="1"/>
  <c r="BQ626" i="1" s="1"/>
  <c r="A626" i="1"/>
  <c r="B626" i="1" s="1"/>
  <c r="C626" i="1" s="1"/>
  <c r="BE625" i="1"/>
  <c r="BC625" i="1"/>
  <c r="BB625" i="1"/>
  <c r="AK625" i="1"/>
  <c r="AB625" i="1"/>
  <c r="AC625" i="1" s="1"/>
  <c r="X625" i="1"/>
  <c r="Y625" i="1" s="1"/>
  <c r="R625" i="1"/>
  <c r="J625" i="1" s="1"/>
  <c r="D625" i="1"/>
  <c r="E625" i="1" s="1"/>
  <c r="A625" i="1"/>
  <c r="BE624" i="1"/>
  <c r="BC624" i="1"/>
  <c r="BB624" i="1"/>
  <c r="AK624" i="1"/>
  <c r="AB624" i="1"/>
  <c r="AC624" i="1" s="1"/>
  <c r="X624" i="1"/>
  <c r="Y624" i="1" s="1"/>
  <c r="R624" i="1"/>
  <c r="J624" i="1" s="1"/>
  <c r="D624" i="1"/>
  <c r="A624" i="1"/>
  <c r="B624" i="1" s="1"/>
  <c r="BE623" i="1"/>
  <c r="BC623" i="1"/>
  <c r="BB623" i="1"/>
  <c r="AK623" i="1"/>
  <c r="AB623" i="1"/>
  <c r="AC623" i="1" s="1"/>
  <c r="X623" i="1"/>
  <c r="Y623" i="1" s="1"/>
  <c r="R623" i="1"/>
  <c r="J623" i="1" s="1"/>
  <c r="D623" i="1"/>
  <c r="E623" i="1" s="1"/>
  <c r="BQ623" i="1" s="1"/>
  <c r="A623" i="1"/>
  <c r="B623" i="1" s="1"/>
  <c r="C623" i="1" s="1"/>
  <c r="BE622" i="1"/>
  <c r="BC622" i="1"/>
  <c r="BB622" i="1"/>
  <c r="AK622" i="1"/>
  <c r="AB622" i="1"/>
  <c r="AC622" i="1" s="1"/>
  <c r="X622" i="1"/>
  <c r="Y622" i="1" s="1"/>
  <c r="R622" i="1"/>
  <c r="J622" i="1" s="1"/>
  <c r="D622" i="1"/>
  <c r="E622" i="1" s="1"/>
  <c r="A622" i="1"/>
  <c r="B622" i="1" s="1"/>
  <c r="C622" i="1" s="1"/>
  <c r="BE621" i="1"/>
  <c r="BC621" i="1"/>
  <c r="BD621" i="1" s="1"/>
  <c r="BB621" i="1"/>
  <c r="AK621" i="1"/>
  <c r="AB621" i="1"/>
  <c r="AC621" i="1" s="1"/>
  <c r="X621" i="1"/>
  <c r="Y621" i="1" s="1"/>
  <c r="R621" i="1"/>
  <c r="J621" i="1" s="1"/>
  <c r="D621" i="1"/>
  <c r="E621" i="1" s="1"/>
  <c r="BQ621" i="1" s="1"/>
  <c r="A621" i="1"/>
  <c r="BE620" i="1"/>
  <c r="BC620" i="1"/>
  <c r="BD620" i="1" s="1"/>
  <c r="BB620" i="1"/>
  <c r="AK620" i="1"/>
  <c r="AB620" i="1"/>
  <c r="AC620" i="1" s="1"/>
  <c r="X620" i="1"/>
  <c r="Y620" i="1" s="1"/>
  <c r="R620" i="1"/>
  <c r="J620" i="1" s="1"/>
  <c r="D620" i="1"/>
  <c r="E620" i="1" s="1"/>
  <c r="A620" i="1"/>
  <c r="B620" i="1" s="1"/>
  <c r="C620" i="1" s="1"/>
  <c r="BE619" i="1"/>
  <c r="BC619" i="1"/>
  <c r="BB619" i="1"/>
  <c r="AK619" i="1"/>
  <c r="AB619" i="1"/>
  <c r="X619" i="1"/>
  <c r="Y619" i="1" s="1"/>
  <c r="R619" i="1"/>
  <c r="J619" i="1" s="1"/>
  <c r="D619" i="1"/>
  <c r="E619" i="1" s="1"/>
  <c r="A619" i="1"/>
  <c r="B619" i="1" s="1"/>
  <c r="C619" i="1" s="1"/>
  <c r="BE618" i="1"/>
  <c r="BC618" i="1"/>
  <c r="BB618" i="1"/>
  <c r="AK618" i="1"/>
  <c r="AB618" i="1"/>
  <c r="AC618" i="1" s="1"/>
  <c r="X618" i="1"/>
  <c r="Y618" i="1" s="1"/>
  <c r="R618" i="1"/>
  <c r="J618" i="1" s="1"/>
  <c r="D618" i="1"/>
  <c r="E618" i="1" s="1"/>
  <c r="BQ618" i="1" s="1"/>
  <c r="A618" i="1"/>
  <c r="BE617" i="1"/>
  <c r="BC617" i="1"/>
  <c r="BD617" i="1" s="1"/>
  <c r="BB617" i="1"/>
  <c r="AK617" i="1"/>
  <c r="AB617" i="1"/>
  <c r="AC617" i="1" s="1"/>
  <c r="X617" i="1"/>
  <c r="Y617" i="1" s="1"/>
  <c r="R617" i="1"/>
  <c r="J617" i="1" s="1"/>
  <c r="D617" i="1"/>
  <c r="A617" i="1"/>
  <c r="B617" i="1" s="1"/>
  <c r="BE616" i="1"/>
  <c r="BC616" i="1"/>
  <c r="BB616" i="1"/>
  <c r="AK616" i="1"/>
  <c r="AB616" i="1"/>
  <c r="AC616" i="1" s="1"/>
  <c r="X616" i="1"/>
  <c r="Y616" i="1" s="1"/>
  <c r="R616" i="1"/>
  <c r="J616" i="1" s="1"/>
  <c r="D616" i="1"/>
  <c r="E616" i="1" s="1"/>
  <c r="BQ616" i="1" s="1"/>
  <c r="A616" i="1"/>
  <c r="B616" i="1" s="1"/>
  <c r="BE615" i="1"/>
  <c r="BC615" i="1"/>
  <c r="BB615" i="1"/>
  <c r="AK615" i="1"/>
  <c r="AB615" i="1"/>
  <c r="AC615" i="1" s="1"/>
  <c r="X615" i="1"/>
  <c r="Y615" i="1" s="1"/>
  <c r="R615" i="1"/>
  <c r="J615" i="1" s="1"/>
  <c r="D615" i="1"/>
  <c r="E615" i="1" s="1"/>
  <c r="BQ615" i="1" s="1"/>
  <c r="A615" i="1"/>
  <c r="B615" i="1" s="1"/>
  <c r="C615" i="1" s="1"/>
  <c r="BE614" i="1"/>
  <c r="BC614" i="1"/>
  <c r="BB614" i="1"/>
  <c r="AK614" i="1"/>
  <c r="AB614" i="1"/>
  <c r="X614" i="1"/>
  <c r="Y614" i="1" s="1"/>
  <c r="R614" i="1"/>
  <c r="J614" i="1" s="1"/>
  <c r="D614" i="1"/>
  <c r="E614" i="1" s="1"/>
  <c r="A614" i="1"/>
  <c r="B614" i="1" s="1"/>
  <c r="C614" i="1" s="1"/>
  <c r="BE613" i="1"/>
  <c r="BC613" i="1"/>
  <c r="BB613" i="1"/>
  <c r="AK613" i="1"/>
  <c r="AB613" i="1"/>
  <c r="AC613" i="1" s="1"/>
  <c r="X613" i="1"/>
  <c r="Y613" i="1" s="1"/>
  <c r="R613" i="1"/>
  <c r="J613" i="1" s="1"/>
  <c r="D613" i="1"/>
  <c r="E613" i="1" s="1"/>
  <c r="A613" i="1"/>
  <c r="BE612" i="1"/>
  <c r="BC612" i="1"/>
  <c r="BB612" i="1"/>
  <c r="AK612" i="1"/>
  <c r="AB612" i="1"/>
  <c r="X612" i="1"/>
  <c r="Y612" i="1" s="1"/>
  <c r="R612" i="1"/>
  <c r="J612" i="1" s="1"/>
  <c r="D612" i="1"/>
  <c r="A612" i="1"/>
  <c r="BE611" i="1"/>
  <c r="BC611" i="1"/>
  <c r="BB611" i="1"/>
  <c r="AK611" i="1"/>
  <c r="AB611" i="1"/>
  <c r="AC611" i="1" s="1"/>
  <c r="X611" i="1"/>
  <c r="Y611" i="1" s="1"/>
  <c r="R611" i="1"/>
  <c r="J611" i="1" s="1"/>
  <c r="D611" i="1"/>
  <c r="E611" i="1" s="1"/>
  <c r="A611" i="1"/>
  <c r="B611" i="1" s="1"/>
  <c r="C611" i="1" s="1"/>
  <c r="BE610" i="1"/>
  <c r="BC610" i="1"/>
  <c r="BB610" i="1"/>
  <c r="AK610" i="1"/>
  <c r="AB610" i="1"/>
  <c r="AC610" i="1" s="1"/>
  <c r="X610" i="1"/>
  <c r="Y610" i="1" s="1"/>
  <c r="R610" i="1"/>
  <c r="J610" i="1" s="1"/>
  <c r="D610" i="1"/>
  <c r="E610" i="1" s="1"/>
  <c r="BQ610" i="1" s="1"/>
  <c r="A610" i="1"/>
  <c r="BE609" i="1"/>
  <c r="BC609" i="1"/>
  <c r="BB609" i="1"/>
  <c r="AK609" i="1"/>
  <c r="AB609" i="1"/>
  <c r="AC609" i="1" s="1"/>
  <c r="X609" i="1"/>
  <c r="Y609" i="1" s="1"/>
  <c r="R609" i="1"/>
  <c r="J609" i="1" s="1"/>
  <c r="D609" i="1"/>
  <c r="A609" i="1"/>
  <c r="BE608" i="1"/>
  <c r="BC608" i="1"/>
  <c r="BB608" i="1"/>
  <c r="AK608" i="1"/>
  <c r="AB608" i="1"/>
  <c r="AC608" i="1" s="1"/>
  <c r="X608" i="1"/>
  <c r="Y608" i="1" s="1"/>
  <c r="R608" i="1"/>
  <c r="J608" i="1" s="1"/>
  <c r="D608" i="1"/>
  <c r="E608" i="1" s="1"/>
  <c r="BQ608" i="1" s="1"/>
  <c r="A608" i="1"/>
  <c r="B608" i="1" s="1"/>
  <c r="BE607" i="1"/>
  <c r="BC607" i="1"/>
  <c r="BD607" i="1" s="1"/>
  <c r="BB607" i="1"/>
  <c r="AK607" i="1"/>
  <c r="AB607" i="1"/>
  <c r="AC607" i="1" s="1"/>
  <c r="X607" i="1"/>
  <c r="Y607" i="1" s="1"/>
  <c r="R607" i="1"/>
  <c r="J607" i="1" s="1"/>
  <c r="D607" i="1"/>
  <c r="A607" i="1"/>
  <c r="B607" i="1" s="1"/>
  <c r="C607" i="1" s="1"/>
  <c r="BE606" i="1"/>
  <c r="BC606" i="1"/>
  <c r="BB606" i="1"/>
  <c r="AK606" i="1"/>
  <c r="AB606" i="1"/>
  <c r="AC606" i="1" s="1"/>
  <c r="X606" i="1"/>
  <c r="Y606" i="1" s="1"/>
  <c r="R606" i="1"/>
  <c r="J606" i="1" s="1"/>
  <c r="D606" i="1"/>
  <c r="A606" i="1"/>
  <c r="B606" i="1" s="1"/>
  <c r="C606" i="1" s="1"/>
  <c r="BE605" i="1"/>
  <c r="BC605" i="1"/>
  <c r="BB605" i="1"/>
  <c r="AK605" i="1"/>
  <c r="AB605" i="1"/>
  <c r="AC605" i="1" s="1"/>
  <c r="X605" i="1"/>
  <c r="Y605" i="1" s="1"/>
  <c r="R605" i="1"/>
  <c r="J605" i="1" s="1"/>
  <c r="D605" i="1"/>
  <c r="E605" i="1" s="1"/>
  <c r="BQ605" i="1" s="1"/>
  <c r="A605" i="1"/>
  <c r="BE604" i="1"/>
  <c r="BC604" i="1"/>
  <c r="BB604" i="1"/>
  <c r="AK604" i="1"/>
  <c r="AB604" i="1"/>
  <c r="AC604" i="1" s="1"/>
  <c r="X604" i="1"/>
  <c r="Y604" i="1" s="1"/>
  <c r="R604" i="1"/>
  <c r="J604" i="1" s="1"/>
  <c r="D604" i="1"/>
  <c r="A604" i="1"/>
  <c r="BE603" i="1"/>
  <c r="BC603" i="1"/>
  <c r="BB603" i="1"/>
  <c r="R603" i="1"/>
  <c r="J603" i="1" s="1"/>
  <c r="D603" i="1"/>
  <c r="E603" i="1" s="1"/>
  <c r="BQ603" i="1" s="1"/>
  <c r="A603" i="1"/>
  <c r="BE602" i="1"/>
  <c r="BC602" i="1"/>
  <c r="BB602" i="1"/>
  <c r="AK602" i="1"/>
  <c r="AB602" i="1"/>
  <c r="AC602" i="1" s="1"/>
  <c r="X602" i="1"/>
  <c r="Y602" i="1" s="1"/>
  <c r="R602" i="1"/>
  <c r="J602" i="1" s="1"/>
  <c r="D602" i="1"/>
  <c r="E602" i="1" s="1"/>
  <c r="BQ602" i="1" s="1"/>
  <c r="A602" i="1"/>
  <c r="BE601" i="1"/>
  <c r="BC601" i="1"/>
  <c r="BB601" i="1"/>
  <c r="AK601" i="1"/>
  <c r="AB601" i="1"/>
  <c r="AC601" i="1" s="1"/>
  <c r="X601" i="1"/>
  <c r="Y601" i="1" s="1"/>
  <c r="R601" i="1"/>
  <c r="J601" i="1" s="1"/>
  <c r="D601" i="1"/>
  <c r="A601" i="1"/>
  <c r="BE600" i="1"/>
  <c r="BC600" i="1"/>
  <c r="BB600" i="1"/>
  <c r="AK600" i="1"/>
  <c r="AB600" i="1"/>
  <c r="AC600" i="1" s="1"/>
  <c r="X600" i="1"/>
  <c r="Y600" i="1" s="1"/>
  <c r="R600" i="1"/>
  <c r="J600" i="1" s="1"/>
  <c r="D600" i="1"/>
  <c r="A600" i="1"/>
  <c r="B600" i="1" s="1"/>
  <c r="C600" i="1" s="1"/>
  <c r="BE599" i="1"/>
  <c r="BC599" i="1"/>
  <c r="BD599" i="1" s="1"/>
  <c r="BB599" i="1"/>
  <c r="AK599" i="1"/>
  <c r="AB599" i="1"/>
  <c r="X599" i="1"/>
  <c r="Y599" i="1" s="1"/>
  <c r="R599" i="1"/>
  <c r="J599" i="1" s="1"/>
  <c r="D599" i="1"/>
  <c r="A599" i="1"/>
  <c r="B599" i="1" s="1"/>
  <c r="C599" i="1" s="1"/>
  <c r="BE598" i="1"/>
  <c r="BC598" i="1"/>
  <c r="BB598" i="1"/>
  <c r="AK598" i="1"/>
  <c r="AB598" i="1"/>
  <c r="X598" i="1"/>
  <c r="Y598" i="1" s="1"/>
  <c r="R598" i="1"/>
  <c r="J598" i="1" s="1"/>
  <c r="D598" i="1"/>
  <c r="E598" i="1" s="1"/>
  <c r="A598" i="1"/>
  <c r="BE597" i="1"/>
  <c r="BC597" i="1"/>
  <c r="BB597" i="1"/>
  <c r="AK597" i="1"/>
  <c r="AB597" i="1"/>
  <c r="X597" i="1"/>
  <c r="Y597" i="1" s="1"/>
  <c r="R597" i="1"/>
  <c r="J597" i="1" s="1"/>
  <c r="D597" i="1"/>
  <c r="A597" i="1"/>
  <c r="B597" i="1" s="1"/>
  <c r="C597" i="1" s="1"/>
  <c r="BE596" i="1"/>
  <c r="BC596" i="1"/>
  <c r="BB596" i="1"/>
  <c r="AK596" i="1"/>
  <c r="AB596" i="1"/>
  <c r="AC596" i="1" s="1"/>
  <c r="X596" i="1"/>
  <c r="Y596" i="1" s="1"/>
  <c r="R596" i="1"/>
  <c r="J596" i="1" s="1"/>
  <c r="D596" i="1"/>
  <c r="E596" i="1" s="1"/>
  <c r="BQ596" i="1" s="1"/>
  <c r="A596" i="1"/>
  <c r="BE595" i="1"/>
  <c r="BC595" i="1"/>
  <c r="BB595" i="1"/>
  <c r="AK595" i="1"/>
  <c r="AB595" i="1"/>
  <c r="AC595" i="1" s="1"/>
  <c r="X595" i="1"/>
  <c r="Y595" i="1" s="1"/>
  <c r="R595" i="1"/>
  <c r="J595" i="1" s="1"/>
  <c r="D595" i="1"/>
  <c r="A595" i="1"/>
  <c r="BE594" i="1"/>
  <c r="BC594" i="1"/>
  <c r="BB594" i="1"/>
  <c r="AK594" i="1"/>
  <c r="AB594" i="1"/>
  <c r="AC594" i="1" s="1"/>
  <c r="X594" i="1"/>
  <c r="Y594" i="1" s="1"/>
  <c r="R594" i="1"/>
  <c r="J594" i="1" s="1"/>
  <c r="D594" i="1"/>
  <c r="A594" i="1"/>
  <c r="B594" i="1" s="1"/>
  <c r="C594" i="1" s="1"/>
  <c r="BE593" i="1"/>
  <c r="BC593" i="1"/>
  <c r="BD593" i="1" s="1"/>
  <c r="BB593" i="1"/>
  <c r="AK593" i="1"/>
  <c r="AB593" i="1"/>
  <c r="X593" i="1"/>
  <c r="Y593" i="1" s="1"/>
  <c r="R593" i="1"/>
  <c r="J593" i="1" s="1"/>
  <c r="D593" i="1"/>
  <c r="E593" i="1" s="1"/>
  <c r="BQ593" i="1" s="1"/>
  <c r="A593" i="1"/>
  <c r="BE592" i="1"/>
  <c r="BC592" i="1"/>
  <c r="BD592" i="1" s="1"/>
  <c r="BB592" i="1"/>
  <c r="AK592" i="1"/>
  <c r="AB592" i="1"/>
  <c r="AC592" i="1" s="1"/>
  <c r="X592" i="1"/>
  <c r="Y592" i="1" s="1"/>
  <c r="R592" i="1"/>
  <c r="J592" i="1" s="1"/>
  <c r="D592" i="1"/>
  <c r="A592" i="1"/>
  <c r="B592" i="1" s="1"/>
  <c r="C592" i="1" s="1"/>
  <c r="BE591" i="1"/>
  <c r="BC591" i="1"/>
  <c r="BD591" i="1" s="1"/>
  <c r="BB591" i="1"/>
  <c r="AK591" i="1"/>
  <c r="AB591" i="1"/>
  <c r="X591" i="1"/>
  <c r="Y591" i="1" s="1"/>
  <c r="R591" i="1"/>
  <c r="J591" i="1" s="1"/>
  <c r="D591" i="1"/>
  <c r="E591" i="1" s="1"/>
  <c r="BQ591" i="1" s="1"/>
  <c r="A591" i="1"/>
  <c r="B591" i="1" s="1"/>
  <c r="C591" i="1" s="1"/>
  <c r="BE590" i="1"/>
  <c r="BC590" i="1"/>
  <c r="BB590" i="1"/>
  <c r="AK590" i="1"/>
  <c r="AB590" i="1"/>
  <c r="AC590" i="1" s="1"/>
  <c r="X590" i="1"/>
  <c r="Y590" i="1" s="1"/>
  <c r="R590" i="1"/>
  <c r="J590" i="1" s="1"/>
  <c r="D590" i="1"/>
  <c r="A590" i="1"/>
  <c r="B590" i="1" s="1"/>
  <c r="BE589" i="1"/>
  <c r="BC589" i="1"/>
  <c r="BB589" i="1"/>
  <c r="AK589" i="1"/>
  <c r="AB589" i="1"/>
  <c r="AC589" i="1" s="1"/>
  <c r="X589" i="1"/>
  <c r="Y589" i="1" s="1"/>
  <c r="R589" i="1"/>
  <c r="J589" i="1" s="1"/>
  <c r="D589" i="1"/>
  <c r="E589" i="1" s="1"/>
  <c r="BQ589" i="1" s="1"/>
  <c r="A589" i="1"/>
  <c r="BE588" i="1"/>
  <c r="BC588" i="1"/>
  <c r="BB588" i="1"/>
  <c r="AK588" i="1"/>
  <c r="AB588" i="1"/>
  <c r="X588" i="1"/>
  <c r="Y588" i="1" s="1"/>
  <c r="R588" i="1"/>
  <c r="J588" i="1" s="1"/>
  <c r="D588" i="1"/>
  <c r="A588" i="1"/>
  <c r="B588" i="1" s="1"/>
  <c r="BE587" i="1"/>
  <c r="BC587" i="1"/>
  <c r="BD587" i="1" s="1"/>
  <c r="BB587" i="1"/>
  <c r="AK587" i="1"/>
  <c r="AB587" i="1"/>
  <c r="AC587" i="1" s="1"/>
  <c r="X587" i="1"/>
  <c r="Y587" i="1" s="1"/>
  <c r="R587" i="1"/>
  <c r="J587" i="1" s="1"/>
  <c r="D587" i="1"/>
  <c r="E587" i="1" s="1"/>
  <c r="BQ587" i="1" s="1"/>
  <c r="A587" i="1"/>
  <c r="B587" i="1" s="1"/>
  <c r="BE586" i="1"/>
  <c r="BC586" i="1"/>
  <c r="BD586" i="1" s="1"/>
  <c r="BB586" i="1"/>
  <c r="AK586" i="1"/>
  <c r="AB586" i="1"/>
  <c r="X586" i="1"/>
  <c r="Y586" i="1" s="1"/>
  <c r="R586" i="1"/>
  <c r="J586" i="1" s="1"/>
  <c r="D586" i="1"/>
  <c r="A586" i="1"/>
  <c r="B586" i="1" s="1"/>
  <c r="BE585" i="1"/>
  <c r="BC585" i="1"/>
  <c r="BD585" i="1" s="1"/>
  <c r="BB585" i="1"/>
  <c r="AK585" i="1"/>
  <c r="AB585" i="1"/>
  <c r="AC585" i="1" s="1"/>
  <c r="X585" i="1"/>
  <c r="Y585" i="1" s="1"/>
  <c r="R585" i="1"/>
  <c r="J585" i="1" s="1"/>
  <c r="D585" i="1"/>
  <c r="E585" i="1" s="1"/>
  <c r="BQ585" i="1" s="1"/>
  <c r="A585" i="1"/>
  <c r="B585" i="1" s="1"/>
  <c r="BE584" i="1"/>
  <c r="BC584" i="1"/>
  <c r="BD584" i="1" s="1"/>
  <c r="BB584" i="1"/>
  <c r="AK584" i="1"/>
  <c r="AB584" i="1"/>
  <c r="AC584" i="1" s="1"/>
  <c r="X584" i="1"/>
  <c r="Y584" i="1" s="1"/>
  <c r="R584" i="1"/>
  <c r="J584" i="1" s="1"/>
  <c r="D584" i="1"/>
  <c r="E584" i="1" s="1"/>
  <c r="BQ584" i="1" s="1"/>
  <c r="A584" i="1"/>
  <c r="B584" i="1" s="1"/>
  <c r="BE583" i="1"/>
  <c r="BC583" i="1"/>
  <c r="BB583" i="1"/>
  <c r="AK583" i="1"/>
  <c r="AB583" i="1"/>
  <c r="AC583" i="1" s="1"/>
  <c r="X583" i="1"/>
  <c r="Y583" i="1" s="1"/>
  <c r="R583" i="1"/>
  <c r="J583" i="1" s="1"/>
  <c r="D583" i="1"/>
  <c r="E583" i="1" s="1"/>
  <c r="BQ583" i="1" s="1"/>
  <c r="A583" i="1"/>
  <c r="B583" i="1" s="1"/>
  <c r="C583" i="1" s="1"/>
  <c r="BE582" i="1"/>
  <c r="BC582" i="1"/>
  <c r="BD582" i="1" s="1"/>
  <c r="BB582" i="1"/>
  <c r="AK582" i="1"/>
  <c r="AB582" i="1"/>
  <c r="X582" i="1"/>
  <c r="Y582" i="1" s="1"/>
  <c r="R582" i="1"/>
  <c r="J582" i="1" s="1"/>
  <c r="D582" i="1"/>
  <c r="A582" i="1"/>
  <c r="B582" i="1" s="1"/>
  <c r="C582" i="1" s="1"/>
  <c r="BE581" i="1"/>
  <c r="BC581" i="1"/>
  <c r="BD581" i="1" s="1"/>
  <c r="BB581" i="1"/>
  <c r="AK581" i="1"/>
  <c r="AB581" i="1"/>
  <c r="AC581" i="1" s="1"/>
  <c r="X581" i="1"/>
  <c r="Y581" i="1" s="1"/>
  <c r="R581" i="1"/>
  <c r="J581" i="1" s="1"/>
  <c r="D581" i="1"/>
  <c r="E581" i="1" s="1"/>
  <c r="BQ581" i="1" s="1"/>
  <c r="A581" i="1"/>
  <c r="B581" i="1" s="1"/>
  <c r="C581" i="1" s="1"/>
  <c r="BE580" i="1"/>
  <c r="BC580" i="1"/>
  <c r="BD580" i="1" s="1"/>
  <c r="BB580" i="1"/>
  <c r="AK580" i="1"/>
  <c r="AB580" i="1"/>
  <c r="X580" i="1"/>
  <c r="Y580" i="1" s="1"/>
  <c r="R580" i="1"/>
  <c r="J580" i="1" s="1"/>
  <c r="D580" i="1"/>
  <c r="A580" i="1"/>
  <c r="B580" i="1" s="1"/>
  <c r="BE579" i="1"/>
  <c r="BC579" i="1"/>
  <c r="BD579" i="1" s="1"/>
  <c r="BB579" i="1"/>
  <c r="AK579" i="1"/>
  <c r="AB579" i="1"/>
  <c r="AC579" i="1" s="1"/>
  <c r="X579" i="1"/>
  <c r="Y579" i="1" s="1"/>
  <c r="R579" i="1"/>
  <c r="J579" i="1" s="1"/>
  <c r="D579" i="1"/>
  <c r="E579" i="1" s="1"/>
  <c r="BQ579" i="1" s="1"/>
  <c r="A579" i="1"/>
  <c r="B579" i="1" s="1"/>
  <c r="BE578" i="1"/>
  <c r="BC578" i="1"/>
  <c r="BB578" i="1"/>
  <c r="AK578" i="1"/>
  <c r="AB578" i="1"/>
  <c r="AC578" i="1" s="1"/>
  <c r="X578" i="1"/>
  <c r="Y578" i="1" s="1"/>
  <c r="R578" i="1"/>
  <c r="J578" i="1" s="1"/>
  <c r="D578" i="1"/>
  <c r="E578" i="1" s="1"/>
  <c r="BQ578" i="1" s="1"/>
  <c r="A578" i="1"/>
  <c r="B578" i="1" s="1"/>
  <c r="BE577" i="1"/>
  <c r="BC577" i="1"/>
  <c r="BD577" i="1" s="1"/>
  <c r="BB577" i="1"/>
  <c r="AK577" i="1"/>
  <c r="AB577" i="1"/>
  <c r="AC577" i="1" s="1"/>
  <c r="X577" i="1"/>
  <c r="Y577" i="1" s="1"/>
  <c r="R577" i="1"/>
  <c r="J577" i="1" s="1"/>
  <c r="D577" i="1"/>
  <c r="E577" i="1" s="1"/>
  <c r="BQ577" i="1" s="1"/>
  <c r="A577" i="1"/>
  <c r="B577" i="1" s="1"/>
  <c r="C577" i="1" s="1"/>
  <c r="BE576" i="1"/>
  <c r="BC576" i="1"/>
  <c r="BD576" i="1" s="1"/>
  <c r="BB576" i="1"/>
  <c r="AK576" i="1"/>
  <c r="AB576" i="1"/>
  <c r="AC576" i="1" s="1"/>
  <c r="X576" i="1"/>
  <c r="Y576" i="1" s="1"/>
  <c r="R576" i="1"/>
  <c r="J576" i="1" s="1"/>
  <c r="D576" i="1"/>
  <c r="E576" i="1" s="1"/>
  <c r="BQ576" i="1" s="1"/>
  <c r="A576" i="1"/>
  <c r="B576" i="1" s="1"/>
  <c r="C576" i="1" s="1"/>
  <c r="BE575" i="1"/>
  <c r="BC575" i="1"/>
  <c r="BD575" i="1" s="1"/>
  <c r="BB575" i="1"/>
  <c r="AK575" i="1"/>
  <c r="AB575" i="1"/>
  <c r="AC575" i="1" s="1"/>
  <c r="X575" i="1"/>
  <c r="Y575" i="1" s="1"/>
  <c r="R575" i="1"/>
  <c r="J575" i="1" s="1"/>
  <c r="D575" i="1"/>
  <c r="E575" i="1" s="1"/>
  <c r="A575" i="1"/>
  <c r="BE574" i="1"/>
  <c r="BC574" i="1"/>
  <c r="BB574" i="1"/>
  <c r="AK574" i="1"/>
  <c r="AB574" i="1"/>
  <c r="AC574" i="1" s="1"/>
  <c r="X574" i="1"/>
  <c r="Y574" i="1" s="1"/>
  <c r="R574" i="1"/>
  <c r="J574" i="1" s="1"/>
  <c r="D574" i="1"/>
  <c r="A574" i="1"/>
  <c r="BE573" i="1"/>
  <c r="BC573" i="1"/>
  <c r="BB573" i="1"/>
  <c r="AK573" i="1"/>
  <c r="AB573" i="1"/>
  <c r="X573" i="1"/>
  <c r="Y573" i="1" s="1"/>
  <c r="R573" i="1"/>
  <c r="J573" i="1" s="1"/>
  <c r="D573" i="1"/>
  <c r="A573" i="1"/>
  <c r="B573" i="1" s="1"/>
  <c r="BE572" i="1"/>
  <c r="BC572" i="1"/>
  <c r="BB572" i="1"/>
  <c r="AK572" i="1"/>
  <c r="AB572" i="1"/>
  <c r="AC572" i="1" s="1"/>
  <c r="X572" i="1"/>
  <c r="Y572" i="1" s="1"/>
  <c r="R572" i="1"/>
  <c r="J572" i="1" s="1"/>
  <c r="D572" i="1"/>
  <c r="A572" i="1"/>
  <c r="B572" i="1" s="1"/>
  <c r="BE571" i="1"/>
  <c r="BC571" i="1"/>
  <c r="BB571" i="1"/>
  <c r="R571" i="1"/>
  <c r="J571" i="1" s="1"/>
  <c r="D571" i="1"/>
  <c r="E571" i="1" s="1"/>
  <c r="A571" i="1"/>
  <c r="BE570" i="1"/>
  <c r="BC570" i="1"/>
  <c r="BB570" i="1"/>
  <c r="AK570" i="1"/>
  <c r="AB570" i="1"/>
  <c r="X570" i="1"/>
  <c r="Y570" i="1" s="1"/>
  <c r="R570" i="1"/>
  <c r="J570" i="1" s="1"/>
  <c r="D570" i="1"/>
  <c r="A570" i="1"/>
  <c r="B570" i="1" s="1"/>
  <c r="BE569" i="1"/>
  <c r="BC569" i="1"/>
  <c r="BB569" i="1"/>
  <c r="R569" i="1"/>
  <c r="J569" i="1" s="1"/>
  <c r="D569" i="1"/>
  <c r="E569" i="1" s="1"/>
  <c r="F569" i="1" s="1"/>
  <c r="A569" i="1"/>
  <c r="BE568" i="1"/>
  <c r="BC568" i="1"/>
  <c r="BB568" i="1"/>
  <c r="AK568" i="1"/>
  <c r="AB568" i="1"/>
  <c r="AC568" i="1" s="1"/>
  <c r="X568" i="1"/>
  <c r="Y568" i="1" s="1"/>
  <c r="R568" i="1"/>
  <c r="J568" i="1" s="1"/>
  <c r="D568" i="1"/>
  <c r="A568" i="1"/>
  <c r="BE567" i="1"/>
  <c r="BC567" i="1"/>
  <c r="BB567" i="1"/>
  <c r="AK567" i="1"/>
  <c r="AB567" i="1"/>
  <c r="AC567" i="1" s="1"/>
  <c r="X567" i="1"/>
  <c r="Y567" i="1" s="1"/>
  <c r="R567" i="1"/>
  <c r="J567" i="1" s="1"/>
  <c r="D567" i="1"/>
  <c r="E567" i="1" s="1"/>
  <c r="A567" i="1"/>
  <c r="B567" i="1" s="1"/>
  <c r="C567" i="1" s="1"/>
  <c r="BE566" i="1"/>
  <c r="BC566" i="1"/>
  <c r="BB566" i="1"/>
  <c r="AK566" i="1"/>
  <c r="AB566" i="1"/>
  <c r="X566" i="1"/>
  <c r="Y566" i="1" s="1"/>
  <c r="R566" i="1"/>
  <c r="J566" i="1" s="1"/>
  <c r="D566" i="1"/>
  <c r="E566" i="1" s="1"/>
  <c r="A566" i="1"/>
  <c r="B566" i="1" s="1"/>
  <c r="C566" i="1" s="1"/>
  <c r="BE565" i="1"/>
  <c r="BC565" i="1"/>
  <c r="BD565" i="1" s="1"/>
  <c r="BB565" i="1"/>
  <c r="AK565" i="1"/>
  <c r="AB565" i="1"/>
  <c r="AC565" i="1" s="1"/>
  <c r="X565" i="1"/>
  <c r="Y565" i="1" s="1"/>
  <c r="R565" i="1"/>
  <c r="J565" i="1" s="1"/>
  <c r="D565" i="1"/>
  <c r="A565" i="1"/>
  <c r="B565" i="1" s="1"/>
  <c r="C565" i="1" s="1"/>
  <c r="BE564" i="1"/>
  <c r="BC564" i="1"/>
  <c r="BB564" i="1"/>
  <c r="AK564" i="1"/>
  <c r="AB564" i="1"/>
  <c r="X564" i="1"/>
  <c r="Y564" i="1" s="1"/>
  <c r="R564" i="1"/>
  <c r="J564" i="1" s="1"/>
  <c r="D564" i="1"/>
  <c r="E564" i="1" s="1"/>
  <c r="F564" i="1" s="1"/>
  <c r="A564" i="1"/>
  <c r="BE563" i="1"/>
  <c r="BC563" i="1"/>
  <c r="BB563" i="1"/>
  <c r="AK563" i="1"/>
  <c r="AB563" i="1"/>
  <c r="AC563" i="1" s="1"/>
  <c r="X563" i="1"/>
  <c r="Y563" i="1" s="1"/>
  <c r="R563" i="1"/>
  <c r="J563" i="1" s="1"/>
  <c r="D563" i="1"/>
  <c r="E563" i="1" s="1"/>
  <c r="BQ563" i="1" s="1"/>
  <c r="A563" i="1"/>
  <c r="B563" i="1" s="1"/>
  <c r="C563" i="1" s="1"/>
  <c r="BE562" i="1"/>
  <c r="BC562" i="1"/>
  <c r="BB562" i="1"/>
  <c r="AK562" i="1"/>
  <c r="AB562" i="1"/>
  <c r="X562" i="1"/>
  <c r="Y562" i="1" s="1"/>
  <c r="R562" i="1"/>
  <c r="J562" i="1" s="1"/>
  <c r="D562" i="1"/>
  <c r="E562" i="1" s="1"/>
  <c r="A562" i="1"/>
  <c r="B562" i="1" s="1"/>
  <c r="C562" i="1" s="1"/>
  <c r="BE561" i="1"/>
  <c r="BC561" i="1"/>
  <c r="BB561" i="1"/>
  <c r="AK561" i="1"/>
  <c r="AB561" i="1"/>
  <c r="X561" i="1"/>
  <c r="Y561" i="1" s="1"/>
  <c r="R561" i="1"/>
  <c r="J561" i="1" s="1"/>
  <c r="D561" i="1"/>
  <c r="E561" i="1" s="1"/>
  <c r="A561" i="1"/>
  <c r="B561" i="1" s="1"/>
  <c r="C561" i="1" s="1"/>
  <c r="BE560" i="1"/>
  <c r="BC560" i="1"/>
  <c r="BB560" i="1"/>
  <c r="AK560" i="1"/>
  <c r="AB560" i="1"/>
  <c r="AC560" i="1" s="1"/>
  <c r="X560" i="1"/>
  <c r="Y560" i="1" s="1"/>
  <c r="R560" i="1"/>
  <c r="J560" i="1" s="1"/>
  <c r="D560" i="1"/>
  <c r="E560" i="1" s="1"/>
  <c r="BQ560" i="1" s="1"/>
  <c r="A560" i="1"/>
  <c r="BE559" i="1"/>
  <c r="BC559" i="1"/>
  <c r="BB559" i="1"/>
  <c r="AK559" i="1"/>
  <c r="AB559" i="1"/>
  <c r="AC559" i="1" s="1"/>
  <c r="X559" i="1"/>
  <c r="Y559" i="1" s="1"/>
  <c r="R559" i="1"/>
  <c r="J559" i="1" s="1"/>
  <c r="D559" i="1"/>
  <c r="A559" i="1"/>
  <c r="BE558" i="1"/>
  <c r="BC558" i="1"/>
  <c r="BB558" i="1"/>
  <c r="AK558" i="1"/>
  <c r="AB558" i="1"/>
  <c r="AC558" i="1" s="1"/>
  <c r="X558" i="1"/>
  <c r="Y558" i="1" s="1"/>
  <c r="R558" i="1"/>
  <c r="J558" i="1" s="1"/>
  <c r="D558" i="1"/>
  <c r="A558" i="1"/>
  <c r="B558" i="1" s="1"/>
  <c r="C558" i="1" s="1"/>
  <c r="BE557" i="1"/>
  <c r="BC557" i="1"/>
  <c r="BB557" i="1"/>
  <c r="AK557" i="1"/>
  <c r="AB557" i="1"/>
  <c r="AC557" i="1" s="1"/>
  <c r="X557" i="1"/>
  <c r="Y557" i="1" s="1"/>
  <c r="R557" i="1"/>
  <c r="J557" i="1" s="1"/>
  <c r="D557" i="1"/>
  <c r="E557" i="1" s="1"/>
  <c r="BQ557" i="1" s="1"/>
  <c r="A557" i="1"/>
  <c r="B557" i="1" s="1"/>
  <c r="C557" i="1" s="1"/>
  <c r="BE556" i="1"/>
  <c r="BC556" i="1"/>
  <c r="BB556" i="1"/>
  <c r="AK556" i="1"/>
  <c r="AB556" i="1"/>
  <c r="X556" i="1"/>
  <c r="Y556" i="1" s="1"/>
  <c r="R556" i="1"/>
  <c r="J556" i="1" s="1"/>
  <c r="D556" i="1"/>
  <c r="E556" i="1" s="1"/>
  <c r="A556" i="1"/>
  <c r="BE555" i="1"/>
  <c r="BC555" i="1"/>
  <c r="BD555" i="1" s="1"/>
  <c r="BB555" i="1"/>
  <c r="AK555" i="1"/>
  <c r="AB555" i="1"/>
  <c r="AC555" i="1" s="1"/>
  <c r="X555" i="1"/>
  <c r="Y555" i="1" s="1"/>
  <c r="R555" i="1"/>
  <c r="J555" i="1" s="1"/>
  <c r="D555" i="1"/>
  <c r="A555" i="1"/>
  <c r="BE554" i="1"/>
  <c r="BC554" i="1"/>
  <c r="BB554" i="1"/>
  <c r="AK554" i="1"/>
  <c r="AB554" i="1"/>
  <c r="AC554" i="1" s="1"/>
  <c r="X554" i="1"/>
  <c r="Y554" i="1" s="1"/>
  <c r="R554" i="1"/>
  <c r="J554" i="1" s="1"/>
  <c r="D554" i="1"/>
  <c r="A554" i="1"/>
  <c r="BE553" i="1"/>
  <c r="BC553" i="1"/>
  <c r="BB553" i="1"/>
  <c r="AK553" i="1"/>
  <c r="AB553" i="1"/>
  <c r="X553" i="1"/>
  <c r="Y553" i="1" s="1"/>
  <c r="R553" i="1"/>
  <c r="J553" i="1" s="1"/>
  <c r="D553" i="1"/>
  <c r="A553" i="1"/>
  <c r="BE552" i="1"/>
  <c r="BC552" i="1"/>
  <c r="BB552" i="1"/>
  <c r="AK552" i="1"/>
  <c r="AB552" i="1"/>
  <c r="AC552" i="1" s="1"/>
  <c r="X552" i="1"/>
  <c r="Y552" i="1" s="1"/>
  <c r="R552" i="1"/>
  <c r="J552" i="1" s="1"/>
  <c r="D552" i="1"/>
  <c r="E552" i="1" s="1"/>
  <c r="BQ552" i="1" s="1"/>
  <c r="A552" i="1"/>
  <c r="B552" i="1" s="1"/>
  <c r="C552" i="1" s="1"/>
  <c r="BE551" i="1"/>
  <c r="BC551" i="1"/>
  <c r="BB551" i="1"/>
  <c r="AK551" i="1"/>
  <c r="AB551" i="1"/>
  <c r="X551" i="1"/>
  <c r="Y551" i="1" s="1"/>
  <c r="R551" i="1"/>
  <c r="J551" i="1" s="1"/>
  <c r="D551" i="1"/>
  <c r="E551" i="1" s="1"/>
  <c r="A551" i="1"/>
  <c r="B551" i="1" s="1"/>
  <c r="BE550" i="1"/>
  <c r="BC550" i="1"/>
  <c r="BB550" i="1"/>
  <c r="AK550" i="1"/>
  <c r="AB550" i="1"/>
  <c r="X550" i="1"/>
  <c r="Y550" i="1" s="1"/>
  <c r="R550" i="1"/>
  <c r="J550" i="1" s="1"/>
  <c r="D550" i="1"/>
  <c r="E550" i="1" s="1"/>
  <c r="BQ550" i="1" s="1"/>
  <c r="A550" i="1"/>
  <c r="B550" i="1" s="1"/>
  <c r="C550" i="1" s="1"/>
  <c r="BE549" i="1"/>
  <c r="BC549" i="1"/>
  <c r="BB549" i="1"/>
  <c r="AK549" i="1"/>
  <c r="AB549" i="1"/>
  <c r="AC549" i="1" s="1"/>
  <c r="X549" i="1"/>
  <c r="Y549" i="1" s="1"/>
  <c r="R549" i="1"/>
  <c r="J549" i="1" s="1"/>
  <c r="D549" i="1"/>
  <c r="A549" i="1"/>
  <c r="BE548" i="1"/>
  <c r="BC548" i="1"/>
  <c r="BB548" i="1"/>
  <c r="AK548" i="1"/>
  <c r="AB548" i="1"/>
  <c r="AC548" i="1" s="1"/>
  <c r="X548" i="1"/>
  <c r="Y548" i="1" s="1"/>
  <c r="R548" i="1"/>
  <c r="J548" i="1" s="1"/>
  <c r="D548" i="1"/>
  <c r="E548" i="1" s="1"/>
  <c r="BQ548" i="1" s="1"/>
  <c r="A548" i="1"/>
  <c r="B548" i="1" s="1"/>
  <c r="BE547" i="1"/>
  <c r="BC547" i="1"/>
  <c r="BB547" i="1"/>
  <c r="AK547" i="1"/>
  <c r="AB547" i="1"/>
  <c r="AC547" i="1" s="1"/>
  <c r="X547" i="1"/>
  <c r="Y547" i="1" s="1"/>
  <c r="R547" i="1"/>
  <c r="J547" i="1" s="1"/>
  <c r="D547" i="1"/>
  <c r="A547" i="1"/>
  <c r="B547" i="1" s="1"/>
  <c r="BE546" i="1"/>
  <c r="BC546" i="1"/>
  <c r="BB546" i="1"/>
  <c r="AK546" i="1"/>
  <c r="AB546" i="1"/>
  <c r="AC546" i="1" s="1"/>
  <c r="X546" i="1"/>
  <c r="Y546" i="1" s="1"/>
  <c r="R546" i="1"/>
  <c r="J546" i="1" s="1"/>
  <c r="D546" i="1"/>
  <c r="A546" i="1"/>
  <c r="B546" i="1" s="1"/>
  <c r="BE545" i="1"/>
  <c r="BC545" i="1"/>
  <c r="BB545" i="1"/>
  <c r="AK545" i="1"/>
  <c r="AB545" i="1"/>
  <c r="AC545" i="1" s="1"/>
  <c r="X545" i="1"/>
  <c r="Y545" i="1" s="1"/>
  <c r="R545" i="1"/>
  <c r="J545" i="1" s="1"/>
  <c r="D545" i="1"/>
  <c r="E545" i="1" s="1"/>
  <c r="BQ545" i="1" s="1"/>
  <c r="A545" i="1"/>
  <c r="B545" i="1" s="1"/>
  <c r="C545" i="1" s="1"/>
  <c r="BE544" i="1"/>
  <c r="BC544" i="1"/>
  <c r="BB544" i="1"/>
  <c r="AK544" i="1"/>
  <c r="AB544" i="1"/>
  <c r="AC544" i="1" s="1"/>
  <c r="X544" i="1"/>
  <c r="Y544" i="1" s="1"/>
  <c r="R544" i="1"/>
  <c r="J544" i="1" s="1"/>
  <c r="D544" i="1"/>
  <c r="E544" i="1" s="1"/>
  <c r="A544" i="1"/>
  <c r="BE543" i="1"/>
  <c r="BC543" i="1"/>
  <c r="BB543" i="1"/>
  <c r="AK543" i="1"/>
  <c r="AB543" i="1"/>
  <c r="X543" i="1"/>
  <c r="Y543" i="1" s="1"/>
  <c r="R543" i="1"/>
  <c r="J543" i="1" s="1"/>
  <c r="D543" i="1"/>
  <c r="E543" i="1" s="1"/>
  <c r="BQ543" i="1" s="1"/>
  <c r="A543" i="1"/>
  <c r="B543" i="1" s="1"/>
  <c r="BE542" i="1"/>
  <c r="BC542" i="1"/>
  <c r="BD542" i="1" s="1"/>
  <c r="BB542" i="1"/>
  <c r="AK542" i="1"/>
  <c r="AB542" i="1"/>
  <c r="AC542" i="1" s="1"/>
  <c r="X542" i="1"/>
  <c r="Y542" i="1" s="1"/>
  <c r="R542" i="1"/>
  <c r="J542" i="1" s="1"/>
  <c r="D542" i="1"/>
  <c r="A542" i="1"/>
  <c r="B542" i="1" s="1"/>
  <c r="BE541" i="1"/>
  <c r="BC541" i="1"/>
  <c r="BB541" i="1"/>
  <c r="AK541" i="1"/>
  <c r="AB541" i="1"/>
  <c r="X541" i="1"/>
  <c r="Y541" i="1" s="1"/>
  <c r="R541" i="1"/>
  <c r="J541" i="1" s="1"/>
  <c r="D541" i="1"/>
  <c r="E541" i="1" s="1"/>
  <c r="BQ541" i="1" s="1"/>
  <c r="A541" i="1"/>
  <c r="BE540" i="1"/>
  <c r="BC540" i="1"/>
  <c r="BB540" i="1"/>
  <c r="AK540" i="1"/>
  <c r="AB540" i="1"/>
  <c r="AC540" i="1" s="1"/>
  <c r="X540" i="1"/>
  <c r="Y540" i="1" s="1"/>
  <c r="R540" i="1"/>
  <c r="J540" i="1" s="1"/>
  <c r="D540" i="1"/>
  <c r="E540" i="1" s="1"/>
  <c r="BQ540" i="1" s="1"/>
  <c r="A540" i="1"/>
  <c r="B540" i="1" s="1"/>
  <c r="C540" i="1" s="1"/>
  <c r="BE539" i="1"/>
  <c r="BC539" i="1"/>
  <c r="BB539" i="1"/>
  <c r="AK539" i="1"/>
  <c r="AB539" i="1"/>
  <c r="AC539" i="1" s="1"/>
  <c r="X539" i="1"/>
  <c r="Y539" i="1" s="1"/>
  <c r="R539" i="1"/>
  <c r="J539" i="1" s="1"/>
  <c r="D539" i="1"/>
  <c r="A539" i="1"/>
  <c r="BE538" i="1"/>
  <c r="BC538" i="1"/>
  <c r="BB538" i="1"/>
  <c r="AK538" i="1"/>
  <c r="AB538" i="1"/>
  <c r="AC538" i="1" s="1"/>
  <c r="X538" i="1"/>
  <c r="Y538" i="1" s="1"/>
  <c r="R538" i="1"/>
  <c r="J538" i="1" s="1"/>
  <c r="D538" i="1"/>
  <c r="E538" i="1" s="1"/>
  <c r="BQ538" i="1" s="1"/>
  <c r="A538" i="1"/>
  <c r="BE537" i="1"/>
  <c r="BC537" i="1"/>
  <c r="BB537" i="1"/>
  <c r="AK537" i="1"/>
  <c r="AB537" i="1"/>
  <c r="AC537" i="1" s="1"/>
  <c r="X537" i="1"/>
  <c r="Y537" i="1" s="1"/>
  <c r="R537" i="1"/>
  <c r="J537" i="1" s="1"/>
  <c r="D537" i="1"/>
  <c r="E537" i="1" s="1"/>
  <c r="BQ537" i="1" s="1"/>
  <c r="A537" i="1"/>
  <c r="B537" i="1" s="1"/>
  <c r="C537" i="1" s="1"/>
  <c r="BE536" i="1"/>
  <c r="BC536" i="1"/>
  <c r="BB536" i="1"/>
  <c r="R536" i="1"/>
  <c r="J536" i="1" s="1"/>
  <c r="D536" i="1"/>
  <c r="A536" i="1"/>
  <c r="BE535" i="1"/>
  <c r="BC535" i="1"/>
  <c r="BB535" i="1"/>
  <c r="AK535" i="1"/>
  <c r="AB535" i="1"/>
  <c r="AC535" i="1" s="1"/>
  <c r="X535" i="1"/>
  <c r="Y535" i="1" s="1"/>
  <c r="R535" i="1"/>
  <c r="J535" i="1" s="1"/>
  <c r="D535" i="1"/>
  <c r="E535" i="1" s="1"/>
  <c r="BQ535" i="1" s="1"/>
  <c r="A535" i="1"/>
  <c r="BE534" i="1"/>
  <c r="BC534" i="1"/>
  <c r="BB534" i="1"/>
  <c r="AK534" i="1"/>
  <c r="AB534" i="1"/>
  <c r="AC534" i="1" s="1"/>
  <c r="X534" i="1"/>
  <c r="Y534" i="1" s="1"/>
  <c r="R534" i="1"/>
  <c r="J534" i="1" s="1"/>
  <c r="D534" i="1"/>
  <c r="A534" i="1"/>
  <c r="B534" i="1" s="1"/>
  <c r="BE533" i="1"/>
  <c r="BC533" i="1"/>
  <c r="BB533" i="1"/>
  <c r="AK533" i="1"/>
  <c r="AB533" i="1"/>
  <c r="AC533" i="1" s="1"/>
  <c r="X533" i="1"/>
  <c r="Y533" i="1" s="1"/>
  <c r="R533" i="1"/>
  <c r="J533" i="1" s="1"/>
  <c r="D533" i="1"/>
  <c r="E533" i="1" s="1"/>
  <c r="BQ533" i="1" s="1"/>
  <c r="A533" i="1"/>
  <c r="BE532" i="1"/>
  <c r="BC532" i="1"/>
  <c r="BB532" i="1"/>
  <c r="AK532" i="1"/>
  <c r="AB532" i="1"/>
  <c r="AC532" i="1" s="1"/>
  <c r="X532" i="1"/>
  <c r="Y532" i="1" s="1"/>
  <c r="R532" i="1"/>
  <c r="J532" i="1" s="1"/>
  <c r="D532" i="1"/>
  <c r="E532" i="1" s="1"/>
  <c r="A532" i="1"/>
  <c r="B532" i="1" s="1"/>
  <c r="BE531" i="1"/>
  <c r="BC531" i="1"/>
  <c r="BB531" i="1"/>
  <c r="AK531" i="1"/>
  <c r="AB531" i="1"/>
  <c r="X531" i="1"/>
  <c r="Y531" i="1" s="1"/>
  <c r="R531" i="1"/>
  <c r="J531" i="1" s="1"/>
  <c r="D531" i="1"/>
  <c r="A531" i="1"/>
  <c r="B531" i="1" s="1"/>
  <c r="C531" i="1" s="1"/>
  <c r="BE530" i="1"/>
  <c r="BC530" i="1"/>
  <c r="BB530" i="1"/>
  <c r="AK530" i="1"/>
  <c r="AB530" i="1"/>
  <c r="AC530" i="1" s="1"/>
  <c r="X530" i="1"/>
  <c r="Y530" i="1" s="1"/>
  <c r="R530" i="1"/>
  <c r="J530" i="1" s="1"/>
  <c r="D530" i="1"/>
  <c r="A530" i="1"/>
  <c r="B530" i="1" s="1"/>
  <c r="C530" i="1" s="1"/>
  <c r="BE529" i="1"/>
  <c r="BC529" i="1"/>
  <c r="BB529" i="1"/>
  <c r="AK529" i="1"/>
  <c r="AB529" i="1"/>
  <c r="X529" i="1"/>
  <c r="Y529" i="1" s="1"/>
  <c r="R529" i="1"/>
  <c r="J529" i="1" s="1"/>
  <c r="D529" i="1"/>
  <c r="E529" i="1" s="1"/>
  <c r="A529" i="1"/>
  <c r="B529" i="1" s="1"/>
  <c r="C529" i="1" s="1"/>
  <c r="BE528" i="1"/>
  <c r="BC528" i="1"/>
  <c r="BB528" i="1"/>
  <c r="AK528" i="1"/>
  <c r="AB528" i="1"/>
  <c r="AC528" i="1" s="1"/>
  <c r="X528" i="1"/>
  <c r="Y528" i="1" s="1"/>
  <c r="R528" i="1"/>
  <c r="J528" i="1" s="1"/>
  <c r="D528" i="1"/>
  <c r="A528" i="1"/>
  <c r="B528" i="1" s="1"/>
  <c r="C528" i="1" s="1"/>
  <c r="BE527" i="1"/>
  <c r="BC527" i="1"/>
  <c r="BD527" i="1" s="1"/>
  <c r="BB527" i="1"/>
  <c r="AK527" i="1"/>
  <c r="AB527" i="1"/>
  <c r="AC527" i="1" s="1"/>
  <c r="X527" i="1"/>
  <c r="Y527" i="1" s="1"/>
  <c r="R527" i="1"/>
  <c r="J527" i="1" s="1"/>
  <c r="D527" i="1"/>
  <c r="E527" i="1" s="1"/>
  <c r="BQ527" i="1" s="1"/>
  <c r="A527" i="1"/>
  <c r="B527" i="1" s="1"/>
  <c r="BE526" i="1"/>
  <c r="BC526" i="1"/>
  <c r="BB526" i="1"/>
  <c r="AK526" i="1"/>
  <c r="AB526" i="1"/>
  <c r="X526" i="1"/>
  <c r="Y526" i="1" s="1"/>
  <c r="R526" i="1"/>
  <c r="J526" i="1" s="1"/>
  <c r="D526" i="1"/>
  <c r="E526" i="1" s="1"/>
  <c r="BQ526" i="1" s="1"/>
  <c r="A526" i="1"/>
  <c r="B526" i="1" s="1"/>
  <c r="BE525" i="1"/>
  <c r="BC525" i="1"/>
  <c r="BB525" i="1"/>
  <c r="AK525" i="1"/>
  <c r="AB525" i="1"/>
  <c r="AC525" i="1" s="1"/>
  <c r="X525" i="1"/>
  <c r="Y525" i="1" s="1"/>
  <c r="R525" i="1"/>
  <c r="J525" i="1" s="1"/>
  <c r="D525" i="1"/>
  <c r="A525" i="1"/>
  <c r="B525" i="1" s="1"/>
  <c r="BE524" i="1"/>
  <c r="BC524" i="1"/>
  <c r="BB524" i="1"/>
  <c r="AK524" i="1"/>
  <c r="AB524" i="1"/>
  <c r="AC524" i="1" s="1"/>
  <c r="X524" i="1"/>
  <c r="Y524" i="1" s="1"/>
  <c r="R524" i="1"/>
  <c r="J524" i="1" s="1"/>
  <c r="D524" i="1"/>
  <c r="E524" i="1" s="1"/>
  <c r="BQ524" i="1" s="1"/>
  <c r="A524" i="1"/>
  <c r="B524" i="1" s="1"/>
  <c r="BE523" i="1"/>
  <c r="BC523" i="1"/>
  <c r="BB523" i="1"/>
  <c r="AK523" i="1"/>
  <c r="AB523" i="1"/>
  <c r="X523" i="1"/>
  <c r="Y523" i="1" s="1"/>
  <c r="R523" i="1"/>
  <c r="J523" i="1" s="1"/>
  <c r="D523" i="1"/>
  <c r="E523" i="1" s="1"/>
  <c r="BQ523" i="1" s="1"/>
  <c r="A523" i="1"/>
  <c r="B523" i="1" s="1"/>
  <c r="C523" i="1" s="1"/>
  <c r="BE522" i="1"/>
  <c r="BC522" i="1"/>
  <c r="BB522" i="1"/>
  <c r="AK522" i="1"/>
  <c r="AB522" i="1"/>
  <c r="AC522" i="1" s="1"/>
  <c r="X522" i="1"/>
  <c r="Y522" i="1" s="1"/>
  <c r="R522" i="1"/>
  <c r="J522" i="1" s="1"/>
  <c r="D522" i="1"/>
  <c r="E522" i="1" s="1"/>
  <c r="BQ522" i="1" s="1"/>
  <c r="A522" i="1"/>
  <c r="BE521" i="1"/>
  <c r="BC521" i="1"/>
  <c r="BB521" i="1"/>
  <c r="AK521" i="1"/>
  <c r="AB521" i="1"/>
  <c r="AC521" i="1" s="1"/>
  <c r="X521" i="1"/>
  <c r="Y521" i="1" s="1"/>
  <c r="R521" i="1"/>
  <c r="J521" i="1" s="1"/>
  <c r="D521" i="1"/>
  <c r="A521" i="1"/>
  <c r="B521" i="1" s="1"/>
  <c r="C521" i="1" s="1"/>
  <c r="BE520" i="1"/>
  <c r="BC520" i="1"/>
  <c r="BB520" i="1"/>
  <c r="AK520" i="1"/>
  <c r="AB520" i="1"/>
  <c r="AC520" i="1" s="1"/>
  <c r="X520" i="1"/>
  <c r="Y520" i="1" s="1"/>
  <c r="R520" i="1"/>
  <c r="J520" i="1" s="1"/>
  <c r="D520" i="1"/>
  <c r="A520" i="1"/>
  <c r="B520" i="1" s="1"/>
  <c r="BE519" i="1"/>
  <c r="BC519" i="1"/>
  <c r="BB519" i="1"/>
  <c r="AK519" i="1"/>
  <c r="AB519" i="1"/>
  <c r="AC519" i="1" s="1"/>
  <c r="X519" i="1"/>
  <c r="Y519" i="1" s="1"/>
  <c r="R519" i="1"/>
  <c r="J519" i="1" s="1"/>
  <c r="D519" i="1"/>
  <c r="E519" i="1" s="1"/>
  <c r="BQ519" i="1" s="1"/>
  <c r="A519" i="1"/>
  <c r="BE518" i="1"/>
  <c r="BC518" i="1"/>
  <c r="BB518" i="1"/>
  <c r="AK518" i="1"/>
  <c r="AB518" i="1"/>
  <c r="X518" i="1"/>
  <c r="Y518" i="1" s="1"/>
  <c r="R518" i="1"/>
  <c r="J518" i="1" s="1"/>
  <c r="D518" i="1"/>
  <c r="E518" i="1" s="1"/>
  <c r="BQ518" i="1" s="1"/>
  <c r="A518" i="1"/>
  <c r="B518" i="1" s="1"/>
  <c r="C518" i="1" s="1"/>
  <c r="BE517" i="1"/>
  <c r="BC517" i="1"/>
  <c r="BB517" i="1"/>
  <c r="AK517" i="1"/>
  <c r="AB517" i="1"/>
  <c r="AC517" i="1" s="1"/>
  <c r="X517" i="1"/>
  <c r="Y517" i="1" s="1"/>
  <c r="R517" i="1"/>
  <c r="J517" i="1" s="1"/>
  <c r="D517" i="1"/>
  <c r="E517" i="1" s="1"/>
  <c r="BQ517" i="1" s="1"/>
  <c r="A517" i="1"/>
  <c r="B517" i="1" s="1"/>
  <c r="C517" i="1" s="1"/>
  <c r="BE516" i="1"/>
  <c r="BC516" i="1"/>
  <c r="BB516" i="1"/>
  <c r="AK516" i="1"/>
  <c r="AB516" i="1"/>
  <c r="AC516" i="1" s="1"/>
  <c r="X516" i="1"/>
  <c r="Y516" i="1" s="1"/>
  <c r="R516" i="1"/>
  <c r="J516" i="1" s="1"/>
  <c r="D516" i="1"/>
  <c r="E516" i="1" s="1"/>
  <c r="BQ516" i="1" s="1"/>
  <c r="A516" i="1"/>
  <c r="BE515" i="1"/>
  <c r="BC515" i="1"/>
  <c r="BD515" i="1" s="1"/>
  <c r="BB515" i="1"/>
  <c r="R515" i="1"/>
  <c r="J515" i="1" s="1"/>
  <c r="D515" i="1"/>
  <c r="E515" i="1" s="1"/>
  <c r="BQ515" i="1" s="1"/>
  <c r="A515" i="1"/>
  <c r="B515" i="1" s="1"/>
  <c r="BE514" i="1"/>
  <c r="BC514" i="1"/>
  <c r="BB514" i="1"/>
  <c r="AK514" i="1"/>
  <c r="AB514" i="1"/>
  <c r="AC514" i="1" s="1"/>
  <c r="X514" i="1"/>
  <c r="Y514" i="1" s="1"/>
  <c r="R514" i="1"/>
  <c r="J514" i="1" s="1"/>
  <c r="D514" i="1"/>
  <c r="A514" i="1"/>
  <c r="B514" i="1" s="1"/>
  <c r="C514" i="1" s="1"/>
  <c r="BE513" i="1"/>
  <c r="BC513" i="1"/>
  <c r="BD513" i="1" s="1"/>
  <c r="BB513" i="1"/>
  <c r="AK513" i="1"/>
  <c r="AB513" i="1"/>
  <c r="AC513" i="1" s="1"/>
  <c r="X513" i="1"/>
  <c r="Y513" i="1" s="1"/>
  <c r="R513" i="1"/>
  <c r="J513" i="1" s="1"/>
  <c r="D513" i="1"/>
  <c r="E513" i="1" s="1"/>
  <c r="F513" i="1" s="1"/>
  <c r="A513" i="1"/>
  <c r="BE512" i="1"/>
  <c r="BC512" i="1"/>
  <c r="BD512" i="1" s="1"/>
  <c r="BB512" i="1"/>
  <c r="AK512" i="1"/>
  <c r="AB512" i="1"/>
  <c r="AC512" i="1" s="1"/>
  <c r="X512" i="1"/>
  <c r="Y512" i="1" s="1"/>
  <c r="R512" i="1"/>
  <c r="J512" i="1" s="1"/>
  <c r="D512" i="1"/>
  <c r="A512" i="1"/>
  <c r="BE511" i="1"/>
  <c r="BC511" i="1"/>
  <c r="BB511" i="1"/>
  <c r="AK511" i="1"/>
  <c r="AB511" i="1"/>
  <c r="AC511" i="1" s="1"/>
  <c r="X511" i="1"/>
  <c r="Y511" i="1" s="1"/>
  <c r="R511" i="1"/>
  <c r="J511" i="1" s="1"/>
  <c r="D511" i="1"/>
  <c r="E511" i="1" s="1"/>
  <c r="F511" i="1" s="1"/>
  <c r="A511" i="1"/>
  <c r="B511" i="1" s="1"/>
  <c r="C511" i="1" s="1"/>
  <c r="BE510" i="1"/>
  <c r="BC510" i="1"/>
  <c r="BD510" i="1" s="1"/>
  <c r="BB510" i="1"/>
  <c r="AK510" i="1"/>
  <c r="AB510" i="1"/>
  <c r="AC510" i="1" s="1"/>
  <c r="X510" i="1"/>
  <c r="Y510" i="1" s="1"/>
  <c r="R510" i="1"/>
  <c r="J510" i="1" s="1"/>
  <c r="D510" i="1"/>
  <c r="A510" i="1"/>
  <c r="B510" i="1" s="1"/>
  <c r="C510" i="1" s="1"/>
  <c r="BE509" i="1"/>
  <c r="BC509" i="1"/>
  <c r="BD509" i="1" s="1"/>
  <c r="BB509" i="1"/>
  <c r="AK509" i="1"/>
  <c r="AB509" i="1"/>
  <c r="X509" i="1"/>
  <c r="Y509" i="1" s="1"/>
  <c r="R509" i="1"/>
  <c r="J509" i="1" s="1"/>
  <c r="D509" i="1"/>
  <c r="A509" i="1"/>
  <c r="B509" i="1" s="1"/>
  <c r="C509" i="1" s="1"/>
  <c r="BE508" i="1"/>
  <c r="BC508" i="1"/>
  <c r="BD508" i="1" s="1"/>
  <c r="BB508" i="1"/>
  <c r="AK508" i="1"/>
  <c r="AB508" i="1"/>
  <c r="AC508" i="1" s="1"/>
  <c r="X508" i="1"/>
  <c r="Y508" i="1" s="1"/>
  <c r="R508" i="1"/>
  <c r="J508" i="1" s="1"/>
  <c r="D508" i="1"/>
  <c r="A508" i="1"/>
  <c r="BE507" i="1"/>
  <c r="BC507" i="1"/>
  <c r="BD507" i="1" s="1"/>
  <c r="BB507" i="1"/>
  <c r="AK507" i="1"/>
  <c r="AB507" i="1"/>
  <c r="X507" i="1"/>
  <c r="Y507" i="1" s="1"/>
  <c r="R507" i="1"/>
  <c r="J507" i="1" s="1"/>
  <c r="D507" i="1"/>
  <c r="E507" i="1" s="1"/>
  <c r="BQ507" i="1" s="1"/>
  <c r="A507" i="1"/>
  <c r="B507" i="1" s="1"/>
  <c r="C507" i="1" s="1"/>
  <c r="BE506" i="1"/>
  <c r="BC506" i="1"/>
  <c r="BD506" i="1" s="1"/>
  <c r="BB506" i="1"/>
  <c r="AK506" i="1"/>
  <c r="AB506" i="1"/>
  <c r="AC506" i="1" s="1"/>
  <c r="X506" i="1"/>
  <c r="Y506" i="1" s="1"/>
  <c r="R506" i="1"/>
  <c r="J506" i="1" s="1"/>
  <c r="D506" i="1"/>
  <c r="A506" i="1"/>
  <c r="BE505" i="1"/>
  <c r="BC505" i="1"/>
  <c r="BD505" i="1" s="1"/>
  <c r="BB505" i="1"/>
  <c r="AK505" i="1"/>
  <c r="AB505" i="1"/>
  <c r="X505" i="1"/>
  <c r="Y505" i="1" s="1"/>
  <c r="R505" i="1"/>
  <c r="J505" i="1" s="1"/>
  <c r="D505" i="1"/>
  <c r="A505" i="1"/>
  <c r="B505" i="1" s="1"/>
  <c r="C505" i="1" s="1"/>
  <c r="BE504" i="1"/>
  <c r="BC504" i="1"/>
  <c r="BD504" i="1" s="1"/>
  <c r="BB504" i="1"/>
  <c r="AK504" i="1"/>
  <c r="AB504" i="1"/>
  <c r="AC504" i="1" s="1"/>
  <c r="X504" i="1"/>
  <c r="Y504" i="1" s="1"/>
  <c r="R504" i="1"/>
  <c r="J504" i="1" s="1"/>
  <c r="D504" i="1"/>
  <c r="A504" i="1"/>
  <c r="BE503" i="1"/>
  <c r="BC503" i="1"/>
  <c r="BD503" i="1" s="1"/>
  <c r="BB503" i="1"/>
  <c r="AK503" i="1"/>
  <c r="AB503" i="1"/>
  <c r="AC503" i="1" s="1"/>
  <c r="X503" i="1"/>
  <c r="Y503" i="1" s="1"/>
  <c r="R503" i="1"/>
  <c r="J503" i="1" s="1"/>
  <c r="D503" i="1"/>
  <c r="A503" i="1"/>
  <c r="B503" i="1" s="1"/>
  <c r="BE502" i="1"/>
  <c r="BC502" i="1"/>
  <c r="BD502" i="1" s="1"/>
  <c r="BB502" i="1"/>
  <c r="AK502" i="1"/>
  <c r="AB502" i="1"/>
  <c r="AC502" i="1" s="1"/>
  <c r="X502" i="1"/>
  <c r="Y502" i="1" s="1"/>
  <c r="R502" i="1"/>
  <c r="J502" i="1" s="1"/>
  <c r="D502" i="1"/>
  <c r="A502" i="1"/>
  <c r="B502" i="1" s="1"/>
  <c r="BE501" i="1"/>
  <c r="BC501" i="1"/>
  <c r="BD501" i="1" s="1"/>
  <c r="BB501" i="1"/>
  <c r="AK501" i="1"/>
  <c r="AB501" i="1"/>
  <c r="AC501" i="1" s="1"/>
  <c r="X501" i="1"/>
  <c r="Y501" i="1" s="1"/>
  <c r="R501" i="1"/>
  <c r="J501" i="1" s="1"/>
  <c r="D501" i="1"/>
  <c r="E501" i="1" s="1"/>
  <c r="BQ501" i="1" s="1"/>
  <c r="A501" i="1"/>
  <c r="BE500" i="1"/>
  <c r="BC500" i="1"/>
  <c r="BD500" i="1" s="1"/>
  <c r="BB500" i="1"/>
  <c r="AK500" i="1"/>
  <c r="AB500" i="1"/>
  <c r="AC500" i="1" s="1"/>
  <c r="X500" i="1"/>
  <c r="Y500" i="1" s="1"/>
  <c r="R500" i="1"/>
  <c r="J500" i="1" s="1"/>
  <c r="D500" i="1"/>
  <c r="E500" i="1" s="1"/>
  <c r="BQ500" i="1" s="1"/>
  <c r="A500" i="1"/>
  <c r="B500" i="1" s="1"/>
  <c r="BE499" i="1"/>
  <c r="BC499" i="1"/>
  <c r="BD499" i="1" s="1"/>
  <c r="BB499" i="1"/>
  <c r="AK499" i="1"/>
  <c r="AB499" i="1"/>
  <c r="AC499" i="1" s="1"/>
  <c r="X499" i="1"/>
  <c r="Y499" i="1" s="1"/>
  <c r="R499" i="1"/>
  <c r="J499" i="1" s="1"/>
  <c r="D499" i="1"/>
  <c r="A499" i="1"/>
  <c r="B499" i="1" s="1"/>
  <c r="C499" i="1" s="1"/>
  <c r="BE498" i="1"/>
  <c r="BC498" i="1"/>
  <c r="BB498" i="1"/>
  <c r="AK498" i="1"/>
  <c r="AB498" i="1"/>
  <c r="AC498" i="1" s="1"/>
  <c r="X498" i="1"/>
  <c r="Y498" i="1" s="1"/>
  <c r="R498" i="1"/>
  <c r="J498" i="1" s="1"/>
  <c r="D498" i="1"/>
  <c r="E498" i="1" s="1"/>
  <c r="BQ498" i="1" s="1"/>
  <c r="A498" i="1"/>
  <c r="B498" i="1" s="1"/>
  <c r="BE497" i="1"/>
  <c r="BC497" i="1"/>
  <c r="BB497" i="1"/>
  <c r="AK497" i="1"/>
  <c r="AB497" i="1"/>
  <c r="AC497" i="1" s="1"/>
  <c r="X497" i="1"/>
  <c r="Y497" i="1" s="1"/>
  <c r="R497" i="1"/>
  <c r="J497" i="1" s="1"/>
  <c r="D497" i="1"/>
  <c r="E497" i="1" s="1"/>
  <c r="BQ497" i="1" s="1"/>
  <c r="A497" i="1"/>
  <c r="BE496" i="1"/>
  <c r="BC496" i="1"/>
  <c r="BB496" i="1"/>
  <c r="AK496" i="1"/>
  <c r="AB496" i="1"/>
  <c r="AC496" i="1" s="1"/>
  <c r="X496" i="1"/>
  <c r="Y496" i="1" s="1"/>
  <c r="R496" i="1"/>
  <c r="J496" i="1" s="1"/>
  <c r="D496" i="1"/>
  <c r="A496" i="1"/>
  <c r="B496" i="1" s="1"/>
  <c r="C496" i="1" s="1"/>
  <c r="BE495" i="1"/>
  <c r="BC495" i="1"/>
  <c r="BB495" i="1"/>
  <c r="AK495" i="1"/>
  <c r="AB495" i="1"/>
  <c r="X495" i="1"/>
  <c r="Y495" i="1" s="1"/>
  <c r="R495" i="1"/>
  <c r="J495" i="1" s="1"/>
  <c r="D495" i="1"/>
  <c r="E495" i="1" s="1"/>
  <c r="F495" i="1" s="1"/>
  <c r="A495" i="1"/>
  <c r="B495" i="1" s="1"/>
  <c r="C495" i="1" s="1"/>
  <c r="BE494" i="1"/>
  <c r="BC494" i="1"/>
  <c r="BD494" i="1" s="1"/>
  <c r="BB494" i="1"/>
  <c r="AK494" i="1"/>
  <c r="AB494" i="1"/>
  <c r="AC494" i="1" s="1"/>
  <c r="X494" i="1"/>
  <c r="Y494" i="1" s="1"/>
  <c r="R494" i="1"/>
  <c r="J494" i="1" s="1"/>
  <c r="D494" i="1"/>
  <c r="E494" i="1" s="1"/>
  <c r="A494" i="1"/>
  <c r="BE493" i="1"/>
  <c r="BC493" i="1"/>
  <c r="BD493" i="1" s="1"/>
  <c r="BB493" i="1"/>
  <c r="AK493" i="1"/>
  <c r="AB493" i="1"/>
  <c r="X493" i="1"/>
  <c r="Y493" i="1" s="1"/>
  <c r="R493" i="1"/>
  <c r="J493" i="1" s="1"/>
  <c r="D493" i="1"/>
  <c r="A493" i="1"/>
  <c r="B493" i="1" s="1"/>
  <c r="C493" i="1" s="1"/>
  <c r="BE492" i="1"/>
  <c r="BC492" i="1"/>
  <c r="BD492" i="1" s="1"/>
  <c r="BB492" i="1"/>
  <c r="AK492" i="1"/>
  <c r="AB492" i="1"/>
  <c r="AC492" i="1" s="1"/>
  <c r="X492" i="1"/>
  <c r="Y492" i="1" s="1"/>
  <c r="R492" i="1"/>
  <c r="J492" i="1" s="1"/>
  <c r="D492" i="1"/>
  <c r="E492" i="1" s="1"/>
  <c r="A492" i="1"/>
  <c r="BE491" i="1"/>
  <c r="BC491" i="1"/>
  <c r="BD491" i="1" s="1"/>
  <c r="BB491" i="1"/>
  <c r="AK491" i="1"/>
  <c r="AB491" i="1"/>
  <c r="X491" i="1"/>
  <c r="Y491" i="1" s="1"/>
  <c r="R491" i="1"/>
  <c r="J491" i="1" s="1"/>
  <c r="D491" i="1"/>
  <c r="A491" i="1"/>
  <c r="B491" i="1" s="1"/>
  <c r="C491" i="1" s="1"/>
  <c r="BE490" i="1"/>
  <c r="BC490" i="1"/>
  <c r="BD490" i="1" s="1"/>
  <c r="BB490" i="1"/>
  <c r="AK490" i="1"/>
  <c r="AB490" i="1"/>
  <c r="AC490" i="1" s="1"/>
  <c r="X490" i="1"/>
  <c r="Y490" i="1" s="1"/>
  <c r="R490" i="1"/>
  <c r="J490" i="1" s="1"/>
  <c r="D490" i="1"/>
  <c r="E490" i="1" s="1"/>
  <c r="A490" i="1"/>
  <c r="BE489" i="1"/>
  <c r="BC489" i="1"/>
  <c r="BD489" i="1" s="1"/>
  <c r="BB489" i="1"/>
  <c r="AK489" i="1"/>
  <c r="AB489" i="1"/>
  <c r="X489" i="1"/>
  <c r="Y489" i="1" s="1"/>
  <c r="R489" i="1"/>
  <c r="J489" i="1" s="1"/>
  <c r="D489" i="1"/>
  <c r="A489" i="1"/>
  <c r="B489" i="1" s="1"/>
  <c r="C489" i="1" s="1"/>
  <c r="BE488" i="1"/>
  <c r="BC488" i="1"/>
  <c r="BD488" i="1" s="1"/>
  <c r="BB488" i="1"/>
  <c r="AK488" i="1"/>
  <c r="AB488" i="1"/>
  <c r="AC488" i="1" s="1"/>
  <c r="X488" i="1"/>
  <c r="Y488" i="1" s="1"/>
  <c r="R488" i="1"/>
  <c r="J488" i="1" s="1"/>
  <c r="D488" i="1"/>
  <c r="E488" i="1" s="1"/>
  <c r="BQ488" i="1" s="1"/>
  <c r="A488" i="1"/>
  <c r="BE487" i="1"/>
  <c r="BC487" i="1"/>
  <c r="BD487" i="1" s="1"/>
  <c r="BB487" i="1"/>
  <c r="AK487" i="1"/>
  <c r="AB487" i="1"/>
  <c r="X487" i="1"/>
  <c r="Y487" i="1" s="1"/>
  <c r="R487" i="1"/>
  <c r="J487" i="1" s="1"/>
  <c r="D487" i="1"/>
  <c r="A487" i="1"/>
  <c r="B487" i="1" s="1"/>
  <c r="C487" i="1" s="1"/>
  <c r="BE486" i="1"/>
  <c r="BC486" i="1"/>
  <c r="BB486" i="1"/>
  <c r="AK486" i="1"/>
  <c r="AB486" i="1"/>
  <c r="X486" i="1"/>
  <c r="Y486" i="1" s="1"/>
  <c r="R486" i="1"/>
  <c r="J486" i="1" s="1"/>
  <c r="D486" i="1"/>
  <c r="E486" i="1" s="1"/>
  <c r="A486" i="1"/>
  <c r="B486" i="1" s="1"/>
  <c r="C486" i="1" s="1"/>
  <c r="BE485" i="1"/>
  <c r="BC485" i="1"/>
  <c r="BD485" i="1" s="1"/>
  <c r="BB485" i="1"/>
  <c r="AK485" i="1"/>
  <c r="AB485" i="1"/>
  <c r="AC485" i="1" s="1"/>
  <c r="X485" i="1"/>
  <c r="Y485" i="1" s="1"/>
  <c r="R485" i="1"/>
  <c r="J485" i="1" s="1"/>
  <c r="D485" i="1"/>
  <c r="A485" i="1"/>
  <c r="BE484" i="1"/>
  <c r="BC484" i="1"/>
  <c r="BB484" i="1"/>
  <c r="AK484" i="1"/>
  <c r="AB484" i="1"/>
  <c r="AC484" i="1" s="1"/>
  <c r="X484" i="1"/>
  <c r="Y484" i="1" s="1"/>
  <c r="R484" i="1"/>
  <c r="J484" i="1" s="1"/>
  <c r="D484" i="1"/>
  <c r="A484" i="1"/>
  <c r="B484" i="1" s="1"/>
  <c r="BE483" i="1"/>
  <c r="BC483" i="1"/>
  <c r="BD483" i="1" s="1"/>
  <c r="BB483" i="1"/>
  <c r="AK483" i="1"/>
  <c r="AB483" i="1"/>
  <c r="X483" i="1"/>
  <c r="Y483" i="1" s="1"/>
  <c r="R483" i="1"/>
  <c r="J483" i="1" s="1"/>
  <c r="D483" i="1"/>
  <c r="E483" i="1" s="1"/>
  <c r="BQ483" i="1" s="1"/>
  <c r="A483" i="1"/>
  <c r="B483" i="1" s="1"/>
  <c r="C483" i="1" s="1"/>
  <c r="BE482" i="1"/>
  <c r="BC482" i="1"/>
  <c r="BD482" i="1" s="1"/>
  <c r="BB482" i="1"/>
  <c r="AK482" i="1"/>
  <c r="AB482" i="1"/>
  <c r="AC482" i="1" s="1"/>
  <c r="X482" i="1"/>
  <c r="Y482" i="1" s="1"/>
  <c r="R482" i="1"/>
  <c r="J482" i="1" s="1"/>
  <c r="D482" i="1"/>
  <c r="A482" i="1"/>
  <c r="B482" i="1" s="1"/>
  <c r="BE481" i="1"/>
  <c r="BC481" i="1"/>
  <c r="BD481" i="1" s="1"/>
  <c r="BB481" i="1"/>
  <c r="AK481" i="1"/>
  <c r="AB481" i="1"/>
  <c r="X481" i="1"/>
  <c r="Y481" i="1" s="1"/>
  <c r="R481" i="1"/>
  <c r="J481" i="1" s="1"/>
  <c r="D481" i="1"/>
  <c r="A481" i="1"/>
  <c r="B481" i="1" s="1"/>
  <c r="C481" i="1" s="1"/>
  <c r="BE480" i="1"/>
  <c r="BC480" i="1"/>
  <c r="BD480" i="1" s="1"/>
  <c r="BB480" i="1"/>
  <c r="AK480" i="1"/>
  <c r="AB480" i="1"/>
  <c r="AC480" i="1" s="1"/>
  <c r="X480" i="1"/>
  <c r="Y480" i="1" s="1"/>
  <c r="R480" i="1"/>
  <c r="J480" i="1" s="1"/>
  <c r="D480" i="1"/>
  <c r="A480" i="1"/>
  <c r="B480" i="1" s="1"/>
  <c r="BE479" i="1"/>
  <c r="BC479" i="1"/>
  <c r="BD479" i="1" s="1"/>
  <c r="BB479" i="1"/>
  <c r="AK479" i="1"/>
  <c r="AB479" i="1"/>
  <c r="X479" i="1"/>
  <c r="Y479" i="1" s="1"/>
  <c r="R479" i="1"/>
  <c r="J479" i="1" s="1"/>
  <c r="D479" i="1"/>
  <c r="A479" i="1"/>
  <c r="B479" i="1" s="1"/>
  <c r="C479" i="1" s="1"/>
  <c r="BE478" i="1"/>
  <c r="BC478" i="1"/>
  <c r="BD478" i="1" s="1"/>
  <c r="BB478" i="1"/>
  <c r="AK478" i="1"/>
  <c r="AB478" i="1"/>
  <c r="AC478" i="1" s="1"/>
  <c r="X478" i="1"/>
  <c r="Y478" i="1" s="1"/>
  <c r="R478" i="1"/>
  <c r="J478" i="1" s="1"/>
  <c r="D478" i="1"/>
  <c r="A478" i="1"/>
  <c r="BE477" i="1"/>
  <c r="BC477" i="1"/>
  <c r="BD477" i="1" s="1"/>
  <c r="BB477" i="1"/>
  <c r="AK477" i="1"/>
  <c r="AB477" i="1"/>
  <c r="X477" i="1"/>
  <c r="Y477" i="1" s="1"/>
  <c r="R477" i="1"/>
  <c r="J477" i="1" s="1"/>
  <c r="D477" i="1"/>
  <c r="A477" i="1"/>
  <c r="B477" i="1" s="1"/>
  <c r="BE476" i="1"/>
  <c r="BC476" i="1"/>
  <c r="BD476" i="1" s="1"/>
  <c r="BB476" i="1"/>
  <c r="AK476" i="1"/>
  <c r="AB476" i="1"/>
  <c r="AC476" i="1" s="1"/>
  <c r="X476" i="1"/>
  <c r="Y476" i="1" s="1"/>
  <c r="R476" i="1"/>
  <c r="J476" i="1" s="1"/>
  <c r="D476" i="1"/>
  <c r="A476" i="1"/>
  <c r="BE475" i="1"/>
  <c r="BC475" i="1"/>
  <c r="BD475" i="1" s="1"/>
  <c r="BB475" i="1"/>
  <c r="AK475" i="1"/>
  <c r="AB475" i="1"/>
  <c r="X475" i="1"/>
  <c r="Y475" i="1" s="1"/>
  <c r="R475" i="1"/>
  <c r="J475" i="1" s="1"/>
  <c r="D475" i="1"/>
  <c r="E475" i="1" s="1"/>
  <c r="A475" i="1"/>
  <c r="B475" i="1" s="1"/>
  <c r="C475" i="1" s="1"/>
  <c r="BE474" i="1"/>
  <c r="BC474" i="1"/>
  <c r="BD474" i="1" s="1"/>
  <c r="BB474" i="1"/>
  <c r="AK474" i="1"/>
  <c r="AB474" i="1"/>
  <c r="AC474" i="1" s="1"/>
  <c r="X474" i="1"/>
  <c r="Y474" i="1" s="1"/>
  <c r="R474" i="1"/>
  <c r="J474" i="1" s="1"/>
  <c r="D474" i="1"/>
  <c r="A474" i="1"/>
  <c r="B474" i="1" s="1"/>
  <c r="BE473" i="1"/>
  <c r="BC473" i="1"/>
  <c r="BB473" i="1"/>
  <c r="AK473" i="1"/>
  <c r="AB473" i="1"/>
  <c r="AC473" i="1" s="1"/>
  <c r="X473" i="1"/>
  <c r="Y473" i="1" s="1"/>
  <c r="R473" i="1"/>
  <c r="J473" i="1" s="1"/>
  <c r="D473" i="1"/>
  <c r="E473" i="1" s="1"/>
  <c r="BQ473" i="1" s="1"/>
  <c r="A473" i="1"/>
  <c r="B473" i="1" s="1"/>
  <c r="C473" i="1" s="1"/>
  <c r="BE472" i="1"/>
  <c r="BC472" i="1"/>
  <c r="BD472" i="1" s="1"/>
  <c r="BB472" i="1"/>
  <c r="AK472" i="1"/>
  <c r="AB472" i="1"/>
  <c r="X472" i="1"/>
  <c r="Y472" i="1" s="1"/>
  <c r="R472" i="1"/>
  <c r="J472" i="1" s="1"/>
  <c r="D472" i="1"/>
  <c r="A472" i="1"/>
  <c r="B472" i="1" s="1"/>
  <c r="C472" i="1" s="1"/>
  <c r="BE471" i="1"/>
  <c r="BC471" i="1"/>
  <c r="BD471" i="1" s="1"/>
  <c r="BB471" i="1"/>
  <c r="AK471" i="1"/>
  <c r="AB471" i="1"/>
  <c r="AC471" i="1" s="1"/>
  <c r="X471" i="1"/>
  <c r="Y471" i="1" s="1"/>
  <c r="R471" i="1"/>
  <c r="J471" i="1" s="1"/>
  <c r="D471" i="1"/>
  <c r="E471" i="1" s="1"/>
  <c r="BQ471" i="1" s="1"/>
  <c r="A471" i="1"/>
  <c r="B471" i="1" s="1"/>
  <c r="C471" i="1" s="1"/>
  <c r="BE470" i="1"/>
  <c r="BC470" i="1"/>
  <c r="BD470" i="1" s="1"/>
  <c r="BB470" i="1"/>
  <c r="AK470" i="1"/>
  <c r="AB470" i="1"/>
  <c r="X470" i="1"/>
  <c r="Y470" i="1" s="1"/>
  <c r="R470" i="1"/>
  <c r="J470" i="1" s="1"/>
  <c r="D470" i="1"/>
  <c r="A470" i="1"/>
  <c r="B470" i="1" s="1"/>
  <c r="BE469" i="1"/>
  <c r="BC469" i="1"/>
  <c r="BD469" i="1" s="1"/>
  <c r="BB469" i="1"/>
  <c r="AK469" i="1"/>
  <c r="AB469" i="1"/>
  <c r="AC469" i="1" s="1"/>
  <c r="X469" i="1"/>
  <c r="Y469" i="1" s="1"/>
  <c r="R469" i="1"/>
  <c r="J469" i="1" s="1"/>
  <c r="D469" i="1"/>
  <c r="E469" i="1" s="1"/>
  <c r="BQ469" i="1" s="1"/>
  <c r="A469" i="1"/>
  <c r="B469" i="1" s="1"/>
  <c r="C469" i="1" s="1"/>
  <c r="BE468" i="1"/>
  <c r="BC468" i="1"/>
  <c r="BB468" i="1"/>
  <c r="AK468" i="1"/>
  <c r="AB468" i="1"/>
  <c r="X468" i="1"/>
  <c r="Y468" i="1" s="1"/>
  <c r="R468" i="1"/>
  <c r="J468" i="1" s="1"/>
  <c r="D468" i="1"/>
  <c r="E468" i="1" s="1"/>
  <c r="A468" i="1"/>
  <c r="BE467" i="1"/>
  <c r="BC467" i="1"/>
  <c r="BB467" i="1"/>
  <c r="AK467" i="1"/>
  <c r="AB467" i="1"/>
  <c r="AC467" i="1" s="1"/>
  <c r="X467" i="1"/>
  <c r="Y467" i="1" s="1"/>
  <c r="R467" i="1"/>
  <c r="J467" i="1" s="1"/>
  <c r="D467" i="1"/>
  <c r="E467" i="1" s="1"/>
  <c r="BQ467" i="1" s="1"/>
  <c r="A467" i="1"/>
  <c r="B467" i="1" s="1"/>
  <c r="C467" i="1" s="1"/>
  <c r="BE466" i="1"/>
  <c r="BC466" i="1"/>
  <c r="BD466" i="1" s="1"/>
  <c r="BB466" i="1"/>
  <c r="AK466" i="1"/>
  <c r="AB466" i="1"/>
  <c r="AC466" i="1" s="1"/>
  <c r="X466" i="1"/>
  <c r="Y466" i="1" s="1"/>
  <c r="R466" i="1"/>
  <c r="J466" i="1" s="1"/>
  <c r="D466" i="1"/>
  <c r="E466" i="1" s="1"/>
  <c r="BQ466" i="1" s="1"/>
  <c r="A466" i="1"/>
  <c r="B466" i="1" s="1"/>
  <c r="BE465" i="1"/>
  <c r="BC465" i="1"/>
  <c r="BD465" i="1" s="1"/>
  <c r="BB465" i="1"/>
  <c r="AK465" i="1"/>
  <c r="AB465" i="1"/>
  <c r="X465" i="1"/>
  <c r="Y465" i="1" s="1"/>
  <c r="R465" i="1"/>
  <c r="J465" i="1" s="1"/>
  <c r="D465" i="1"/>
  <c r="E465" i="1" s="1"/>
  <c r="A465" i="1"/>
  <c r="B465" i="1" s="1"/>
  <c r="C465" i="1" s="1"/>
  <c r="BE464" i="1"/>
  <c r="BC464" i="1"/>
  <c r="BB464" i="1"/>
  <c r="AK464" i="1"/>
  <c r="AB464" i="1"/>
  <c r="AC464" i="1" s="1"/>
  <c r="X464" i="1"/>
  <c r="Y464" i="1" s="1"/>
  <c r="R464" i="1"/>
  <c r="J464" i="1" s="1"/>
  <c r="D464" i="1"/>
  <c r="E464" i="1" s="1"/>
  <c r="BQ464" i="1" s="1"/>
  <c r="A464" i="1"/>
  <c r="B464" i="1" s="1"/>
  <c r="BE463" i="1"/>
  <c r="BC463" i="1"/>
  <c r="BB463" i="1"/>
  <c r="AK463" i="1"/>
  <c r="AB463" i="1"/>
  <c r="AC463" i="1" s="1"/>
  <c r="X463" i="1"/>
  <c r="Y463" i="1" s="1"/>
  <c r="R463" i="1"/>
  <c r="J463" i="1" s="1"/>
  <c r="D463" i="1"/>
  <c r="E463" i="1" s="1"/>
  <c r="BQ463" i="1" s="1"/>
  <c r="A463" i="1"/>
  <c r="B463" i="1" s="1"/>
  <c r="BE462" i="1"/>
  <c r="BC462" i="1"/>
  <c r="BD462" i="1" s="1"/>
  <c r="BB462" i="1"/>
  <c r="AK462" i="1"/>
  <c r="AB462" i="1"/>
  <c r="AC462" i="1" s="1"/>
  <c r="X462" i="1"/>
  <c r="Y462" i="1" s="1"/>
  <c r="R462" i="1"/>
  <c r="J462" i="1" s="1"/>
  <c r="D462" i="1"/>
  <c r="A462" i="1"/>
  <c r="B462" i="1" s="1"/>
  <c r="C462" i="1" s="1"/>
  <c r="BE461" i="1"/>
  <c r="BC461" i="1"/>
  <c r="BD461" i="1" s="1"/>
  <c r="BB461" i="1"/>
  <c r="AK461" i="1"/>
  <c r="AB461" i="1"/>
  <c r="AC461" i="1" s="1"/>
  <c r="X461" i="1"/>
  <c r="Y461" i="1" s="1"/>
  <c r="R461" i="1"/>
  <c r="J461" i="1" s="1"/>
  <c r="D461" i="1"/>
  <c r="E461" i="1" s="1"/>
  <c r="BQ461" i="1" s="1"/>
  <c r="A461" i="1"/>
  <c r="B461" i="1" s="1"/>
  <c r="BE460" i="1"/>
  <c r="BC460" i="1"/>
  <c r="BD460" i="1" s="1"/>
  <c r="BB460" i="1"/>
  <c r="AK460" i="1"/>
  <c r="AB460" i="1"/>
  <c r="X460" i="1"/>
  <c r="Y460" i="1" s="1"/>
  <c r="R460" i="1"/>
  <c r="J460" i="1" s="1"/>
  <c r="D460" i="1"/>
  <c r="A460" i="1"/>
  <c r="B460" i="1" s="1"/>
  <c r="C460" i="1" s="1"/>
  <c r="BE459" i="1"/>
  <c r="BC459" i="1"/>
  <c r="BB459" i="1"/>
  <c r="AK459" i="1"/>
  <c r="AB459" i="1"/>
  <c r="AC459" i="1" s="1"/>
  <c r="X459" i="1"/>
  <c r="Y459" i="1" s="1"/>
  <c r="R459" i="1"/>
  <c r="J459" i="1" s="1"/>
  <c r="D459" i="1"/>
  <c r="E459" i="1" s="1"/>
  <c r="BQ459" i="1" s="1"/>
  <c r="A459" i="1"/>
  <c r="B459" i="1" s="1"/>
  <c r="C459" i="1" s="1"/>
  <c r="BE458" i="1"/>
  <c r="BC458" i="1"/>
  <c r="BB458" i="1"/>
  <c r="AK458" i="1"/>
  <c r="AB458" i="1"/>
  <c r="AC458" i="1" s="1"/>
  <c r="X458" i="1"/>
  <c r="Y458" i="1" s="1"/>
  <c r="R458" i="1"/>
  <c r="J458" i="1" s="1"/>
  <c r="D458" i="1"/>
  <c r="E458" i="1" s="1"/>
  <c r="A458" i="1"/>
  <c r="B458" i="1" s="1"/>
  <c r="C458" i="1" s="1"/>
  <c r="BE457" i="1"/>
  <c r="BC457" i="1"/>
  <c r="BB457" i="1"/>
  <c r="AK457" i="1"/>
  <c r="AB457" i="1"/>
  <c r="AC457" i="1" s="1"/>
  <c r="X457" i="1"/>
  <c r="Y457" i="1" s="1"/>
  <c r="R457" i="1"/>
  <c r="J457" i="1" s="1"/>
  <c r="D457" i="1"/>
  <c r="E457" i="1" s="1"/>
  <c r="BQ457" i="1" s="1"/>
  <c r="A457" i="1"/>
  <c r="BE456" i="1"/>
  <c r="BC456" i="1"/>
  <c r="BB456" i="1"/>
  <c r="AK456" i="1"/>
  <c r="AB456" i="1"/>
  <c r="X456" i="1"/>
  <c r="Y456" i="1" s="1"/>
  <c r="R456" i="1"/>
  <c r="J456" i="1" s="1"/>
  <c r="D456" i="1"/>
  <c r="E456" i="1" s="1"/>
  <c r="BQ456" i="1" s="1"/>
  <c r="A456" i="1"/>
  <c r="BE455" i="1"/>
  <c r="BC455" i="1"/>
  <c r="BB455" i="1"/>
  <c r="AK455" i="1"/>
  <c r="AB455" i="1"/>
  <c r="AC455" i="1" s="1"/>
  <c r="X455" i="1"/>
  <c r="Y455" i="1" s="1"/>
  <c r="R455" i="1"/>
  <c r="J455" i="1" s="1"/>
  <c r="D455" i="1"/>
  <c r="A455" i="1"/>
  <c r="B455" i="1" s="1"/>
  <c r="C455" i="1" s="1"/>
  <c r="BE454" i="1"/>
  <c r="BC454" i="1"/>
  <c r="BD454" i="1" s="1"/>
  <c r="BB454" i="1"/>
  <c r="AK454" i="1"/>
  <c r="AC454" i="1"/>
  <c r="AB454" i="1"/>
  <c r="X454" i="1"/>
  <c r="Y454" i="1" s="1"/>
  <c r="R454" i="1"/>
  <c r="J454" i="1" s="1"/>
  <c r="D454" i="1"/>
  <c r="A454" i="1"/>
  <c r="B454" i="1" s="1"/>
  <c r="BE453" i="1"/>
  <c r="BC453" i="1"/>
  <c r="BD453" i="1" s="1"/>
  <c r="BB453" i="1"/>
  <c r="AK453" i="1"/>
  <c r="AB453" i="1"/>
  <c r="AC453" i="1" s="1"/>
  <c r="X453" i="1"/>
  <c r="Y453" i="1" s="1"/>
  <c r="R453" i="1"/>
  <c r="J453" i="1" s="1"/>
  <c r="D453" i="1"/>
  <c r="A453" i="1"/>
  <c r="B453" i="1" s="1"/>
  <c r="C453" i="1" s="1"/>
  <c r="BE452" i="1"/>
  <c r="BC452" i="1"/>
  <c r="BB452" i="1"/>
  <c r="AK452" i="1"/>
  <c r="AB452" i="1"/>
  <c r="X452" i="1"/>
  <c r="Y452" i="1" s="1"/>
  <c r="R452" i="1"/>
  <c r="J452" i="1" s="1"/>
  <c r="D452" i="1"/>
  <c r="E452" i="1" s="1"/>
  <c r="F452" i="1" s="1"/>
  <c r="A452" i="1"/>
  <c r="B452" i="1" s="1"/>
  <c r="C452" i="1" s="1"/>
  <c r="BE451" i="1"/>
  <c r="BC451" i="1"/>
  <c r="BB451" i="1"/>
  <c r="AK451" i="1"/>
  <c r="AC451" i="1"/>
  <c r="AB451" i="1"/>
  <c r="X451" i="1"/>
  <c r="Y451" i="1" s="1"/>
  <c r="R451" i="1"/>
  <c r="J451" i="1" s="1"/>
  <c r="D451" i="1"/>
  <c r="E451" i="1" s="1"/>
  <c r="A451" i="1"/>
  <c r="B451" i="1" s="1"/>
  <c r="BE450" i="1"/>
  <c r="BC450" i="1"/>
  <c r="BD450" i="1" s="1"/>
  <c r="BB450" i="1"/>
  <c r="AK450" i="1"/>
  <c r="AB450" i="1"/>
  <c r="AC450" i="1" s="1"/>
  <c r="X450" i="1"/>
  <c r="Y450" i="1" s="1"/>
  <c r="R450" i="1"/>
  <c r="J450" i="1" s="1"/>
  <c r="D450" i="1"/>
  <c r="A450" i="1"/>
  <c r="B450" i="1" s="1"/>
  <c r="C450" i="1" s="1"/>
  <c r="BE449" i="1"/>
  <c r="BC449" i="1"/>
  <c r="BD449" i="1" s="1"/>
  <c r="BB449" i="1"/>
  <c r="AK449" i="1"/>
  <c r="AB449" i="1"/>
  <c r="AC449" i="1" s="1"/>
  <c r="X449" i="1"/>
  <c r="Y449" i="1" s="1"/>
  <c r="R449" i="1"/>
  <c r="J449" i="1" s="1"/>
  <c r="D449" i="1"/>
  <c r="E449" i="1" s="1"/>
  <c r="A449" i="1"/>
  <c r="B449" i="1" s="1"/>
  <c r="BE448" i="1"/>
  <c r="BC448" i="1"/>
  <c r="BD448" i="1" s="1"/>
  <c r="BB448" i="1"/>
  <c r="AK448" i="1"/>
  <c r="AB448" i="1"/>
  <c r="AC448" i="1" s="1"/>
  <c r="X448" i="1"/>
  <c r="Y448" i="1" s="1"/>
  <c r="R448" i="1"/>
  <c r="J448" i="1" s="1"/>
  <c r="D448" i="1"/>
  <c r="E448" i="1" s="1"/>
  <c r="BQ448" i="1" s="1"/>
  <c r="A448" i="1"/>
  <c r="B448" i="1" s="1"/>
  <c r="BE447" i="1"/>
  <c r="BC447" i="1"/>
  <c r="BD447" i="1" s="1"/>
  <c r="BB447" i="1"/>
  <c r="AK447" i="1"/>
  <c r="AB447" i="1"/>
  <c r="AC447" i="1" s="1"/>
  <c r="X447" i="1"/>
  <c r="Y447" i="1" s="1"/>
  <c r="R447" i="1"/>
  <c r="J447" i="1" s="1"/>
  <c r="D447" i="1"/>
  <c r="E447" i="1" s="1"/>
  <c r="A447" i="1"/>
  <c r="B447" i="1" s="1"/>
  <c r="BE446" i="1"/>
  <c r="BC446" i="1"/>
  <c r="BB446" i="1"/>
  <c r="AK446" i="1"/>
  <c r="AB446" i="1"/>
  <c r="X446" i="1"/>
  <c r="Y446" i="1" s="1"/>
  <c r="R446" i="1"/>
  <c r="J446" i="1" s="1"/>
  <c r="D446" i="1"/>
  <c r="A446" i="1"/>
  <c r="BE445" i="1"/>
  <c r="BC445" i="1"/>
  <c r="BB445" i="1"/>
  <c r="AK445" i="1"/>
  <c r="AB445" i="1"/>
  <c r="AC445" i="1" s="1"/>
  <c r="X445" i="1"/>
  <c r="Y445" i="1" s="1"/>
  <c r="R445" i="1"/>
  <c r="J445" i="1" s="1"/>
  <c r="D445" i="1"/>
  <c r="A445" i="1"/>
  <c r="B445" i="1" s="1"/>
  <c r="C445" i="1" s="1"/>
  <c r="BE444" i="1"/>
  <c r="BC444" i="1"/>
  <c r="BD444" i="1" s="1"/>
  <c r="BB444" i="1"/>
  <c r="AK444" i="1"/>
  <c r="AB444" i="1"/>
  <c r="AC444" i="1" s="1"/>
  <c r="X444" i="1"/>
  <c r="Y444" i="1" s="1"/>
  <c r="R444" i="1"/>
  <c r="J444" i="1" s="1"/>
  <c r="D444" i="1"/>
  <c r="A444" i="1"/>
  <c r="B444" i="1" s="1"/>
  <c r="C444" i="1" s="1"/>
  <c r="BE443" i="1"/>
  <c r="BC443" i="1"/>
  <c r="BD443" i="1" s="1"/>
  <c r="BB443" i="1"/>
  <c r="AK443" i="1"/>
  <c r="AB443" i="1"/>
  <c r="AC443" i="1" s="1"/>
  <c r="X443" i="1"/>
  <c r="Y443" i="1" s="1"/>
  <c r="R443" i="1"/>
  <c r="J443" i="1" s="1"/>
  <c r="D443" i="1"/>
  <c r="A443" i="1"/>
  <c r="B443" i="1" s="1"/>
  <c r="C443" i="1" s="1"/>
  <c r="BE442" i="1"/>
  <c r="BC442" i="1"/>
  <c r="BD442" i="1" s="1"/>
  <c r="BB442" i="1"/>
  <c r="AK442" i="1"/>
  <c r="AB442" i="1"/>
  <c r="AC442" i="1" s="1"/>
  <c r="X442" i="1"/>
  <c r="Y442" i="1" s="1"/>
  <c r="R442" i="1"/>
  <c r="J442" i="1" s="1"/>
  <c r="D442" i="1"/>
  <c r="A442" i="1"/>
  <c r="B442" i="1" s="1"/>
  <c r="C442" i="1" s="1"/>
  <c r="BE441" i="1"/>
  <c r="BC441" i="1"/>
  <c r="BD441" i="1" s="1"/>
  <c r="BB441" i="1"/>
  <c r="AK441" i="1"/>
  <c r="AB441" i="1"/>
  <c r="AC441" i="1" s="1"/>
  <c r="X441" i="1"/>
  <c r="Y441" i="1" s="1"/>
  <c r="R441" i="1"/>
  <c r="J441" i="1" s="1"/>
  <c r="D441" i="1"/>
  <c r="E441" i="1" s="1"/>
  <c r="BQ441" i="1" s="1"/>
  <c r="A441" i="1"/>
  <c r="B441" i="1" s="1"/>
  <c r="C441" i="1" s="1"/>
  <c r="BE440" i="1"/>
  <c r="BC440" i="1"/>
  <c r="BD440" i="1" s="1"/>
  <c r="BB440" i="1"/>
  <c r="AK440" i="1"/>
  <c r="AB440" i="1"/>
  <c r="AC440" i="1" s="1"/>
  <c r="X440" i="1"/>
  <c r="Y440" i="1" s="1"/>
  <c r="R440" i="1"/>
  <c r="J440" i="1" s="1"/>
  <c r="D440" i="1"/>
  <c r="E440" i="1" s="1"/>
  <c r="BQ440" i="1" s="1"/>
  <c r="A440" i="1"/>
  <c r="BE439" i="1"/>
  <c r="BC439" i="1"/>
  <c r="BD439" i="1" s="1"/>
  <c r="BB439" i="1"/>
  <c r="AK439" i="1"/>
  <c r="AB439" i="1"/>
  <c r="AC439" i="1" s="1"/>
  <c r="X439" i="1"/>
  <c r="Y439" i="1" s="1"/>
  <c r="R439" i="1"/>
  <c r="J439" i="1" s="1"/>
  <c r="D439" i="1"/>
  <c r="E439" i="1" s="1"/>
  <c r="BQ439" i="1" s="1"/>
  <c r="A439" i="1"/>
  <c r="B439" i="1" s="1"/>
  <c r="BE438" i="1"/>
  <c r="BC438" i="1"/>
  <c r="BD438" i="1" s="1"/>
  <c r="BB438" i="1"/>
  <c r="AK438" i="1"/>
  <c r="AB438" i="1"/>
  <c r="AC438" i="1" s="1"/>
  <c r="X438" i="1"/>
  <c r="Y438" i="1" s="1"/>
  <c r="R438" i="1"/>
  <c r="J438" i="1" s="1"/>
  <c r="D438" i="1"/>
  <c r="E438" i="1" s="1"/>
  <c r="BQ438" i="1" s="1"/>
  <c r="A438" i="1"/>
  <c r="BE437" i="1"/>
  <c r="BC437" i="1"/>
  <c r="BD437" i="1" s="1"/>
  <c r="BB437" i="1"/>
  <c r="AK437" i="1"/>
  <c r="AB437" i="1"/>
  <c r="AC437" i="1" s="1"/>
  <c r="X437" i="1"/>
  <c r="Y437" i="1" s="1"/>
  <c r="R437" i="1"/>
  <c r="J437" i="1" s="1"/>
  <c r="D437" i="1"/>
  <c r="E437" i="1" s="1"/>
  <c r="BQ437" i="1" s="1"/>
  <c r="A437" i="1"/>
  <c r="B437" i="1" s="1"/>
  <c r="BE436" i="1"/>
  <c r="BC436" i="1"/>
  <c r="BD436" i="1" s="1"/>
  <c r="BB436" i="1"/>
  <c r="AK436" i="1"/>
  <c r="AB436" i="1"/>
  <c r="AC436" i="1" s="1"/>
  <c r="X436" i="1"/>
  <c r="Y436" i="1" s="1"/>
  <c r="R436" i="1"/>
  <c r="J436" i="1" s="1"/>
  <c r="D436" i="1"/>
  <c r="E436" i="1" s="1"/>
  <c r="BQ436" i="1" s="1"/>
  <c r="A436" i="1"/>
  <c r="BE435" i="1"/>
  <c r="BC435" i="1"/>
  <c r="BB435" i="1"/>
  <c r="AK435" i="1"/>
  <c r="AB435" i="1"/>
  <c r="X435" i="1"/>
  <c r="Y435" i="1" s="1"/>
  <c r="R435" i="1"/>
  <c r="J435" i="1" s="1"/>
  <c r="D435" i="1"/>
  <c r="A435" i="1"/>
  <c r="B435" i="1" s="1"/>
  <c r="BE434" i="1"/>
  <c r="BC434" i="1"/>
  <c r="BB434" i="1"/>
  <c r="AK434" i="1"/>
  <c r="AB434" i="1"/>
  <c r="AC434" i="1" s="1"/>
  <c r="X434" i="1"/>
  <c r="Y434" i="1" s="1"/>
  <c r="R434" i="1"/>
  <c r="J434" i="1" s="1"/>
  <c r="D434" i="1"/>
  <c r="E434" i="1" s="1"/>
  <c r="BQ434" i="1" s="1"/>
  <c r="A434" i="1"/>
  <c r="B434" i="1" s="1"/>
  <c r="C434" i="1" s="1"/>
  <c r="BE433" i="1"/>
  <c r="BC433" i="1"/>
  <c r="BB433" i="1"/>
  <c r="AK433" i="1"/>
  <c r="AB433" i="1"/>
  <c r="X433" i="1"/>
  <c r="Y433" i="1" s="1"/>
  <c r="R433" i="1"/>
  <c r="J433" i="1" s="1"/>
  <c r="D433" i="1"/>
  <c r="E433" i="1" s="1"/>
  <c r="A433" i="1"/>
  <c r="B433" i="1" s="1"/>
  <c r="BE432" i="1"/>
  <c r="BC432" i="1"/>
  <c r="BB432" i="1"/>
  <c r="AK432" i="1"/>
  <c r="AB432" i="1"/>
  <c r="AC432" i="1" s="1"/>
  <c r="X432" i="1"/>
  <c r="Y432" i="1" s="1"/>
  <c r="R432" i="1"/>
  <c r="J432" i="1" s="1"/>
  <c r="D432" i="1"/>
  <c r="E432" i="1" s="1"/>
  <c r="BQ432" i="1" s="1"/>
  <c r="A432" i="1"/>
  <c r="BE431" i="1"/>
  <c r="BC431" i="1"/>
  <c r="BB431" i="1"/>
  <c r="AK431" i="1"/>
  <c r="AB431" i="1"/>
  <c r="X431" i="1"/>
  <c r="Y431" i="1" s="1"/>
  <c r="R431" i="1"/>
  <c r="J431" i="1" s="1"/>
  <c r="D431" i="1"/>
  <c r="A431" i="1"/>
  <c r="B431" i="1" s="1"/>
  <c r="BE430" i="1"/>
  <c r="BC430" i="1"/>
  <c r="BB430" i="1"/>
  <c r="AK430" i="1"/>
  <c r="AB430" i="1"/>
  <c r="AC430" i="1" s="1"/>
  <c r="X430" i="1"/>
  <c r="Y430" i="1" s="1"/>
  <c r="R430" i="1"/>
  <c r="J430" i="1" s="1"/>
  <c r="D430" i="1"/>
  <c r="E430" i="1" s="1"/>
  <c r="BQ430" i="1" s="1"/>
  <c r="A430" i="1"/>
  <c r="B430" i="1" s="1"/>
  <c r="C430" i="1" s="1"/>
  <c r="BE429" i="1"/>
  <c r="BC429" i="1"/>
  <c r="BB429" i="1"/>
  <c r="AK429" i="1"/>
  <c r="AB429" i="1"/>
  <c r="X429" i="1"/>
  <c r="Y429" i="1" s="1"/>
  <c r="R429" i="1"/>
  <c r="J429" i="1" s="1"/>
  <c r="D429" i="1"/>
  <c r="E429" i="1" s="1"/>
  <c r="A429" i="1"/>
  <c r="B429" i="1" s="1"/>
  <c r="BE428" i="1"/>
  <c r="BC428" i="1"/>
  <c r="BB428" i="1"/>
  <c r="AK428" i="1"/>
  <c r="AB428" i="1"/>
  <c r="AC428" i="1" s="1"/>
  <c r="X428" i="1"/>
  <c r="Y428" i="1" s="1"/>
  <c r="R428" i="1"/>
  <c r="J428" i="1" s="1"/>
  <c r="D428" i="1"/>
  <c r="A428" i="1"/>
  <c r="B428" i="1" s="1"/>
  <c r="C428" i="1" s="1"/>
  <c r="BE427" i="1"/>
  <c r="BC427" i="1"/>
  <c r="BB427" i="1"/>
  <c r="AK427" i="1"/>
  <c r="AB427" i="1"/>
  <c r="X427" i="1"/>
  <c r="Y427" i="1" s="1"/>
  <c r="R427" i="1"/>
  <c r="J427" i="1" s="1"/>
  <c r="D427" i="1"/>
  <c r="A427" i="1"/>
  <c r="BE426" i="1"/>
  <c r="BC426" i="1"/>
  <c r="BB426" i="1"/>
  <c r="AK426" i="1"/>
  <c r="AB426" i="1"/>
  <c r="AC426" i="1" s="1"/>
  <c r="X426" i="1"/>
  <c r="Y426" i="1" s="1"/>
  <c r="R426" i="1"/>
  <c r="J426" i="1" s="1"/>
  <c r="D426" i="1"/>
  <c r="E426" i="1" s="1"/>
  <c r="BQ426" i="1" s="1"/>
  <c r="A426" i="1"/>
  <c r="B426" i="1" s="1"/>
  <c r="C426" i="1" s="1"/>
  <c r="BE425" i="1"/>
  <c r="BC425" i="1"/>
  <c r="BD425" i="1" s="1"/>
  <c r="BB425" i="1"/>
  <c r="AK425" i="1"/>
  <c r="AB425" i="1"/>
  <c r="AC425" i="1" s="1"/>
  <c r="X425" i="1"/>
  <c r="Y425" i="1" s="1"/>
  <c r="R425" i="1"/>
  <c r="J425" i="1" s="1"/>
  <c r="D425" i="1"/>
  <c r="E425" i="1" s="1"/>
  <c r="BQ425" i="1" s="1"/>
  <c r="A425" i="1"/>
  <c r="B425" i="1" s="1"/>
  <c r="C425" i="1" s="1"/>
  <c r="BE424" i="1"/>
  <c r="BC424" i="1"/>
  <c r="BD424" i="1" s="1"/>
  <c r="BB424" i="1"/>
  <c r="AK424" i="1"/>
  <c r="AB424" i="1"/>
  <c r="AC424" i="1" s="1"/>
  <c r="X424" i="1"/>
  <c r="Y424" i="1" s="1"/>
  <c r="R424" i="1"/>
  <c r="J424" i="1" s="1"/>
  <c r="D424" i="1"/>
  <c r="E424" i="1" s="1"/>
  <c r="BQ424" i="1" s="1"/>
  <c r="A424" i="1"/>
  <c r="B424" i="1" s="1"/>
  <c r="C424" i="1" s="1"/>
  <c r="BE423" i="1"/>
  <c r="BC423" i="1"/>
  <c r="BD423" i="1" s="1"/>
  <c r="BB423" i="1"/>
  <c r="AK423" i="1"/>
  <c r="AB423" i="1"/>
  <c r="AC423" i="1" s="1"/>
  <c r="X423" i="1"/>
  <c r="Y423" i="1" s="1"/>
  <c r="R423" i="1"/>
  <c r="J423" i="1" s="1"/>
  <c r="D423" i="1"/>
  <c r="E423" i="1" s="1"/>
  <c r="BQ423" i="1" s="1"/>
  <c r="A423" i="1"/>
  <c r="BE422" i="1"/>
  <c r="BC422" i="1"/>
  <c r="BD422" i="1" s="1"/>
  <c r="BB422" i="1"/>
  <c r="AK422" i="1"/>
  <c r="AB422" i="1"/>
  <c r="AC422" i="1" s="1"/>
  <c r="X422" i="1"/>
  <c r="Y422" i="1" s="1"/>
  <c r="R422" i="1"/>
  <c r="J422" i="1" s="1"/>
  <c r="D422" i="1"/>
  <c r="E422" i="1" s="1"/>
  <c r="BQ422" i="1" s="1"/>
  <c r="A422" i="1"/>
  <c r="B422" i="1" s="1"/>
  <c r="BE421" i="1"/>
  <c r="BC421" i="1"/>
  <c r="BB421" i="1"/>
  <c r="AK421" i="1"/>
  <c r="AB421" i="1"/>
  <c r="X421" i="1"/>
  <c r="Y421" i="1" s="1"/>
  <c r="R421" i="1"/>
  <c r="J421" i="1" s="1"/>
  <c r="D421" i="1"/>
  <c r="E421" i="1" s="1"/>
  <c r="BQ421" i="1" s="1"/>
  <c r="A421" i="1"/>
  <c r="BE420" i="1"/>
  <c r="BC420" i="1"/>
  <c r="BB420" i="1"/>
  <c r="AK420" i="1"/>
  <c r="AB420" i="1"/>
  <c r="AC420" i="1" s="1"/>
  <c r="X420" i="1"/>
  <c r="Y420" i="1" s="1"/>
  <c r="R420" i="1"/>
  <c r="J420" i="1" s="1"/>
  <c r="D420" i="1"/>
  <c r="A420" i="1"/>
  <c r="B420" i="1" s="1"/>
  <c r="C420" i="1" s="1"/>
  <c r="BE419" i="1"/>
  <c r="BC419" i="1"/>
  <c r="BB419" i="1"/>
  <c r="AK419" i="1"/>
  <c r="AB419" i="1"/>
  <c r="X419" i="1"/>
  <c r="Y419" i="1" s="1"/>
  <c r="R419" i="1"/>
  <c r="J419" i="1" s="1"/>
  <c r="D419" i="1"/>
  <c r="E419" i="1" s="1"/>
  <c r="A419" i="1"/>
  <c r="BE418" i="1"/>
  <c r="BC418" i="1"/>
  <c r="BB418" i="1"/>
  <c r="AK418" i="1"/>
  <c r="AB418" i="1"/>
  <c r="AC418" i="1" s="1"/>
  <c r="X418" i="1"/>
  <c r="Y418" i="1" s="1"/>
  <c r="R418" i="1"/>
  <c r="J418" i="1" s="1"/>
  <c r="D418" i="1"/>
  <c r="A418" i="1"/>
  <c r="B418" i="1" s="1"/>
  <c r="BE417" i="1"/>
  <c r="BC417" i="1"/>
  <c r="BB417" i="1"/>
  <c r="AK417" i="1"/>
  <c r="AB417" i="1"/>
  <c r="AC417" i="1" s="1"/>
  <c r="X417" i="1"/>
  <c r="Y417" i="1" s="1"/>
  <c r="R417" i="1"/>
  <c r="J417" i="1" s="1"/>
  <c r="D417" i="1"/>
  <c r="A417" i="1"/>
  <c r="B417" i="1" s="1"/>
  <c r="BE416" i="1"/>
  <c r="BC416" i="1"/>
  <c r="BB416" i="1"/>
  <c r="AK416" i="1"/>
  <c r="AB416" i="1"/>
  <c r="AC416" i="1" s="1"/>
  <c r="X416" i="1"/>
  <c r="Y416" i="1" s="1"/>
  <c r="R416" i="1"/>
  <c r="J416" i="1" s="1"/>
  <c r="D416" i="1"/>
  <c r="E416" i="1" s="1"/>
  <c r="BQ416" i="1" s="1"/>
  <c r="A416" i="1"/>
  <c r="BE415" i="1"/>
  <c r="BC415" i="1"/>
  <c r="BB415" i="1"/>
  <c r="AK415" i="1"/>
  <c r="AB415" i="1"/>
  <c r="X415" i="1"/>
  <c r="Y415" i="1" s="1"/>
  <c r="R415" i="1"/>
  <c r="J415" i="1" s="1"/>
  <c r="D415" i="1"/>
  <c r="A415" i="1"/>
  <c r="B415" i="1" s="1"/>
  <c r="BE414" i="1"/>
  <c r="BC414" i="1"/>
  <c r="BD414" i="1" s="1"/>
  <c r="BB414" i="1"/>
  <c r="AK414" i="1"/>
  <c r="AB414" i="1"/>
  <c r="AC414" i="1" s="1"/>
  <c r="X414" i="1"/>
  <c r="Y414" i="1" s="1"/>
  <c r="R414" i="1"/>
  <c r="J414" i="1" s="1"/>
  <c r="D414" i="1"/>
  <c r="E414" i="1" s="1"/>
  <c r="BQ414" i="1" s="1"/>
  <c r="A414" i="1"/>
  <c r="BE413" i="1"/>
  <c r="BC413" i="1"/>
  <c r="BD413" i="1" s="1"/>
  <c r="BB413" i="1"/>
  <c r="AK413" i="1"/>
  <c r="AB413" i="1"/>
  <c r="AC413" i="1" s="1"/>
  <c r="X413" i="1"/>
  <c r="Y413" i="1" s="1"/>
  <c r="R413" i="1"/>
  <c r="J413" i="1" s="1"/>
  <c r="D413" i="1"/>
  <c r="A413" i="1"/>
  <c r="BE412" i="1"/>
  <c r="BC412" i="1"/>
  <c r="BB412" i="1"/>
  <c r="AK412" i="1"/>
  <c r="AB412" i="1"/>
  <c r="AC412" i="1" s="1"/>
  <c r="X412" i="1"/>
  <c r="Y412" i="1" s="1"/>
  <c r="R412" i="1"/>
  <c r="J412" i="1" s="1"/>
  <c r="D412" i="1"/>
  <c r="E412" i="1" s="1"/>
  <c r="BQ412" i="1" s="1"/>
  <c r="A412" i="1"/>
  <c r="B412" i="1" s="1"/>
  <c r="C412" i="1" s="1"/>
  <c r="BE411" i="1"/>
  <c r="BC411" i="1"/>
  <c r="BB411" i="1"/>
  <c r="AK411" i="1"/>
  <c r="AB411" i="1"/>
  <c r="AC411" i="1" s="1"/>
  <c r="X411" i="1"/>
  <c r="Y411" i="1" s="1"/>
  <c r="R411" i="1"/>
  <c r="J411" i="1" s="1"/>
  <c r="D411" i="1"/>
  <c r="E411" i="1" s="1"/>
  <c r="BQ411" i="1" s="1"/>
  <c r="A411" i="1"/>
  <c r="B411" i="1" s="1"/>
  <c r="BE410" i="1"/>
  <c r="BC410" i="1"/>
  <c r="BB410" i="1"/>
  <c r="AK410" i="1"/>
  <c r="AB410" i="1"/>
  <c r="AC410" i="1" s="1"/>
  <c r="X410" i="1"/>
  <c r="Y410" i="1" s="1"/>
  <c r="R410" i="1"/>
  <c r="J410" i="1" s="1"/>
  <c r="D410" i="1"/>
  <c r="E410" i="1" s="1"/>
  <c r="BQ410" i="1" s="1"/>
  <c r="A410" i="1"/>
  <c r="BE409" i="1"/>
  <c r="BC409" i="1"/>
  <c r="BB409" i="1"/>
  <c r="AK409" i="1"/>
  <c r="AB409" i="1"/>
  <c r="AC409" i="1" s="1"/>
  <c r="X409" i="1"/>
  <c r="Y409" i="1" s="1"/>
  <c r="R409" i="1"/>
  <c r="J409" i="1" s="1"/>
  <c r="D409" i="1"/>
  <c r="E409" i="1" s="1"/>
  <c r="BQ409" i="1" s="1"/>
  <c r="A409" i="1"/>
  <c r="B409" i="1" s="1"/>
  <c r="C409" i="1" s="1"/>
  <c r="BE408" i="1"/>
  <c r="BC408" i="1"/>
  <c r="BB408" i="1"/>
  <c r="AK408" i="1"/>
  <c r="AB408" i="1"/>
  <c r="X408" i="1"/>
  <c r="Y408" i="1" s="1"/>
  <c r="R408" i="1"/>
  <c r="J408" i="1" s="1"/>
  <c r="D408" i="1"/>
  <c r="E408" i="1" s="1"/>
  <c r="BQ408" i="1" s="1"/>
  <c r="A408" i="1"/>
  <c r="B408" i="1" s="1"/>
  <c r="C408" i="1" s="1"/>
  <c r="BE407" i="1"/>
  <c r="BC407" i="1"/>
  <c r="BB407" i="1"/>
  <c r="AK407" i="1"/>
  <c r="AB407" i="1"/>
  <c r="AC407" i="1" s="1"/>
  <c r="X407" i="1"/>
  <c r="Y407" i="1" s="1"/>
  <c r="R407" i="1"/>
  <c r="J407" i="1" s="1"/>
  <c r="D407" i="1"/>
  <c r="E407" i="1" s="1"/>
  <c r="BQ407" i="1" s="1"/>
  <c r="A407" i="1"/>
  <c r="B407" i="1" s="1"/>
  <c r="BE406" i="1"/>
  <c r="BC406" i="1"/>
  <c r="BB406" i="1"/>
  <c r="AK406" i="1"/>
  <c r="AB406" i="1"/>
  <c r="X406" i="1"/>
  <c r="Y406" i="1" s="1"/>
  <c r="R406" i="1"/>
  <c r="J406" i="1" s="1"/>
  <c r="D406" i="1"/>
  <c r="E406" i="1" s="1"/>
  <c r="BQ406" i="1" s="1"/>
  <c r="A406" i="1"/>
  <c r="B406" i="1" s="1"/>
  <c r="BE405" i="1"/>
  <c r="BC405" i="1"/>
  <c r="BB405" i="1"/>
  <c r="AK405" i="1"/>
  <c r="AB405" i="1"/>
  <c r="AC405" i="1" s="1"/>
  <c r="X405" i="1"/>
  <c r="Y405" i="1" s="1"/>
  <c r="R405" i="1"/>
  <c r="J405" i="1" s="1"/>
  <c r="D405" i="1"/>
  <c r="E405" i="1" s="1"/>
  <c r="BQ405" i="1" s="1"/>
  <c r="A405" i="1"/>
  <c r="BE404" i="1"/>
  <c r="BC404" i="1"/>
  <c r="BB404" i="1"/>
  <c r="AK404" i="1"/>
  <c r="AB404" i="1"/>
  <c r="AC404" i="1" s="1"/>
  <c r="X404" i="1"/>
  <c r="Y404" i="1" s="1"/>
  <c r="R404" i="1"/>
  <c r="J404" i="1" s="1"/>
  <c r="D404" i="1"/>
  <c r="E404" i="1" s="1"/>
  <c r="BQ404" i="1" s="1"/>
  <c r="A404" i="1"/>
  <c r="B404" i="1" s="1"/>
  <c r="BE403" i="1"/>
  <c r="BC403" i="1"/>
  <c r="BD403" i="1" s="1"/>
  <c r="BB403" i="1"/>
  <c r="AK403" i="1"/>
  <c r="AB403" i="1"/>
  <c r="AC403" i="1" s="1"/>
  <c r="X403" i="1"/>
  <c r="Y403" i="1" s="1"/>
  <c r="R403" i="1"/>
  <c r="J403" i="1" s="1"/>
  <c r="D403" i="1"/>
  <c r="E403" i="1" s="1"/>
  <c r="F403" i="1" s="1"/>
  <c r="A403" i="1"/>
  <c r="BE402" i="1"/>
  <c r="BC402" i="1"/>
  <c r="BB402" i="1"/>
  <c r="AK402" i="1"/>
  <c r="AB402" i="1"/>
  <c r="AC402" i="1" s="1"/>
  <c r="X402" i="1"/>
  <c r="Y402" i="1" s="1"/>
  <c r="R402" i="1"/>
  <c r="J402" i="1" s="1"/>
  <c r="D402" i="1"/>
  <c r="E402" i="1" s="1"/>
  <c r="BQ402" i="1" s="1"/>
  <c r="A402" i="1"/>
  <c r="B402" i="1" s="1"/>
  <c r="BE401" i="1"/>
  <c r="BC401" i="1"/>
  <c r="BD401" i="1" s="1"/>
  <c r="BB401" i="1"/>
  <c r="AK401" i="1"/>
  <c r="AB401" i="1"/>
  <c r="AC401" i="1" s="1"/>
  <c r="X401" i="1"/>
  <c r="Y401" i="1" s="1"/>
  <c r="R401" i="1"/>
  <c r="J401" i="1" s="1"/>
  <c r="D401" i="1"/>
  <c r="A401" i="1"/>
  <c r="B401" i="1" s="1"/>
  <c r="BE400" i="1"/>
  <c r="BC400" i="1"/>
  <c r="BD400" i="1" s="1"/>
  <c r="BB400" i="1"/>
  <c r="AK400" i="1"/>
  <c r="AB400" i="1"/>
  <c r="AC400" i="1" s="1"/>
  <c r="X400" i="1"/>
  <c r="Y400" i="1" s="1"/>
  <c r="R400" i="1"/>
  <c r="J400" i="1" s="1"/>
  <c r="D400" i="1"/>
  <c r="E400" i="1" s="1"/>
  <c r="F400" i="1" s="1"/>
  <c r="A400" i="1"/>
  <c r="B400" i="1" s="1"/>
  <c r="BE399" i="1"/>
  <c r="BC399" i="1"/>
  <c r="BD399" i="1" s="1"/>
  <c r="BB399" i="1"/>
  <c r="AK399" i="1"/>
  <c r="AB399" i="1"/>
  <c r="AC399" i="1" s="1"/>
  <c r="X399" i="1"/>
  <c r="Y399" i="1" s="1"/>
  <c r="R399" i="1"/>
  <c r="J399" i="1" s="1"/>
  <c r="D399" i="1"/>
  <c r="E399" i="1" s="1"/>
  <c r="BQ399" i="1" s="1"/>
  <c r="A399" i="1"/>
  <c r="BE398" i="1"/>
  <c r="BC398" i="1"/>
  <c r="BB398" i="1"/>
  <c r="AK398" i="1"/>
  <c r="AB398" i="1"/>
  <c r="X398" i="1"/>
  <c r="Y398" i="1" s="1"/>
  <c r="R398" i="1"/>
  <c r="J398" i="1" s="1"/>
  <c r="D398" i="1"/>
  <c r="E398" i="1" s="1"/>
  <c r="BQ398" i="1" s="1"/>
  <c r="A398" i="1"/>
  <c r="BE397" i="1"/>
  <c r="BC397" i="1"/>
  <c r="BD397" i="1" s="1"/>
  <c r="BB397" i="1"/>
  <c r="AK397" i="1"/>
  <c r="AB397" i="1"/>
  <c r="AC397" i="1" s="1"/>
  <c r="X397" i="1"/>
  <c r="Y397" i="1" s="1"/>
  <c r="R397" i="1"/>
  <c r="J397" i="1" s="1"/>
  <c r="D397" i="1"/>
  <c r="E397" i="1" s="1"/>
  <c r="BQ397" i="1" s="1"/>
  <c r="A397" i="1"/>
  <c r="BE396" i="1"/>
  <c r="BC396" i="1"/>
  <c r="BD396" i="1" s="1"/>
  <c r="BB396" i="1"/>
  <c r="AK396" i="1"/>
  <c r="AB396" i="1"/>
  <c r="AC396" i="1" s="1"/>
  <c r="X396" i="1"/>
  <c r="Y396" i="1" s="1"/>
  <c r="R396" i="1"/>
  <c r="J396" i="1" s="1"/>
  <c r="D396" i="1"/>
  <c r="A396" i="1"/>
  <c r="B396" i="1" s="1"/>
  <c r="BE395" i="1"/>
  <c r="BC395" i="1"/>
  <c r="BD395" i="1" s="1"/>
  <c r="BB395" i="1"/>
  <c r="AK395" i="1"/>
  <c r="AB395" i="1"/>
  <c r="AC395" i="1" s="1"/>
  <c r="X395" i="1"/>
  <c r="Y395" i="1" s="1"/>
  <c r="R395" i="1"/>
  <c r="J395" i="1" s="1"/>
  <c r="D395" i="1"/>
  <c r="E395" i="1" s="1"/>
  <c r="BQ395" i="1" s="1"/>
  <c r="A395" i="1"/>
  <c r="B395" i="1" s="1"/>
  <c r="BE394" i="1"/>
  <c r="BC394" i="1"/>
  <c r="BB394" i="1"/>
  <c r="AK394" i="1"/>
  <c r="AB394" i="1"/>
  <c r="AC394" i="1" s="1"/>
  <c r="X394" i="1"/>
  <c r="Y394" i="1" s="1"/>
  <c r="R394" i="1"/>
  <c r="J394" i="1" s="1"/>
  <c r="D394" i="1"/>
  <c r="E394" i="1" s="1"/>
  <c r="BQ394" i="1" s="1"/>
  <c r="A394" i="1"/>
  <c r="B394" i="1" s="1"/>
  <c r="C394" i="1" s="1"/>
  <c r="BE393" i="1"/>
  <c r="BC393" i="1"/>
  <c r="BB393" i="1"/>
  <c r="AK393" i="1"/>
  <c r="AB393" i="1"/>
  <c r="AC393" i="1" s="1"/>
  <c r="X393" i="1"/>
  <c r="Y393" i="1" s="1"/>
  <c r="R393" i="1"/>
  <c r="J393" i="1" s="1"/>
  <c r="D393" i="1"/>
  <c r="E393" i="1" s="1"/>
  <c r="BQ393" i="1" s="1"/>
  <c r="A393" i="1"/>
  <c r="BE392" i="1"/>
  <c r="BC392" i="1"/>
  <c r="BD392" i="1" s="1"/>
  <c r="BB392" i="1"/>
  <c r="AK392" i="1"/>
  <c r="AB392" i="1"/>
  <c r="AC392" i="1" s="1"/>
  <c r="X392" i="1"/>
  <c r="Y392" i="1" s="1"/>
  <c r="R392" i="1"/>
  <c r="J392" i="1" s="1"/>
  <c r="D392" i="1"/>
  <c r="E392" i="1" s="1"/>
  <c r="F392" i="1" s="1"/>
  <c r="A392" i="1"/>
  <c r="BE391" i="1"/>
  <c r="BC391" i="1"/>
  <c r="BD391" i="1" s="1"/>
  <c r="BB391" i="1"/>
  <c r="R391" i="1"/>
  <c r="J391" i="1" s="1"/>
  <c r="D391" i="1"/>
  <c r="E391" i="1" s="1"/>
  <c r="BQ391" i="1" s="1"/>
  <c r="A391" i="1"/>
  <c r="BE390" i="1"/>
  <c r="BC390" i="1"/>
  <c r="BD390" i="1" s="1"/>
  <c r="BB390" i="1"/>
  <c r="AK390" i="1"/>
  <c r="AB390" i="1"/>
  <c r="AC390" i="1" s="1"/>
  <c r="X390" i="1"/>
  <c r="Y390" i="1" s="1"/>
  <c r="R390" i="1"/>
  <c r="J390" i="1" s="1"/>
  <c r="D390" i="1"/>
  <c r="A390" i="1"/>
  <c r="BE389" i="1"/>
  <c r="BC389" i="1"/>
  <c r="BB389" i="1"/>
  <c r="AK389" i="1"/>
  <c r="AB389" i="1"/>
  <c r="X389" i="1"/>
  <c r="Y389" i="1" s="1"/>
  <c r="R389" i="1"/>
  <c r="J389" i="1" s="1"/>
  <c r="D389" i="1"/>
  <c r="E389" i="1" s="1"/>
  <c r="BQ389" i="1" s="1"/>
  <c r="A389" i="1"/>
  <c r="B389" i="1" s="1"/>
  <c r="BE388" i="1"/>
  <c r="BC388" i="1"/>
  <c r="BB388" i="1"/>
  <c r="AK388" i="1"/>
  <c r="AB388" i="1"/>
  <c r="AC388" i="1" s="1"/>
  <c r="X388" i="1"/>
  <c r="Y388" i="1" s="1"/>
  <c r="R388" i="1"/>
  <c r="J388" i="1" s="1"/>
  <c r="D388" i="1"/>
  <c r="A388" i="1"/>
  <c r="BE387" i="1"/>
  <c r="BC387" i="1"/>
  <c r="BD387" i="1" s="1"/>
  <c r="BB387" i="1"/>
  <c r="AK387" i="1"/>
  <c r="AB387" i="1"/>
  <c r="X387" i="1"/>
  <c r="Y387" i="1" s="1"/>
  <c r="R387" i="1"/>
  <c r="J387" i="1" s="1"/>
  <c r="D387" i="1"/>
  <c r="E387" i="1" s="1"/>
  <c r="BQ387" i="1" s="1"/>
  <c r="A387" i="1"/>
  <c r="B387" i="1" s="1"/>
  <c r="C387" i="1" s="1"/>
  <c r="BE386" i="1"/>
  <c r="BC386" i="1"/>
  <c r="BD386" i="1" s="1"/>
  <c r="BB386" i="1"/>
  <c r="AK386" i="1"/>
  <c r="AB386" i="1"/>
  <c r="AC386" i="1" s="1"/>
  <c r="X386" i="1"/>
  <c r="Y386" i="1" s="1"/>
  <c r="R386" i="1"/>
  <c r="J386" i="1" s="1"/>
  <c r="D386" i="1"/>
  <c r="E386" i="1" s="1"/>
  <c r="BQ386" i="1" s="1"/>
  <c r="A386" i="1"/>
  <c r="BE385" i="1"/>
  <c r="BC385" i="1"/>
  <c r="BD385" i="1" s="1"/>
  <c r="BB385" i="1"/>
  <c r="AK385" i="1"/>
  <c r="AB385" i="1"/>
  <c r="X385" i="1"/>
  <c r="Y385" i="1" s="1"/>
  <c r="R385" i="1"/>
  <c r="J385" i="1" s="1"/>
  <c r="D385" i="1"/>
  <c r="E385" i="1" s="1"/>
  <c r="BQ385" i="1" s="1"/>
  <c r="A385" i="1"/>
  <c r="B385" i="1" s="1"/>
  <c r="C385" i="1" s="1"/>
  <c r="BE384" i="1"/>
  <c r="BC384" i="1"/>
  <c r="BD384" i="1" s="1"/>
  <c r="BB384" i="1"/>
  <c r="AK384" i="1"/>
  <c r="AB384" i="1"/>
  <c r="AC384" i="1" s="1"/>
  <c r="X384" i="1"/>
  <c r="Y384" i="1" s="1"/>
  <c r="R384" i="1"/>
  <c r="J384" i="1" s="1"/>
  <c r="D384" i="1"/>
  <c r="A384" i="1"/>
  <c r="B384" i="1" s="1"/>
  <c r="C384" i="1" s="1"/>
  <c r="BE383" i="1"/>
  <c r="BC383" i="1"/>
  <c r="BD383" i="1" s="1"/>
  <c r="BB383" i="1"/>
  <c r="AK383" i="1"/>
  <c r="AB383" i="1"/>
  <c r="AC383" i="1" s="1"/>
  <c r="X383" i="1"/>
  <c r="Y383" i="1" s="1"/>
  <c r="R383" i="1"/>
  <c r="J383" i="1" s="1"/>
  <c r="D383" i="1"/>
  <c r="E383" i="1" s="1"/>
  <c r="BQ383" i="1" s="1"/>
  <c r="A383" i="1"/>
  <c r="B383" i="1" s="1"/>
  <c r="BE382" i="1"/>
  <c r="BC382" i="1"/>
  <c r="BD382" i="1" s="1"/>
  <c r="BB382" i="1"/>
  <c r="AK382" i="1"/>
  <c r="AB382" i="1"/>
  <c r="X382" i="1"/>
  <c r="Y382" i="1" s="1"/>
  <c r="R382" i="1"/>
  <c r="J382" i="1" s="1"/>
  <c r="D382" i="1"/>
  <c r="A382" i="1"/>
  <c r="BE381" i="1"/>
  <c r="BC381" i="1"/>
  <c r="BD381" i="1" s="1"/>
  <c r="BB381" i="1"/>
  <c r="AK381" i="1"/>
  <c r="AB381" i="1"/>
  <c r="AC381" i="1" s="1"/>
  <c r="X381" i="1"/>
  <c r="Y381" i="1" s="1"/>
  <c r="R381" i="1"/>
  <c r="J381" i="1" s="1"/>
  <c r="D381" i="1"/>
  <c r="E381" i="1" s="1"/>
  <c r="BQ381" i="1" s="1"/>
  <c r="A381" i="1"/>
  <c r="B381" i="1" s="1"/>
  <c r="BE380" i="1"/>
  <c r="BC380" i="1"/>
  <c r="BD380" i="1" s="1"/>
  <c r="BB380" i="1"/>
  <c r="AK380" i="1"/>
  <c r="AB380" i="1"/>
  <c r="X380" i="1"/>
  <c r="Y380" i="1" s="1"/>
  <c r="R380" i="1"/>
  <c r="J380" i="1" s="1"/>
  <c r="D380" i="1"/>
  <c r="A380" i="1"/>
  <c r="BE379" i="1"/>
  <c r="BC379" i="1"/>
  <c r="BD379" i="1" s="1"/>
  <c r="BB379" i="1"/>
  <c r="AK379" i="1"/>
  <c r="AB379" i="1"/>
  <c r="AC379" i="1" s="1"/>
  <c r="X379" i="1"/>
  <c r="Y379" i="1" s="1"/>
  <c r="R379" i="1"/>
  <c r="J379" i="1" s="1"/>
  <c r="D379" i="1"/>
  <c r="E379" i="1" s="1"/>
  <c r="BQ379" i="1" s="1"/>
  <c r="A379" i="1"/>
  <c r="BE378" i="1"/>
  <c r="BC378" i="1"/>
  <c r="BD378" i="1" s="1"/>
  <c r="BB378" i="1"/>
  <c r="AK378" i="1"/>
  <c r="AB378" i="1"/>
  <c r="X378" i="1"/>
  <c r="Y378" i="1" s="1"/>
  <c r="R378" i="1"/>
  <c r="J378" i="1" s="1"/>
  <c r="D378" i="1"/>
  <c r="A378" i="1"/>
  <c r="BE377" i="1"/>
  <c r="BC377" i="1"/>
  <c r="BB377" i="1"/>
  <c r="AK377" i="1"/>
  <c r="AB377" i="1"/>
  <c r="AC377" i="1" s="1"/>
  <c r="X377" i="1"/>
  <c r="Y377" i="1" s="1"/>
  <c r="R377" i="1"/>
  <c r="J377" i="1" s="1"/>
  <c r="D377" i="1"/>
  <c r="A377" i="1"/>
  <c r="B377" i="1" s="1"/>
  <c r="BE376" i="1"/>
  <c r="BC376" i="1"/>
  <c r="BD376" i="1" s="1"/>
  <c r="BB376" i="1"/>
  <c r="AK376" i="1"/>
  <c r="AB376" i="1"/>
  <c r="X376" i="1"/>
  <c r="Y376" i="1" s="1"/>
  <c r="R376" i="1"/>
  <c r="J376" i="1" s="1"/>
  <c r="D376" i="1"/>
  <c r="E376" i="1" s="1"/>
  <c r="BQ376" i="1" s="1"/>
  <c r="A376" i="1"/>
  <c r="B376" i="1" s="1"/>
  <c r="C376" i="1" s="1"/>
  <c r="BE375" i="1"/>
  <c r="BC375" i="1"/>
  <c r="BD375" i="1" s="1"/>
  <c r="BB375" i="1"/>
  <c r="AK375" i="1"/>
  <c r="AB375" i="1"/>
  <c r="AC375" i="1" s="1"/>
  <c r="X375" i="1"/>
  <c r="Y375" i="1" s="1"/>
  <c r="R375" i="1"/>
  <c r="J375" i="1" s="1"/>
  <c r="D375" i="1"/>
  <c r="A375" i="1"/>
  <c r="BE374" i="1"/>
  <c r="BC374" i="1"/>
  <c r="BD374" i="1" s="1"/>
  <c r="BB374" i="1"/>
  <c r="AK374" i="1"/>
  <c r="AB374" i="1"/>
  <c r="X374" i="1"/>
  <c r="Y374" i="1" s="1"/>
  <c r="R374" i="1"/>
  <c r="J374" i="1" s="1"/>
  <c r="D374" i="1"/>
  <c r="A374" i="1"/>
  <c r="B374" i="1" s="1"/>
  <c r="C374" i="1" s="1"/>
  <c r="BE373" i="1"/>
  <c r="BC373" i="1"/>
  <c r="BD373" i="1" s="1"/>
  <c r="BB373" i="1"/>
  <c r="AK373" i="1"/>
  <c r="AB373" i="1"/>
  <c r="AC373" i="1" s="1"/>
  <c r="X373" i="1"/>
  <c r="Y373" i="1" s="1"/>
  <c r="R373" i="1"/>
  <c r="J373" i="1" s="1"/>
  <c r="D373" i="1"/>
  <c r="A373" i="1"/>
  <c r="B373" i="1" s="1"/>
  <c r="BE372" i="1"/>
  <c r="BC372" i="1"/>
  <c r="BD372" i="1" s="1"/>
  <c r="BB372" i="1"/>
  <c r="AK372" i="1"/>
  <c r="AB372" i="1"/>
  <c r="X372" i="1"/>
  <c r="Y372" i="1" s="1"/>
  <c r="R372" i="1"/>
  <c r="J372" i="1" s="1"/>
  <c r="D372" i="1"/>
  <c r="E372" i="1" s="1"/>
  <c r="BQ372" i="1" s="1"/>
  <c r="A372" i="1"/>
  <c r="B372" i="1" s="1"/>
  <c r="C372" i="1" s="1"/>
  <c r="BE371" i="1"/>
  <c r="BC371" i="1"/>
  <c r="BD371" i="1" s="1"/>
  <c r="BB371" i="1"/>
  <c r="AK371" i="1"/>
  <c r="AB371" i="1"/>
  <c r="AC371" i="1" s="1"/>
  <c r="X371" i="1"/>
  <c r="Y371" i="1" s="1"/>
  <c r="R371" i="1"/>
  <c r="J371" i="1" s="1"/>
  <c r="D371" i="1"/>
  <c r="A371" i="1"/>
  <c r="BE370" i="1"/>
  <c r="BC370" i="1"/>
  <c r="BD370" i="1" s="1"/>
  <c r="BB370" i="1"/>
  <c r="AK370" i="1"/>
  <c r="AB370" i="1"/>
  <c r="X370" i="1"/>
  <c r="Y370" i="1" s="1"/>
  <c r="R370" i="1"/>
  <c r="J370" i="1" s="1"/>
  <c r="D370" i="1"/>
  <c r="A370" i="1"/>
  <c r="B370" i="1" s="1"/>
  <c r="C370" i="1" s="1"/>
  <c r="BE369" i="1"/>
  <c r="BC369" i="1"/>
  <c r="BD369" i="1" s="1"/>
  <c r="BB369" i="1"/>
  <c r="AK369" i="1"/>
  <c r="AB369" i="1"/>
  <c r="AC369" i="1" s="1"/>
  <c r="X369" i="1"/>
  <c r="Y369" i="1" s="1"/>
  <c r="R369" i="1"/>
  <c r="J369" i="1" s="1"/>
  <c r="D369" i="1"/>
  <c r="A369" i="1"/>
  <c r="BE368" i="1"/>
  <c r="BC368" i="1"/>
  <c r="BD368" i="1" s="1"/>
  <c r="BB368" i="1"/>
  <c r="AK368" i="1"/>
  <c r="AB368" i="1"/>
  <c r="X368" i="1"/>
  <c r="Y368" i="1" s="1"/>
  <c r="R368" i="1"/>
  <c r="J368" i="1" s="1"/>
  <c r="D368" i="1"/>
  <c r="E368" i="1" s="1"/>
  <c r="BQ368" i="1" s="1"/>
  <c r="A368" i="1"/>
  <c r="B368" i="1" s="1"/>
  <c r="C368" i="1" s="1"/>
  <c r="BE367" i="1"/>
  <c r="BC367" i="1"/>
  <c r="BD367" i="1" s="1"/>
  <c r="BB367" i="1"/>
  <c r="AK367" i="1"/>
  <c r="AB367" i="1"/>
  <c r="AC367" i="1" s="1"/>
  <c r="X367" i="1"/>
  <c r="Y367" i="1" s="1"/>
  <c r="R367" i="1"/>
  <c r="J367" i="1" s="1"/>
  <c r="D367" i="1"/>
  <c r="A367" i="1"/>
  <c r="BE366" i="1"/>
  <c r="BC366" i="1"/>
  <c r="BD366" i="1" s="1"/>
  <c r="BB366" i="1"/>
  <c r="AK366" i="1"/>
  <c r="AB366" i="1"/>
  <c r="X366" i="1"/>
  <c r="Y366" i="1" s="1"/>
  <c r="R366" i="1"/>
  <c r="J366" i="1" s="1"/>
  <c r="D366" i="1"/>
  <c r="A366" i="1"/>
  <c r="B366" i="1" s="1"/>
  <c r="C366" i="1" s="1"/>
  <c r="BE365" i="1"/>
  <c r="BC365" i="1"/>
  <c r="BD365" i="1" s="1"/>
  <c r="BB365" i="1"/>
  <c r="AK365" i="1"/>
  <c r="AB365" i="1"/>
  <c r="AC365" i="1" s="1"/>
  <c r="X365" i="1"/>
  <c r="Y365" i="1" s="1"/>
  <c r="R365" i="1"/>
  <c r="J365" i="1" s="1"/>
  <c r="D365" i="1"/>
  <c r="A365" i="1"/>
  <c r="B365" i="1" s="1"/>
  <c r="BE364" i="1"/>
  <c r="BC364" i="1"/>
  <c r="BD364" i="1" s="1"/>
  <c r="BB364" i="1"/>
  <c r="AK364" i="1"/>
  <c r="AB364" i="1"/>
  <c r="X364" i="1"/>
  <c r="Y364" i="1" s="1"/>
  <c r="R364" i="1"/>
  <c r="J364" i="1" s="1"/>
  <c r="D364" i="1"/>
  <c r="E364" i="1" s="1"/>
  <c r="BQ364" i="1" s="1"/>
  <c r="A364" i="1"/>
  <c r="B364" i="1" s="1"/>
  <c r="C364" i="1" s="1"/>
  <c r="BE363" i="1"/>
  <c r="BC363" i="1"/>
  <c r="BD363" i="1" s="1"/>
  <c r="BB363" i="1"/>
  <c r="AK363" i="1"/>
  <c r="AB363" i="1"/>
  <c r="AC363" i="1" s="1"/>
  <c r="X363" i="1"/>
  <c r="Y363" i="1" s="1"/>
  <c r="R363" i="1"/>
  <c r="J363" i="1" s="1"/>
  <c r="D363" i="1"/>
  <c r="A363" i="1"/>
  <c r="B363" i="1" s="1"/>
  <c r="BE362" i="1"/>
  <c r="BC362" i="1"/>
  <c r="BB362" i="1"/>
  <c r="AK362" i="1"/>
  <c r="AB362" i="1"/>
  <c r="AC362" i="1" s="1"/>
  <c r="X362" i="1"/>
  <c r="Y362" i="1" s="1"/>
  <c r="R362" i="1"/>
  <c r="J362" i="1" s="1"/>
  <c r="D362" i="1"/>
  <c r="E362" i="1" s="1"/>
  <c r="BQ362" i="1" s="1"/>
  <c r="A362" i="1"/>
  <c r="BE361" i="1"/>
  <c r="BC361" i="1"/>
  <c r="BD361" i="1" s="1"/>
  <c r="BB361" i="1"/>
  <c r="AK361" i="1"/>
  <c r="AB361" i="1"/>
  <c r="X361" i="1"/>
  <c r="Y361" i="1" s="1"/>
  <c r="R361" i="1"/>
  <c r="J361" i="1" s="1"/>
  <c r="D361" i="1"/>
  <c r="E361" i="1" s="1"/>
  <c r="F361" i="1" s="1"/>
  <c r="A361" i="1"/>
  <c r="B361" i="1" s="1"/>
  <c r="BE360" i="1"/>
  <c r="BC360" i="1"/>
  <c r="BD360" i="1" s="1"/>
  <c r="BB360" i="1"/>
  <c r="AK360" i="1"/>
  <c r="AB360" i="1"/>
  <c r="AC360" i="1" s="1"/>
  <c r="X360" i="1"/>
  <c r="Y360" i="1" s="1"/>
  <c r="R360" i="1"/>
  <c r="J360" i="1" s="1"/>
  <c r="D360" i="1"/>
  <c r="A360" i="1"/>
  <c r="BE359" i="1"/>
  <c r="BC359" i="1"/>
  <c r="BD359" i="1" s="1"/>
  <c r="BB359" i="1"/>
  <c r="AK359" i="1"/>
  <c r="AB359" i="1"/>
  <c r="X359" i="1"/>
  <c r="Y359" i="1" s="1"/>
  <c r="R359" i="1"/>
  <c r="J359" i="1" s="1"/>
  <c r="D359" i="1"/>
  <c r="E359" i="1" s="1"/>
  <c r="F359" i="1" s="1"/>
  <c r="A359" i="1"/>
  <c r="B359" i="1" s="1"/>
  <c r="BE358" i="1"/>
  <c r="BC358" i="1"/>
  <c r="BB358" i="1"/>
  <c r="AK358" i="1"/>
  <c r="AB358" i="1"/>
  <c r="X358" i="1"/>
  <c r="Y358" i="1" s="1"/>
  <c r="R358" i="1"/>
  <c r="J358" i="1" s="1"/>
  <c r="D358" i="1"/>
  <c r="E358" i="1" s="1"/>
  <c r="BQ358" i="1" s="1"/>
  <c r="A358" i="1"/>
  <c r="BE357" i="1"/>
  <c r="BC357" i="1"/>
  <c r="BD357" i="1" s="1"/>
  <c r="BB357" i="1"/>
  <c r="AK357" i="1"/>
  <c r="AB357" i="1"/>
  <c r="AC357" i="1" s="1"/>
  <c r="X357" i="1"/>
  <c r="Y357" i="1" s="1"/>
  <c r="R357" i="1"/>
  <c r="J357" i="1" s="1"/>
  <c r="D357" i="1"/>
  <c r="A357" i="1"/>
  <c r="B357" i="1" s="1"/>
  <c r="BE356" i="1"/>
  <c r="BC356" i="1"/>
  <c r="BD356" i="1" s="1"/>
  <c r="BB356" i="1"/>
  <c r="AK356" i="1"/>
  <c r="AB356" i="1"/>
  <c r="AC356" i="1" s="1"/>
  <c r="X356" i="1"/>
  <c r="Y356" i="1" s="1"/>
  <c r="R356" i="1"/>
  <c r="J356" i="1" s="1"/>
  <c r="D356" i="1"/>
  <c r="E356" i="1" s="1"/>
  <c r="BQ356" i="1" s="1"/>
  <c r="A356" i="1"/>
  <c r="BE355" i="1"/>
  <c r="BC355" i="1"/>
  <c r="BD355" i="1" s="1"/>
  <c r="BB355" i="1"/>
  <c r="AK355" i="1"/>
  <c r="AB355" i="1"/>
  <c r="AC355" i="1" s="1"/>
  <c r="X355" i="1"/>
  <c r="Y355" i="1" s="1"/>
  <c r="R355" i="1"/>
  <c r="J355" i="1" s="1"/>
  <c r="D355" i="1"/>
  <c r="A355" i="1"/>
  <c r="B355" i="1" s="1"/>
  <c r="BE354" i="1"/>
  <c r="BC354" i="1"/>
  <c r="BD354" i="1" s="1"/>
  <c r="BB354" i="1"/>
  <c r="AK354" i="1"/>
  <c r="AB354" i="1"/>
  <c r="X354" i="1"/>
  <c r="Y354" i="1" s="1"/>
  <c r="R354" i="1"/>
  <c r="J354" i="1" s="1"/>
  <c r="D354" i="1"/>
  <c r="E354" i="1" s="1"/>
  <c r="BQ354" i="1" s="1"/>
  <c r="A354" i="1"/>
  <c r="BE353" i="1"/>
  <c r="BC353" i="1"/>
  <c r="BD353" i="1" s="1"/>
  <c r="BB353" i="1"/>
  <c r="AK353" i="1"/>
  <c r="AB353" i="1"/>
  <c r="AC353" i="1" s="1"/>
  <c r="X353" i="1"/>
  <c r="Y353" i="1" s="1"/>
  <c r="R353" i="1"/>
  <c r="J353" i="1" s="1"/>
  <c r="D353" i="1"/>
  <c r="E353" i="1" s="1"/>
  <c r="BQ353" i="1" s="1"/>
  <c r="B353" i="1"/>
  <c r="A353" i="1"/>
  <c r="BE352" i="1"/>
  <c r="BC352" i="1"/>
  <c r="BD352" i="1" s="1"/>
  <c r="BB352" i="1"/>
  <c r="AK352" i="1"/>
  <c r="AB352" i="1"/>
  <c r="AC352" i="1" s="1"/>
  <c r="X352" i="1"/>
  <c r="Y352" i="1" s="1"/>
  <c r="R352" i="1"/>
  <c r="J352" i="1" s="1"/>
  <c r="D352" i="1"/>
  <c r="E352" i="1" s="1"/>
  <c r="BQ352" i="1" s="1"/>
  <c r="A352" i="1"/>
  <c r="B352" i="1" s="1"/>
  <c r="C352" i="1" s="1"/>
  <c r="BE351" i="1"/>
  <c r="BC351" i="1"/>
  <c r="BD351" i="1" s="1"/>
  <c r="BB351" i="1"/>
  <c r="AK351" i="1"/>
  <c r="AB351" i="1"/>
  <c r="AC351" i="1" s="1"/>
  <c r="X351" i="1"/>
  <c r="Y351" i="1" s="1"/>
  <c r="R351" i="1"/>
  <c r="J351" i="1" s="1"/>
  <c r="D351" i="1"/>
  <c r="E351" i="1" s="1"/>
  <c r="BQ351" i="1" s="1"/>
  <c r="A351" i="1"/>
  <c r="B351" i="1" s="1"/>
  <c r="BE350" i="1"/>
  <c r="BC350" i="1"/>
  <c r="BD350" i="1" s="1"/>
  <c r="BB350" i="1"/>
  <c r="AK350" i="1"/>
  <c r="AB350" i="1"/>
  <c r="AC350" i="1" s="1"/>
  <c r="X350" i="1"/>
  <c r="Y350" i="1" s="1"/>
  <c r="R350" i="1"/>
  <c r="J350" i="1" s="1"/>
  <c r="D350" i="1"/>
  <c r="E350" i="1" s="1"/>
  <c r="BQ350" i="1" s="1"/>
  <c r="A350" i="1"/>
  <c r="B350" i="1" s="1"/>
  <c r="BE349" i="1"/>
  <c r="BC349" i="1"/>
  <c r="BD349" i="1" s="1"/>
  <c r="BB349" i="1"/>
  <c r="AK349" i="1"/>
  <c r="AB349" i="1"/>
  <c r="AC349" i="1" s="1"/>
  <c r="X349" i="1"/>
  <c r="Y349" i="1" s="1"/>
  <c r="R349" i="1"/>
  <c r="J349" i="1" s="1"/>
  <c r="D349" i="1"/>
  <c r="A349" i="1"/>
  <c r="B349" i="1" s="1"/>
  <c r="BE348" i="1"/>
  <c r="BC348" i="1"/>
  <c r="BD348" i="1" s="1"/>
  <c r="BB348" i="1"/>
  <c r="AK348" i="1"/>
  <c r="AB348" i="1"/>
  <c r="AC348" i="1" s="1"/>
  <c r="X348" i="1"/>
  <c r="Y348" i="1" s="1"/>
  <c r="R348" i="1"/>
  <c r="J348" i="1" s="1"/>
  <c r="D348" i="1"/>
  <c r="E348" i="1" s="1"/>
  <c r="BQ348" i="1" s="1"/>
  <c r="A348" i="1"/>
  <c r="B348" i="1" s="1"/>
  <c r="BE347" i="1"/>
  <c r="BC347" i="1"/>
  <c r="BD347" i="1" s="1"/>
  <c r="BB347" i="1"/>
  <c r="AK347" i="1"/>
  <c r="AB347" i="1"/>
  <c r="AC347" i="1" s="1"/>
  <c r="X347" i="1"/>
  <c r="Y347" i="1" s="1"/>
  <c r="R347" i="1"/>
  <c r="J347" i="1" s="1"/>
  <c r="D347" i="1"/>
  <c r="A347" i="1"/>
  <c r="B347" i="1" s="1"/>
  <c r="BE346" i="1"/>
  <c r="BC346" i="1"/>
  <c r="BD346" i="1" s="1"/>
  <c r="BB346" i="1"/>
  <c r="AK346" i="1"/>
  <c r="AB346" i="1"/>
  <c r="AC346" i="1" s="1"/>
  <c r="X346" i="1"/>
  <c r="Y346" i="1" s="1"/>
  <c r="R346" i="1"/>
  <c r="J346" i="1" s="1"/>
  <c r="D346" i="1"/>
  <c r="E346" i="1" s="1"/>
  <c r="BQ346" i="1" s="1"/>
  <c r="A346" i="1"/>
  <c r="B346" i="1" s="1"/>
  <c r="BE345" i="1"/>
  <c r="BC345" i="1"/>
  <c r="BD345" i="1" s="1"/>
  <c r="BB345" i="1"/>
  <c r="AK345" i="1"/>
  <c r="AB345" i="1"/>
  <c r="AC345" i="1" s="1"/>
  <c r="X345" i="1"/>
  <c r="Y345" i="1" s="1"/>
  <c r="R345" i="1"/>
  <c r="J345" i="1" s="1"/>
  <c r="D345" i="1"/>
  <c r="E345" i="1" s="1"/>
  <c r="F345" i="1" s="1"/>
  <c r="A345" i="1"/>
  <c r="B345" i="1" s="1"/>
  <c r="BE344" i="1"/>
  <c r="BC344" i="1"/>
  <c r="BD344" i="1" s="1"/>
  <c r="BB344" i="1"/>
  <c r="AK344" i="1"/>
  <c r="AB344" i="1"/>
  <c r="AC344" i="1" s="1"/>
  <c r="X344" i="1"/>
  <c r="Y344" i="1" s="1"/>
  <c r="R344" i="1"/>
  <c r="J344" i="1" s="1"/>
  <c r="D344" i="1"/>
  <c r="E344" i="1" s="1"/>
  <c r="BQ344" i="1" s="1"/>
  <c r="A344" i="1"/>
  <c r="B344" i="1" s="1"/>
  <c r="C344" i="1" s="1"/>
  <c r="BE343" i="1"/>
  <c r="BC343" i="1"/>
  <c r="BD343" i="1" s="1"/>
  <c r="BB343" i="1"/>
  <c r="AK343" i="1"/>
  <c r="AB343" i="1"/>
  <c r="AC343" i="1" s="1"/>
  <c r="X343" i="1"/>
  <c r="Y343" i="1" s="1"/>
  <c r="R343" i="1"/>
  <c r="J343" i="1" s="1"/>
  <c r="D343" i="1"/>
  <c r="A343" i="1"/>
  <c r="B343" i="1" s="1"/>
  <c r="BE342" i="1"/>
  <c r="BC342" i="1"/>
  <c r="BD342" i="1" s="1"/>
  <c r="BB342" i="1"/>
  <c r="AK342" i="1"/>
  <c r="AB342" i="1"/>
  <c r="AC342" i="1" s="1"/>
  <c r="X342" i="1"/>
  <c r="Y342" i="1" s="1"/>
  <c r="R342" i="1"/>
  <c r="J342" i="1" s="1"/>
  <c r="D342" i="1"/>
  <c r="E342" i="1" s="1"/>
  <c r="BQ342" i="1" s="1"/>
  <c r="A342" i="1"/>
  <c r="BE341" i="1"/>
  <c r="BC341" i="1"/>
  <c r="BD341" i="1" s="1"/>
  <c r="BB341" i="1"/>
  <c r="AK341" i="1"/>
  <c r="AB341" i="1"/>
  <c r="AC341" i="1" s="1"/>
  <c r="X341" i="1"/>
  <c r="Y341" i="1" s="1"/>
  <c r="R341" i="1"/>
  <c r="J341" i="1" s="1"/>
  <c r="D341" i="1"/>
  <c r="E341" i="1" s="1"/>
  <c r="F341" i="1" s="1"/>
  <c r="A341" i="1"/>
  <c r="B341" i="1" s="1"/>
  <c r="BE340" i="1"/>
  <c r="BC340" i="1"/>
  <c r="BD340" i="1" s="1"/>
  <c r="BB340" i="1"/>
  <c r="AK340" i="1"/>
  <c r="AB340" i="1"/>
  <c r="AC340" i="1" s="1"/>
  <c r="X340" i="1"/>
  <c r="Y340" i="1" s="1"/>
  <c r="R340" i="1"/>
  <c r="J340" i="1" s="1"/>
  <c r="D340" i="1"/>
  <c r="E340" i="1" s="1"/>
  <c r="BQ340" i="1" s="1"/>
  <c r="A340" i="1"/>
  <c r="B340" i="1" s="1"/>
  <c r="C340" i="1" s="1"/>
  <c r="BE339" i="1"/>
  <c r="BC339" i="1"/>
  <c r="BD339" i="1" s="1"/>
  <c r="BB339" i="1"/>
  <c r="AK339" i="1"/>
  <c r="AB339" i="1"/>
  <c r="AC339" i="1" s="1"/>
  <c r="X339" i="1"/>
  <c r="Y339" i="1" s="1"/>
  <c r="R339" i="1"/>
  <c r="J339" i="1" s="1"/>
  <c r="D339" i="1"/>
  <c r="E339" i="1" s="1"/>
  <c r="BQ339" i="1" s="1"/>
  <c r="A339" i="1"/>
  <c r="B339" i="1" s="1"/>
  <c r="BE338" i="1"/>
  <c r="BC338" i="1"/>
  <c r="BD338" i="1" s="1"/>
  <c r="BB338" i="1"/>
  <c r="AK338" i="1"/>
  <c r="AB338" i="1"/>
  <c r="AC338" i="1" s="1"/>
  <c r="X338" i="1"/>
  <c r="Y338" i="1" s="1"/>
  <c r="R338" i="1"/>
  <c r="J338" i="1" s="1"/>
  <c r="D338" i="1"/>
  <c r="E338" i="1" s="1"/>
  <c r="BQ338" i="1" s="1"/>
  <c r="A338" i="1"/>
  <c r="BE337" i="1"/>
  <c r="BC337" i="1"/>
  <c r="BD337" i="1" s="1"/>
  <c r="BB337" i="1"/>
  <c r="AK337" i="1"/>
  <c r="AB337" i="1"/>
  <c r="AC337" i="1" s="1"/>
  <c r="X337" i="1"/>
  <c r="Y337" i="1" s="1"/>
  <c r="R337" i="1"/>
  <c r="J337" i="1" s="1"/>
  <c r="D337" i="1"/>
  <c r="E337" i="1" s="1"/>
  <c r="F337" i="1" s="1"/>
  <c r="A337" i="1"/>
  <c r="B337" i="1" s="1"/>
  <c r="BE336" i="1"/>
  <c r="BC336" i="1"/>
  <c r="BD336" i="1" s="1"/>
  <c r="BB336" i="1"/>
  <c r="AK336" i="1"/>
  <c r="AB336" i="1"/>
  <c r="AC336" i="1" s="1"/>
  <c r="X336" i="1"/>
  <c r="Y336" i="1" s="1"/>
  <c r="R336" i="1"/>
  <c r="J336" i="1" s="1"/>
  <c r="D336" i="1"/>
  <c r="E336" i="1" s="1"/>
  <c r="BQ336" i="1" s="1"/>
  <c r="A336" i="1"/>
  <c r="BE335" i="1"/>
  <c r="BC335" i="1"/>
  <c r="BD335" i="1" s="1"/>
  <c r="BB335" i="1"/>
  <c r="AK335" i="1"/>
  <c r="AB335" i="1"/>
  <c r="AC335" i="1" s="1"/>
  <c r="X335" i="1"/>
  <c r="Y335" i="1" s="1"/>
  <c r="R335" i="1"/>
  <c r="J335" i="1" s="1"/>
  <c r="D335" i="1"/>
  <c r="E335" i="1" s="1"/>
  <c r="BQ335" i="1" s="1"/>
  <c r="A335" i="1"/>
  <c r="B335" i="1" s="1"/>
  <c r="BE334" i="1"/>
  <c r="BC334" i="1"/>
  <c r="BD334" i="1" s="1"/>
  <c r="BB334" i="1"/>
  <c r="AK334" i="1"/>
  <c r="AB334" i="1"/>
  <c r="AC334" i="1" s="1"/>
  <c r="X334" i="1"/>
  <c r="Y334" i="1" s="1"/>
  <c r="R334" i="1"/>
  <c r="J334" i="1" s="1"/>
  <c r="D334" i="1"/>
  <c r="E334" i="1" s="1"/>
  <c r="BQ334" i="1" s="1"/>
  <c r="A334" i="1"/>
  <c r="BE333" i="1"/>
  <c r="BC333" i="1"/>
  <c r="BD333" i="1" s="1"/>
  <c r="BB333" i="1"/>
  <c r="AK333" i="1"/>
  <c r="AB333" i="1"/>
  <c r="AC333" i="1" s="1"/>
  <c r="X333" i="1"/>
  <c r="Y333" i="1" s="1"/>
  <c r="R333" i="1"/>
  <c r="J333" i="1" s="1"/>
  <c r="D333" i="1"/>
  <c r="E333" i="1" s="1"/>
  <c r="BQ333" i="1" s="1"/>
  <c r="A333" i="1"/>
  <c r="B333" i="1" s="1"/>
  <c r="BE332" i="1"/>
  <c r="BC332" i="1"/>
  <c r="BD332" i="1" s="1"/>
  <c r="BB332" i="1"/>
  <c r="AK332" i="1"/>
  <c r="AB332" i="1"/>
  <c r="AC332" i="1" s="1"/>
  <c r="X332" i="1"/>
  <c r="Y332" i="1" s="1"/>
  <c r="R332" i="1"/>
  <c r="J332" i="1" s="1"/>
  <c r="D332" i="1"/>
  <c r="A332" i="1"/>
  <c r="B332" i="1" s="1"/>
  <c r="C332" i="1" s="1"/>
  <c r="BE331" i="1"/>
  <c r="BC331" i="1"/>
  <c r="BD331" i="1" s="1"/>
  <c r="BB331" i="1"/>
  <c r="AK331" i="1"/>
  <c r="AB331" i="1"/>
  <c r="X331" i="1"/>
  <c r="Y331" i="1" s="1"/>
  <c r="R331" i="1"/>
  <c r="J331" i="1" s="1"/>
  <c r="D331" i="1"/>
  <c r="E331" i="1" s="1"/>
  <c r="F331" i="1" s="1"/>
  <c r="A331" i="1"/>
  <c r="B331" i="1" s="1"/>
  <c r="C331" i="1" s="1"/>
  <c r="BE330" i="1"/>
  <c r="BC330" i="1"/>
  <c r="BD330" i="1" s="1"/>
  <c r="BB330" i="1"/>
  <c r="AK330" i="1"/>
  <c r="AB330" i="1"/>
  <c r="AC330" i="1" s="1"/>
  <c r="X330" i="1"/>
  <c r="Y330" i="1" s="1"/>
  <c r="R330" i="1"/>
  <c r="J330" i="1" s="1"/>
  <c r="D330" i="1"/>
  <c r="A330" i="1"/>
  <c r="B330" i="1" s="1"/>
  <c r="C330" i="1" s="1"/>
  <c r="BE329" i="1"/>
  <c r="BC329" i="1"/>
  <c r="BD329" i="1" s="1"/>
  <c r="BB329" i="1"/>
  <c r="AK329" i="1"/>
  <c r="AB329" i="1"/>
  <c r="AC329" i="1" s="1"/>
  <c r="X329" i="1"/>
  <c r="Y329" i="1" s="1"/>
  <c r="R329" i="1"/>
  <c r="J329" i="1" s="1"/>
  <c r="D329" i="1"/>
  <c r="E329" i="1" s="1"/>
  <c r="F329" i="1" s="1"/>
  <c r="A329" i="1"/>
  <c r="B329" i="1" s="1"/>
  <c r="C329" i="1" s="1"/>
  <c r="BE328" i="1"/>
  <c r="BC328" i="1"/>
  <c r="BD328" i="1" s="1"/>
  <c r="BB328" i="1"/>
  <c r="AK328" i="1"/>
  <c r="AB328" i="1"/>
  <c r="AC328" i="1" s="1"/>
  <c r="X328" i="1"/>
  <c r="Y328" i="1" s="1"/>
  <c r="R328" i="1"/>
  <c r="J328" i="1" s="1"/>
  <c r="D328" i="1"/>
  <c r="E328" i="1" s="1"/>
  <c r="BQ328" i="1" s="1"/>
  <c r="A328" i="1"/>
  <c r="B328" i="1" s="1"/>
  <c r="C328" i="1" s="1"/>
  <c r="BE327" i="1"/>
  <c r="BC327" i="1"/>
  <c r="BD327" i="1" s="1"/>
  <c r="BB327" i="1"/>
  <c r="AK327" i="1"/>
  <c r="AB327" i="1"/>
  <c r="AC327" i="1" s="1"/>
  <c r="X327" i="1"/>
  <c r="Y327" i="1" s="1"/>
  <c r="R327" i="1"/>
  <c r="J327" i="1" s="1"/>
  <c r="D327" i="1"/>
  <c r="E327" i="1" s="1"/>
  <c r="F327" i="1" s="1"/>
  <c r="A327" i="1"/>
  <c r="B327" i="1" s="1"/>
  <c r="C327" i="1" s="1"/>
  <c r="BE326" i="1"/>
  <c r="BC326" i="1"/>
  <c r="BD326" i="1" s="1"/>
  <c r="BB326" i="1"/>
  <c r="AK326" i="1"/>
  <c r="AB326" i="1"/>
  <c r="AC326" i="1" s="1"/>
  <c r="X326" i="1"/>
  <c r="Y326" i="1" s="1"/>
  <c r="R326" i="1"/>
  <c r="J326" i="1" s="1"/>
  <c r="D326" i="1"/>
  <c r="E326" i="1" s="1"/>
  <c r="BQ326" i="1" s="1"/>
  <c r="A326" i="1"/>
  <c r="B326" i="1" s="1"/>
  <c r="C326" i="1" s="1"/>
  <c r="BE325" i="1"/>
  <c r="BC325" i="1"/>
  <c r="BD325" i="1" s="1"/>
  <c r="BB325" i="1"/>
  <c r="AB325" i="1"/>
  <c r="AC325" i="1" s="1"/>
  <c r="X325" i="1"/>
  <c r="Y325" i="1" s="1"/>
  <c r="R325" i="1"/>
  <c r="J325" i="1" s="1"/>
  <c r="D325" i="1"/>
  <c r="E325" i="1" s="1"/>
  <c r="A325" i="1"/>
  <c r="BE324" i="1"/>
  <c r="BC324" i="1"/>
  <c r="BD324" i="1" s="1"/>
  <c r="BB324" i="1"/>
  <c r="AK324" i="1"/>
  <c r="AB324" i="1"/>
  <c r="AC324" i="1" s="1"/>
  <c r="X324" i="1"/>
  <c r="Y324" i="1" s="1"/>
  <c r="R324" i="1"/>
  <c r="J324" i="1" s="1"/>
  <c r="D324" i="1"/>
  <c r="E324" i="1" s="1"/>
  <c r="A324" i="1"/>
  <c r="B324" i="1" s="1"/>
  <c r="C324" i="1" s="1"/>
  <c r="BE323" i="1"/>
  <c r="BC323" i="1"/>
  <c r="BD323" i="1" s="1"/>
  <c r="BB323" i="1"/>
  <c r="AK323" i="1"/>
  <c r="AB323" i="1"/>
  <c r="AC323" i="1" s="1"/>
  <c r="X323" i="1"/>
  <c r="Y323" i="1" s="1"/>
  <c r="R323" i="1"/>
  <c r="J323" i="1" s="1"/>
  <c r="D323" i="1"/>
  <c r="E323" i="1" s="1"/>
  <c r="BQ323" i="1" s="1"/>
  <c r="A323" i="1"/>
  <c r="B323" i="1" s="1"/>
  <c r="BE322" i="1"/>
  <c r="BC322" i="1"/>
  <c r="BD322" i="1" s="1"/>
  <c r="BB322" i="1"/>
  <c r="AK322" i="1"/>
  <c r="AB322" i="1"/>
  <c r="AC322" i="1" s="1"/>
  <c r="X322" i="1"/>
  <c r="Y322" i="1" s="1"/>
  <c r="R322" i="1"/>
  <c r="J322" i="1" s="1"/>
  <c r="D322" i="1"/>
  <c r="E322" i="1" s="1"/>
  <c r="A322" i="1"/>
  <c r="B322" i="1" s="1"/>
  <c r="C322" i="1" s="1"/>
  <c r="BE321" i="1"/>
  <c r="BC321" i="1"/>
  <c r="BD321" i="1" s="1"/>
  <c r="BB321" i="1"/>
  <c r="AK321" i="1"/>
  <c r="AB321" i="1"/>
  <c r="AC321" i="1" s="1"/>
  <c r="X321" i="1"/>
  <c r="Y321" i="1" s="1"/>
  <c r="R321" i="1"/>
  <c r="J321" i="1" s="1"/>
  <c r="D321" i="1"/>
  <c r="E321" i="1" s="1"/>
  <c r="BQ321" i="1" s="1"/>
  <c r="A321" i="1"/>
  <c r="BE320" i="1"/>
  <c r="BC320" i="1"/>
  <c r="BB320" i="1"/>
  <c r="AK320" i="1"/>
  <c r="AB320" i="1"/>
  <c r="X320" i="1"/>
  <c r="Y320" i="1" s="1"/>
  <c r="R320" i="1"/>
  <c r="J320" i="1" s="1"/>
  <c r="D320" i="1"/>
  <c r="E320" i="1" s="1"/>
  <c r="BQ320" i="1" s="1"/>
  <c r="A320" i="1"/>
  <c r="BE319" i="1"/>
  <c r="BC319" i="1"/>
  <c r="BD319" i="1" s="1"/>
  <c r="BB319" i="1"/>
  <c r="AK319" i="1"/>
  <c r="AB319" i="1"/>
  <c r="X319" i="1"/>
  <c r="Y319" i="1" s="1"/>
  <c r="R319" i="1"/>
  <c r="J319" i="1" s="1"/>
  <c r="D319" i="1"/>
  <c r="E319" i="1" s="1"/>
  <c r="A319" i="1"/>
  <c r="B319" i="1" s="1"/>
  <c r="C319" i="1" s="1"/>
  <c r="BE318" i="1"/>
  <c r="BC318" i="1"/>
  <c r="BD318" i="1" s="1"/>
  <c r="BB318" i="1"/>
  <c r="AK318" i="1"/>
  <c r="AB318" i="1"/>
  <c r="AC318" i="1" s="1"/>
  <c r="X318" i="1"/>
  <c r="Y318" i="1" s="1"/>
  <c r="R318" i="1"/>
  <c r="J318" i="1" s="1"/>
  <c r="D318" i="1"/>
  <c r="A318" i="1"/>
  <c r="BE317" i="1"/>
  <c r="BC317" i="1"/>
  <c r="BD317" i="1" s="1"/>
  <c r="BB317" i="1"/>
  <c r="AK317" i="1"/>
  <c r="AB317" i="1"/>
  <c r="X317" i="1"/>
  <c r="Y317" i="1" s="1"/>
  <c r="R317" i="1"/>
  <c r="J317" i="1" s="1"/>
  <c r="D317" i="1"/>
  <c r="E317" i="1" s="1"/>
  <c r="A317" i="1"/>
  <c r="B317" i="1" s="1"/>
  <c r="C317" i="1" s="1"/>
  <c r="BE316" i="1"/>
  <c r="BC316" i="1"/>
  <c r="BD316" i="1" s="1"/>
  <c r="BB316" i="1"/>
  <c r="AK316" i="1"/>
  <c r="AB316" i="1"/>
  <c r="AC316" i="1" s="1"/>
  <c r="X316" i="1"/>
  <c r="Y316" i="1" s="1"/>
  <c r="R316" i="1"/>
  <c r="J316" i="1" s="1"/>
  <c r="D316" i="1"/>
  <c r="A316" i="1"/>
  <c r="BE315" i="1"/>
  <c r="BC315" i="1"/>
  <c r="BD315" i="1" s="1"/>
  <c r="BB315" i="1"/>
  <c r="AK315" i="1"/>
  <c r="AB315" i="1"/>
  <c r="X315" i="1"/>
  <c r="Y315" i="1" s="1"/>
  <c r="R315" i="1"/>
  <c r="J315" i="1" s="1"/>
  <c r="D315" i="1"/>
  <c r="E315" i="1" s="1"/>
  <c r="F315" i="1" s="1"/>
  <c r="A315" i="1"/>
  <c r="B315" i="1" s="1"/>
  <c r="C315" i="1" s="1"/>
  <c r="BE314" i="1"/>
  <c r="BC314" i="1"/>
  <c r="BD314" i="1" s="1"/>
  <c r="BB314" i="1"/>
  <c r="AK314" i="1"/>
  <c r="AB314" i="1"/>
  <c r="AC314" i="1" s="1"/>
  <c r="X314" i="1"/>
  <c r="Y314" i="1" s="1"/>
  <c r="R314" i="1"/>
  <c r="J314" i="1" s="1"/>
  <c r="D314" i="1"/>
  <c r="E314" i="1" s="1"/>
  <c r="BQ314" i="1" s="1"/>
  <c r="A314" i="1"/>
  <c r="BE313" i="1"/>
  <c r="BC313" i="1"/>
  <c r="BD313" i="1" s="1"/>
  <c r="BB313" i="1"/>
  <c r="AK313" i="1"/>
  <c r="AB313" i="1"/>
  <c r="X313" i="1"/>
  <c r="Y313" i="1" s="1"/>
  <c r="R313" i="1"/>
  <c r="J313" i="1" s="1"/>
  <c r="D313" i="1"/>
  <c r="E313" i="1" s="1"/>
  <c r="F313" i="1" s="1"/>
  <c r="A313" i="1"/>
  <c r="B313" i="1" s="1"/>
  <c r="C313" i="1" s="1"/>
  <c r="BE312" i="1"/>
  <c r="BC312" i="1"/>
  <c r="BD312" i="1" s="1"/>
  <c r="BB312" i="1"/>
  <c r="AK312" i="1"/>
  <c r="AB312" i="1"/>
  <c r="AC312" i="1" s="1"/>
  <c r="X312" i="1"/>
  <c r="Y312" i="1" s="1"/>
  <c r="R312" i="1"/>
  <c r="J312" i="1" s="1"/>
  <c r="D312" i="1"/>
  <c r="A312" i="1"/>
  <c r="BE311" i="1"/>
  <c r="BC311" i="1"/>
  <c r="BD311" i="1" s="1"/>
  <c r="BB311" i="1"/>
  <c r="AK311" i="1"/>
  <c r="AB311" i="1"/>
  <c r="X311" i="1"/>
  <c r="Y311" i="1" s="1"/>
  <c r="R311" i="1"/>
  <c r="J311" i="1" s="1"/>
  <c r="D311" i="1"/>
  <c r="E311" i="1" s="1"/>
  <c r="A311" i="1"/>
  <c r="BE310" i="1"/>
  <c r="BC310" i="1"/>
  <c r="BD310" i="1" s="1"/>
  <c r="BB310" i="1"/>
  <c r="AK310" i="1"/>
  <c r="AB310" i="1"/>
  <c r="AC310" i="1" s="1"/>
  <c r="X310" i="1"/>
  <c r="Y310" i="1" s="1"/>
  <c r="R310" i="1"/>
  <c r="J310" i="1" s="1"/>
  <c r="D310" i="1"/>
  <c r="E310" i="1" s="1"/>
  <c r="BQ310" i="1" s="1"/>
  <c r="A310" i="1"/>
  <c r="BE309" i="1"/>
  <c r="BC309" i="1"/>
  <c r="BD309" i="1" s="1"/>
  <c r="BB309" i="1"/>
  <c r="AK309" i="1"/>
  <c r="AB309" i="1"/>
  <c r="X309" i="1"/>
  <c r="Y309" i="1" s="1"/>
  <c r="R309" i="1"/>
  <c r="J309" i="1" s="1"/>
  <c r="D309" i="1"/>
  <c r="E309" i="1" s="1"/>
  <c r="A309" i="1"/>
  <c r="BE308" i="1"/>
  <c r="BC308" i="1"/>
  <c r="BD308" i="1" s="1"/>
  <c r="BB308" i="1"/>
  <c r="AK308" i="1"/>
  <c r="AB308" i="1"/>
  <c r="AC308" i="1" s="1"/>
  <c r="X308" i="1"/>
  <c r="Y308" i="1" s="1"/>
  <c r="R308" i="1"/>
  <c r="J308" i="1" s="1"/>
  <c r="D308" i="1"/>
  <c r="A308" i="1"/>
  <c r="BE307" i="1"/>
  <c r="BC307" i="1"/>
  <c r="BD307" i="1" s="1"/>
  <c r="BB307" i="1"/>
  <c r="AK307" i="1"/>
  <c r="AB307" i="1"/>
  <c r="X307" i="1"/>
  <c r="Y307" i="1" s="1"/>
  <c r="R307" i="1"/>
  <c r="J307" i="1" s="1"/>
  <c r="D307" i="1"/>
  <c r="E307" i="1" s="1"/>
  <c r="F307" i="1" s="1"/>
  <c r="A307" i="1"/>
  <c r="BE306" i="1"/>
  <c r="BC306" i="1"/>
  <c r="BD306" i="1" s="1"/>
  <c r="BB306" i="1"/>
  <c r="AK306" i="1"/>
  <c r="AB306" i="1"/>
  <c r="AC306" i="1" s="1"/>
  <c r="X306" i="1"/>
  <c r="Y306" i="1" s="1"/>
  <c r="R306" i="1"/>
  <c r="J306" i="1" s="1"/>
  <c r="D306" i="1"/>
  <c r="E306" i="1" s="1"/>
  <c r="BQ306" i="1" s="1"/>
  <c r="A306" i="1"/>
  <c r="BE305" i="1"/>
  <c r="BC305" i="1"/>
  <c r="BD305" i="1" s="1"/>
  <c r="BB305" i="1"/>
  <c r="AK305" i="1"/>
  <c r="AB305" i="1"/>
  <c r="X305" i="1"/>
  <c r="Y305" i="1" s="1"/>
  <c r="R305" i="1"/>
  <c r="J305" i="1" s="1"/>
  <c r="D305" i="1"/>
  <c r="A305" i="1"/>
  <c r="BE304" i="1"/>
  <c r="BC304" i="1"/>
  <c r="BD304" i="1" s="1"/>
  <c r="BB304" i="1"/>
  <c r="AK304" i="1"/>
  <c r="AB304" i="1"/>
  <c r="AC304" i="1" s="1"/>
  <c r="X304" i="1"/>
  <c r="Y304" i="1" s="1"/>
  <c r="R304" i="1"/>
  <c r="J304" i="1" s="1"/>
  <c r="D304" i="1"/>
  <c r="A304" i="1"/>
  <c r="BE303" i="1"/>
  <c r="BC303" i="1"/>
  <c r="BD303" i="1" s="1"/>
  <c r="BB303" i="1"/>
  <c r="AK303" i="1"/>
  <c r="AB303" i="1"/>
  <c r="X303" i="1"/>
  <c r="Y303" i="1" s="1"/>
  <c r="R303" i="1"/>
  <c r="J303" i="1" s="1"/>
  <c r="D303" i="1"/>
  <c r="E303" i="1" s="1"/>
  <c r="BQ303" i="1" s="1"/>
  <c r="A303" i="1"/>
  <c r="BE302" i="1"/>
  <c r="BC302" i="1"/>
  <c r="BD302" i="1" s="1"/>
  <c r="BB302" i="1"/>
  <c r="AK302" i="1"/>
  <c r="AB302" i="1"/>
  <c r="AC302" i="1" s="1"/>
  <c r="X302" i="1"/>
  <c r="Y302" i="1" s="1"/>
  <c r="R302" i="1"/>
  <c r="J302" i="1" s="1"/>
  <c r="D302" i="1"/>
  <c r="E302" i="1" s="1"/>
  <c r="BQ302" i="1" s="1"/>
  <c r="A302" i="1"/>
  <c r="BE301" i="1"/>
  <c r="BC301" i="1"/>
  <c r="BD301" i="1" s="1"/>
  <c r="BB301" i="1"/>
  <c r="AK301" i="1"/>
  <c r="AB301" i="1"/>
  <c r="X301" i="1"/>
  <c r="Y301" i="1" s="1"/>
  <c r="R301" i="1"/>
  <c r="J301" i="1" s="1"/>
  <c r="D301" i="1"/>
  <c r="E301" i="1" s="1"/>
  <c r="BQ301" i="1" s="1"/>
  <c r="A301" i="1"/>
  <c r="BE300" i="1"/>
  <c r="BC300" i="1"/>
  <c r="BD300" i="1" s="1"/>
  <c r="BB300" i="1"/>
  <c r="AK300" i="1"/>
  <c r="AB300" i="1"/>
  <c r="AC300" i="1" s="1"/>
  <c r="X300" i="1"/>
  <c r="Y300" i="1" s="1"/>
  <c r="R300" i="1"/>
  <c r="J300" i="1" s="1"/>
  <c r="D300" i="1"/>
  <c r="A300" i="1"/>
  <c r="BE299" i="1"/>
  <c r="BC299" i="1"/>
  <c r="BD299" i="1" s="1"/>
  <c r="BB299" i="1"/>
  <c r="AK299" i="1"/>
  <c r="AB299" i="1"/>
  <c r="X299" i="1"/>
  <c r="Y299" i="1" s="1"/>
  <c r="R299" i="1"/>
  <c r="J299" i="1" s="1"/>
  <c r="D299" i="1"/>
  <c r="E299" i="1" s="1"/>
  <c r="BQ299" i="1" s="1"/>
  <c r="A299" i="1"/>
  <c r="BE298" i="1"/>
  <c r="BC298" i="1"/>
  <c r="BD298" i="1" s="1"/>
  <c r="BB298" i="1"/>
  <c r="AK298" i="1"/>
  <c r="AB298" i="1"/>
  <c r="AC298" i="1" s="1"/>
  <c r="X298" i="1"/>
  <c r="Y298" i="1" s="1"/>
  <c r="R298" i="1"/>
  <c r="J298" i="1" s="1"/>
  <c r="D298" i="1"/>
  <c r="E298" i="1" s="1"/>
  <c r="BQ298" i="1" s="1"/>
  <c r="A298" i="1"/>
  <c r="BE297" i="1"/>
  <c r="BC297" i="1"/>
  <c r="BD297" i="1" s="1"/>
  <c r="BB297" i="1"/>
  <c r="AK297" i="1"/>
  <c r="AB297" i="1"/>
  <c r="X297" i="1"/>
  <c r="Y297" i="1" s="1"/>
  <c r="R297" i="1"/>
  <c r="J297" i="1" s="1"/>
  <c r="D297" i="1"/>
  <c r="E297" i="1" s="1"/>
  <c r="BQ297" i="1" s="1"/>
  <c r="A297" i="1"/>
  <c r="BE296" i="1"/>
  <c r="BC296" i="1"/>
  <c r="BD296" i="1" s="1"/>
  <c r="BB296" i="1"/>
  <c r="AK296" i="1"/>
  <c r="AB296" i="1"/>
  <c r="AC296" i="1" s="1"/>
  <c r="X296" i="1"/>
  <c r="Y296" i="1" s="1"/>
  <c r="R296" i="1"/>
  <c r="J296" i="1" s="1"/>
  <c r="D296" i="1"/>
  <c r="E296" i="1" s="1"/>
  <c r="BQ296" i="1" s="1"/>
  <c r="A296" i="1"/>
  <c r="BE295" i="1"/>
  <c r="BC295" i="1"/>
  <c r="BD295" i="1" s="1"/>
  <c r="BB295" i="1"/>
  <c r="AK295" i="1"/>
  <c r="AB295" i="1"/>
  <c r="AC295" i="1" s="1"/>
  <c r="X295" i="1"/>
  <c r="Y295" i="1" s="1"/>
  <c r="R295" i="1"/>
  <c r="J295" i="1" s="1"/>
  <c r="D295" i="1"/>
  <c r="E295" i="1" s="1"/>
  <c r="BQ295" i="1" s="1"/>
  <c r="A295" i="1"/>
  <c r="BE294" i="1"/>
  <c r="BC294" i="1"/>
  <c r="BD294" i="1" s="1"/>
  <c r="BB294" i="1"/>
  <c r="AK294" i="1"/>
  <c r="AB294" i="1"/>
  <c r="AC294" i="1" s="1"/>
  <c r="X294" i="1"/>
  <c r="Y294" i="1" s="1"/>
  <c r="R294" i="1"/>
  <c r="J294" i="1" s="1"/>
  <c r="D294" i="1"/>
  <c r="E294" i="1" s="1"/>
  <c r="BQ294" i="1" s="1"/>
  <c r="A294" i="1"/>
  <c r="BE293" i="1"/>
  <c r="BC293" i="1"/>
  <c r="BD293" i="1" s="1"/>
  <c r="BB293" i="1"/>
  <c r="AK293" i="1"/>
  <c r="AB293" i="1"/>
  <c r="AC293" i="1" s="1"/>
  <c r="X293" i="1"/>
  <c r="Y293" i="1" s="1"/>
  <c r="R293" i="1"/>
  <c r="J293" i="1" s="1"/>
  <c r="D293" i="1"/>
  <c r="E293" i="1" s="1"/>
  <c r="BQ293" i="1" s="1"/>
  <c r="A293" i="1"/>
  <c r="BE292" i="1"/>
  <c r="BC292" i="1"/>
  <c r="BD292" i="1" s="1"/>
  <c r="BB292" i="1"/>
  <c r="AK292" i="1"/>
  <c r="AB292" i="1"/>
  <c r="AC292" i="1" s="1"/>
  <c r="X292" i="1"/>
  <c r="Y292" i="1" s="1"/>
  <c r="R292" i="1"/>
  <c r="J292" i="1" s="1"/>
  <c r="D292" i="1"/>
  <c r="E292" i="1" s="1"/>
  <c r="BQ292" i="1" s="1"/>
  <c r="A292" i="1"/>
  <c r="BE291" i="1"/>
  <c r="BC291" i="1"/>
  <c r="BB291" i="1"/>
  <c r="AK291" i="1"/>
  <c r="AB291" i="1"/>
  <c r="X291" i="1"/>
  <c r="Y291" i="1" s="1"/>
  <c r="R291" i="1"/>
  <c r="J291" i="1" s="1"/>
  <c r="D291" i="1"/>
  <c r="A291" i="1"/>
  <c r="BE290" i="1"/>
  <c r="BC290" i="1"/>
  <c r="BD290" i="1" s="1"/>
  <c r="BB290" i="1"/>
  <c r="AK290" i="1"/>
  <c r="AB290" i="1"/>
  <c r="AC290" i="1" s="1"/>
  <c r="X290" i="1"/>
  <c r="Y290" i="1" s="1"/>
  <c r="R290" i="1"/>
  <c r="J290" i="1" s="1"/>
  <c r="D290" i="1"/>
  <c r="E290" i="1" s="1"/>
  <c r="BQ290" i="1" s="1"/>
  <c r="A290" i="1"/>
  <c r="B290" i="1" s="1"/>
  <c r="BE289" i="1"/>
  <c r="BC289" i="1"/>
  <c r="BD289" i="1" s="1"/>
  <c r="BB289" i="1"/>
  <c r="AK289" i="1"/>
  <c r="AB289" i="1"/>
  <c r="X289" i="1"/>
  <c r="Y289" i="1" s="1"/>
  <c r="R289" i="1"/>
  <c r="J289" i="1" s="1"/>
  <c r="D289" i="1"/>
  <c r="A289" i="1"/>
  <c r="B289" i="1" s="1"/>
  <c r="BE288" i="1"/>
  <c r="BC288" i="1"/>
  <c r="BD288" i="1" s="1"/>
  <c r="BB288" i="1"/>
  <c r="AK288" i="1"/>
  <c r="AB288" i="1"/>
  <c r="AC288" i="1" s="1"/>
  <c r="X288" i="1"/>
  <c r="Y288" i="1" s="1"/>
  <c r="R288" i="1"/>
  <c r="J288" i="1" s="1"/>
  <c r="D288" i="1"/>
  <c r="E288" i="1" s="1"/>
  <c r="BQ288" i="1" s="1"/>
  <c r="A288" i="1"/>
  <c r="B288" i="1" s="1"/>
  <c r="BE287" i="1"/>
  <c r="BC287" i="1"/>
  <c r="BD287" i="1" s="1"/>
  <c r="BB287" i="1"/>
  <c r="AK287" i="1"/>
  <c r="AB287" i="1"/>
  <c r="AC287" i="1" s="1"/>
  <c r="X287" i="1"/>
  <c r="Y287" i="1" s="1"/>
  <c r="R287" i="1"/>
  <c r="J287" i="1" s="1"/>
  <c r="D287" i="1"/>
  <c r="A287" i="1"/>
  <c r="B287" i="1" s="1"/>
  <c r="C287" i="1" s="1"/>
  <c r="BE286" i="1"/>
  <c r="BC286" i="1"/>
  <c r="BD286" i="1" s="1"/>
  <c r="BB286" i="1"/>
  <c r="AK286" i="1"/>
  <c r="AB286" i="1"/>
  <c r="AC286" i="1" s="1"/>
  <c r="X286" i="1"/>
  <c r="Y286" i="1" s="1"/>
  <c r="R286" i="1"/>
  <c r="J286" i="1" s="1"/>
  <c r="D286" i="1"/>
  <c r="E286" i="1" s="1"/>
  <c r="BQ286" i="1" s="1"/>
  <c r="A286" i="1"/>
  <c r="B286" i="1" s="1"/>
  <c r="BE285" i="1"/>
  <c r="BC285" i="1"/>
  <c r="BD285" i="1" s="1"/>
  <c r="BB285" i="1"/>
  <c r="AK285" i="1"/>
  <c r="AB285" i="1"/>
  <c r="AC285" i="1" s="1"/>
  <c r="X285" i="1"/>
  <c r="Y285" i="1" s="1"/>
  <c r="R285" i="1"/>
  <c r="J285" i="1" s="1"/>
  <c r="D285" i="1"/>
  <c r="B285" i="1"/>
  <c r="C285" i="1" s="1"/>
  <c r="A285" i="1"/>
  <c r="BE284" i="1"/>
  <c r="BC284" i="1"/>
  <c r="BD284" i="1" s="1"/>
  <c r="BB284" i="1"/>
  <c r="AK284" i="1"/>
  <c r="AB284" i="1"/>
  <c r="AC284" i="1" s="1"/>
  <c r="X284" i="1"/>
  <c r="Y284" i="1" s="1"/>
  <c r="R284" i="1"/>
  <c r="J284" i="1" s="1"/>
  <c r="D284" i="1"/>
  <c r="E284" i="1" s="1"/>
  <c r="BQ284" i="1" s="1"/>
  <c r="A284" i="1"/>
  <c r="B284" i="1" s="1"/>
  <c r="BE283" i="1"/>
  <c r="BC283" i="1"/>
  <c r="BD283" i="1" s="1"/>
  <c r="BB283" i="1"/>
  <c r="AK283" i="1"/>
  <c r="AB283" i="1"/>
  <c r="X283" i="1"/>
  <c r="Y283" i="1" s="1"/>
  <c r="R283" i="1"/>
  <c r="J283" i="1" s="1"/>
  <c r="D283" i="1"/>
  <c r="A283" i="1"/>
  <c r="B283" i="1" s="1"/>
  <c r="C283" i="1" s="1"/>
  <c r="BE282" i="1"/>
  <c r="BC282" i="1"/>
  <c r="BB282" i="1"/>
  <c r="AK282" i="1"/>
  <c r="AB282" i="1"/>
  <c r="AC282" i="1" s="1"/>
  <c r="X282" i="1"/>
  <c r="Y282" i="1" s="1"/>
  <c r="R282" i="1"/>
  <c r="J282" i="1" s="1"/>
  <c r="D282" i="1"/>
  <c r="A282" i="1"/>
  <c r="B282" i="1" s="1"/>
  <c r="C282" i="1" s="1"/>
  <c r="BE281" i="1"/>
  <c r="BC281" i="1"/>
  <c r="BD281" i="1" s="1"/>
  <c r="BB281" i="1"/>
  <c r="AK281" i="1"/>
  <c r="AB281" i="1"/>
  <c r="AC281" i="1" s="1"/>
  <c r="X281" i="1"/>
  <c r="Y281" i="1" s="1"/>
  <c r="R281" i="1"/>
  <c r="J281" i="1" s="1"/>
  <c r="D281" i="1"/>
  <c r="E281" i="1" s="1"/>
  <c r="BQ281" i="1" s="1"/>
  <c r="A281" i="1"/>
  <c r="B281" i="1" s="1"/>
  <c r="C281" i="1" s="1"/>
  <c r="BE280" i="1"/>
  <c r="BC280" i="1"/>
  <c r="BD280" i="1" s="1"/>
  <c r="BB280" i="1"/>
  <c r="AK280" i="1"/>
  <c r="AB280" i="1"/>
  <c r="AC280" i="1" s="1"/>
  <c r="X280" i="1"/>
  <c r="Y280" i="1" s="1"/>
  <c r="R280" i="1"/>
  <c r="J280" i="1" s="1"/>
  <c r="D280" i="1"/>
  <c r="E280" i="1" s="1"/>
  <c r="A280" i="1"/>
  <c r="B280" i="1" s="1"/>
  <c r="BE279" i="1"/>
  <c r="BC279" i="1"/>
  <c r="BD279" i="1" s="1"/>
  <c r="BB279" i="1"/>
  <c r="AK279" i="1"/>
  <c r="AB279" i="1"/>
  <c r="AC279" i="1" s="1"/>
  <c r="X279" i="1"/>
  <c r="Y279" i="1" s="1"/>
  <c r="R279" i="1"/>
  <c r="J279" i="1" s="1"/>
  <c r="D279" i="1"/>
  <c r="E279" i="1" s="1"/>
  <c r="F279" i="1" s="1"/>
  <c r="A279" i="1"/>
  <c r="B279" i="1" s="1"/>
  <c r="BE278" i="1"/>
  <c r="BC278" i="1"/>
  <c r="BD278" i="1" s="1"/>
  <c r="BB278" i="1"/>
  <c r="AK278" i="1"/>
  <c r="AB278" i="1"/>
  <c r="AC278" i="1" s="1"/>
  <c r="X278" i="1"/>
  <c r="Y278" i="1" s="1"/>
  <c r="R278" i="1"/>
  <c r="J278" i="1" s="1"/>
  <c r="D278" i="1"/>
  <c r="E278" i="1" s="1"/>
  <c r="F278" i="1" s="1"/>
  <c r="A278" i="1"/>
  <c r="BE277" i="1"/>
  <c r="BC277" i="1"/>
  <c r="BD277" i="1" s="1"/>
  <c r="BB277" i="1"/>
  <c r="AK277" i="1"/>
  <c r="AB277" i="1"/>
  <c r="X277" i="1"/>
  <c r="Y277" i="1" s="1"/>
  <c r="R277" i="1"/>
  <c r="J277" i="1" s="1"/>
  <c r="D277" i="1"/>
  <c r="E277" i="1" s="1"/>
  <c r="BQ277" i="1" s="1"/>
  <c r="A277" i="1"/>
  <c r="B277" i="1" s="1"/>
  <c r="C277" i="1" s="1"/>
  <c r="BE276" i="1"/>
  <c r="BC276" i="1"/>
  <c r="BD276" i="1" s="1"/>
  <c r="BB276" i="1"/>
  <c r="AK276" i="1"/>
  <c r="AB276" i="1"/>
  <c r="AC276" i="1" s="1"/>
  <c r="X276" i="1"/>
  <c r="Y276" i="1" s="1"/>
  <c r="R276" i="1"/>
  <c r="J276" i="1" s="1"/>
  <c r="D276" i="1"/>
  <c r="A276" i="1"/>
  <c r="B276" i="1" s="1"/>
  <c r="C276" i="1" s="1"/>
  <c r="BE275" i="1"/>
  <c r="BC275" i="1"/>
  <c r="BD275" i="1" s="1"/>
  <c r="BB275" i="1"/>
  <c r="AK275" i="1"/>
  <c r="AB275" i="1"/>
  <c r="AC275" i="1" s="1"/>
  <c r="X275" i="1"/>
  <c r="Y275" i="1" s="1"/>
  <c r="R275" i="1"/>
  <c r="J275" i="1" s="1"/>
  <c r="D275" i="1"/>
  <c r="E275" i="1" s="1"/>
  <c r="A275" i="1"/>
  <c r="BE274" i="1"/>
  <c r="BC274" i="1"/>
  <c r="BD274" i="1" s="1"/>
  <c r="BB274" i="1"/>
  <c r="AK274" i="1"/>
  <c r="AB274" i="1"/>
  <c r="AC274" i="1" s="1"/>
  <c r="X274" i="1"/>
  <c r="Y274" i="1" s="1"/>
  <c r="R274" i="1"/>
  <c r="J274" i="1" s="1"/>
  <c r="D274" i="1"/>
  <c r="E274" i="1" s="1"/>
  <c r="BQ274" i="1" s="1"/>
  <c r="A274" i="1"/>
  <c r="BE273" i="1"/>
  <c r="BC273" i="1"/>
  <c r="BD273" i="1" s="1"/>
  <c r="BB273" i="1"/>
  <c r="AK273" i="1"/>
  <c r="AB273" i="1"/>
  <c r="AC273" i="1" s="1"/>
  <c r="X273" i="1"/>
  <c r="Y273" i="1" s="1"/>
  <c r="R273" i="1"/>
  <c r="J273" i="1" s="1"/>
  <c r="D273" i="1"/>
  <c r="E273" i="1" s="1"/>
  <c r="BQ273" i="1" s="1"/>
  <c r="A273" i="1"/>
  <c r="B273" i="1" s="1"/>
  <c r="BE272" i="1"/>
  <c r="BC272" i="1"/>
  <c r="BD272" i="1" s="1"/>
  <c r="BB272" i="1"/>
  <c r="AK272" i="1"/>
  <c r="AB272" i="1"/>
  <c r="AC272" i="1" s="1"/>
  <c r="X272" i="1"/>
  <c r="Y272" i="1" s="1"/>
  <c r="R272" i="1"/>
  <c r="J272" i="1" s="1"/>
  <c r="D272" i="1"/>
  <c r="E272" i="1" s="1"/>
  <c r="BQ272" i="1" s="1"/>
  <c r="A272" i="1"/>
  <c r="B272" i="1" s="1"/>
  <c r="BE271" i="1"/>
  <c r="BC271" i="1"/>
  <c r="BD271" i="1" s="1"/>
  <c r="BB271" i="1"/>
  <c r="AK271" i="1"/>
  <c r="AB271" i="1"/>
  <c r="X271" i="1"/>
  <c r="Y271" i="1" s="1"/>
  <c r="R271" i="1"/>
  <c r="J271" i="1" s="1"/>
  <c r="D271" i="1"/>
  <c r="E271" i="1" s="1"/>
  <c r="A271" i="1"/>
  <c r="BE270" i="1"/>
  <c r="BC270" i="1"/>
  <c r="BD270" i="1" s="1"/>
  <c r="BB270" i="1"/>
  <c r="AK270" i="1"/>
  <c r="AB270" i="1"/>
  <c r="AC270" i="1" s="1"/>
  <c r="X270" i="1"/>
  <c r="Y270" i="1" s="1"/>
  <c r="R270" i="1"/>
  <c r="J270" i="1" s="1"/>
  <c r="D270" i="1"/>
  <c r="E270" i="1" s="1"/>
  <c r="A270" i="1"/>
  <c r="BE269" i="1"/>
  <c r="BC269" i="1"/>
  <c r="BD269" i="1" s="1"/>
  <c r="BB269" i="1"/>
  <c r="AK269" i="1"/>
  <c r="AB269" i="1"/>
  <c r="AC269" i="1" s="1"/>
  <c r="X269" i="1"/>
  <c r="Y269" i="1" s="1"/>
  <c r="R269" i="1"/>
  <c r="J269" i="1" s="1"/>
  <c r="D269" i="1"/>
  <c r="A269" i="1"/>
  <c r="B269" i="1" s="1"/>
  <c r="C269" i="1" s="1"/>
  <c r="BE268" i="1"/>
  <c r="BC268" i="1"/>
  <c r="BB268" i="1"/>
  <c r="AK268" i="1"/>
  <c r="AB268" i="1"/>
  <c r="AC268" i="1" s="1"/>
  <c r="X268" i="1"/>
  <c r="Y268" i="1" s="1"/>
  <c r="R268" i="1"/>
  <c r="J268" i="1" s="1"/>
  <c r="D268" i="1"/>
  <c r="A268" i="1"/>
  <c r="BE267" i="1"/>
  <c r="BC267" i="1"/>
  <c r="BB267" i="1"/>
  <c r="AK267" i="1"/>
  <c r="AB267" i="1"/>
  <c r="X267" i="1"/>
  <c r="Y267" i="1" s="1"/>
  <c r="R267" i="1"/>
  <c r="J267" i="1" s="1"/>
  <c r="D267" i="1"/>
  <c r="A267" i="1"/>
  <c r="BE266" i="1"/>
  <c r="BC266" i="1"/>
  <c r="BD266" i="1" s="1"/>
  <c r="BB266" i="1"/>
  <c r="AK266" i="1"/>
  <c r="AB266" i="1"/>
  <c r="AC266" i="1" s="1"/>
  <c r="X266" i="1"/>
  <c r="Y266" i="1" s="1"/>
  <c r="R266" i="1"/>
  <c r="J266" i="1" s="1"/>
  <c r="D266" i="1"/>
  <c r="E266" i="1" s="1"/>
  <c r="A266" i="1"/>
  <c r="B266" i="1" s="1"/>
  <c r="BE265" i="1"/>
  <c r="BC265" i="1"/>
  <c r="BD265" i="1" s="1"/>
  <c r="BB265" i="1"/>
  <c r="AK265" i="1"/>
  <c r="AB265" i="1"/>
  <c r="AC265" i="1" s="1"/>
  <c r="X265" i="1"/>
  <c r="Y265" i="1" s="1"/>
  <c r="R265" i="1"/>
  <c r="J265" i="1" s="1"/>
  <c r="D265" i="1"/>
  <c r="A265" i="1"/>
  <c r="BE264" i="1"/>
  <c r="BC264" i="1"/>
  <c r="BD264" i="1" s="1"/>
  <c r="BB264" i="1"/>
  <c r="AK264" i="1"/>
  <c r="AB264" i="1"/>
  <c r="AC264" i="1" s="1"/>
  <c r="X264" i="1"/>
  <c r="Y264" i="1" s="1"/>
  <c r="R264" i="1"/>
  <c r="J264" i="1" s="1"/>
  <c r="D264" i="1"/>
  <c r="E264" i="1" s="1"/>
  <c r="A264" i="1"/>
  <c r="B264" i="1" s="1"/>
  <c r="BE263" i="1"/>
  <c r="BC263" i="1"/>
  <c r="BD263" i="1" s="1"/>
  <c r="BB263" i="1"/>
  <c r="AK263" i="1"/>
  <c r="AB263" i="1"/>
  <c r="AC263" i="1" s="1"/>
  <c r="X263" i="1"/>
  <c r="Y263" i="1" s="1"/>
  <c r="R263" i="1"/>
  <c r="J263" i="1" s="1"/>
  <c r="D263" i="1"/>
  <c r="A263" i="1"/>
  <c r="BE262" i="1"/>
  <c r="BC262" i="1"/>
  <c r="BD262" i="1" s="1"/>
  <c r="BB262" i="1"/>
  <c r="AK262" i="1"/>
  <c r="AB262" i="1"/>
  <c r="AC262" i="1" s="1"/>
  <c r="X262" i="1"/>
  <c r="Y262" i="1" s="1"/>
  <c r="R262" i="1"/>
  <c r="J262" i="1" s="1"/>
  <c r="D262" i="1"/>
  <c r="E262" i="1" s="1"/>
  <c r="A262" i="1"/>
  <c r="B262" i="1" s="1"/>
  <c r="BE261" i="1"/>
  <c r="BC261" i="1"/>
  <c r="BD261" i="1" s="1"/>
  <c r="BB261" i="1"/>
  <c r="AK261" i="1"/>
  <c r="AB261" i="1"/>
  <c r="AC261" i="1" s="1"/>
  <c r="X261" i="1"/>
  <c r="Y261" i="1" s="1"/>
  <c r="R261" i="1"/>
  <c r="J261" i="1" s="1"/>
  <c r="D261" i="1"/>
  <c r="A261" i="1"/>
  <c r="BE260" i="1"/>
  <c r="BC260" i="1"/>
  <c r="BD260" i="1" s="1"/>
  <c r="BB260" i="1"/>
  <c r="AK260" i="1"/>
  <c r="AB260" i="1"/>
  <c r="AC260" i="1" s="1"/>
  <c r="X260" i="1"/>
  <c r="Y260" i="1" s="1"/>
  <c r="R260" i="1"/>
  <c r="J260" i="1" s="1"/>
  <c r="D260" i="1"/>
  <c r="E260" i="1" s="1"/>
  <c r="A260" i="1"/>
  <c r="BE259" i="1"/>
  <c r="BC259" i="1"/>
  <c r="BD259" i="1" s="1"/>
  <c r="BB259" i="1"/>
  <c r="AK259" i="1"/>
  <c r="AB259" i="1"/>
  <c r="AC259" i="1" s="1"/>
  <c r="X259" i="1"/>
  <c r="Y259" i="1" s="1"/>
  <c r="R259" i="1"/>
  <c r="J259" i="1" s="1"/>
  <c r="D259" i="1"/>
  <c r="E259" i="1" s="1"/>
  <c r="F259" i="1" s="1"/>
  <c r="A259" i="1"/>
  <c r="B259" i="1" s="1"/>
  <c r="C259" i="1" s="1"/>
  <c r="BE258" i="1"/>
  <c r="BC258" i="1"/>
  <c r="BD258" i="1" s="1"/>
  <c r="BB258" i="1"/>
  <c r="AK258" i="1"/>
  <c r="AB258" i="1"/>
  <c r="X258" i="1"/>
  <c r="Y258" i="1" s="1"/>
  <c r="R258" i="1"/>
  <c r="J258" i="1" s="1"/>
  <c r="D258" i="1"/>
  <c r="E258" i="1" s="1"/>
  <c r="A258" i="1"/>
  <c r="BE257" i="1"/>
  <c r="BC257" i="1"/>
  <c r="BD257" i="1" s="1"/>
  <c r="BB257" i="1"/>
  <c r="AK257" i="1"/>
  <c r="AB257" i="1"/>
  <c r="AC257" i="1" s="1"/>
  <c r="X257" i="1"/>
  <c r="Y257" i="1" s="1"/>
  <c r="R257" i="1"/>
  <c r="J257" i="1" s="1"/>
  <c r="D257" i="1"/>
  <c r="E257" i="1" s="1"/>
  <c r="F257" i="1" s="1"/>
  <c r="A257" i="1"/>
  <c r="B257" i="1" s="1"/>
  <c r="C257" i="1" s="1"/>
  <c r="BE256" i="1"/>
  <c r="BC256" i="1"/>
  <c r="BD256" i="1" s="1"/>
  <c r="BB256" i="1"/>
  <c r="AK256" i="1"/>
  <c r="AB256" i="1"/>
  <c r="X256" i="1"/>
  <c r="Y256" i="1" s="1"/>
  <c r="R256" i="1"/>
  <c r="J256" i="1" s="1"/>
  <c r="D256" i="1"/>
  <c r="E256" i="1" s="1"/>
  <c r="A256" i="1"/>
  <c r="BE255" i="1"/>
  <c r="BC255" i="1"/>
  <c r="BD255" i="1" s="1"/>
  <c r="BB255" i="1"/>
  <c r="AK255" i="1"/>
  <c r="AB255" i="1"/>
  <c r="AC255" i="1" s="1"/>
  <c r="X255" i="1"/>
  <c r="Y255" i="1" s="1"/>
  <c r="R255" i="1"/>
  <c r="J255" i="1" s="1"/>
  <c r="D255" i="1"/>
  <c r="E255" i="1" s="1"/>
  <c r="F255" i="1" s="1"/>
  <c r="A255" i="1"/>
  <c r="B255" i="1" s="1"/>
  <c r="C255" i="1" s="1"/>
  <c r="BE254" i="1"/>
  <c r="BC254" i="1"/>
  <c r="BD254" i="1" s="1"/>
  <c r="BB254" i="1"/>
  <c r="AK254" i="1"/>
  <c r="AB254" i="1"/>
  <c r="X254" i="1"/>
  <c r="Y254" i="1" s="1"/>
  <c r="R254" i="1"/>
  <c r="J254" i="1" s="1"/>
  <c r="D254" i="1"/>
  <c r="E254" i="1" s="1"/>
  <c r="A254" i="1"/>
  <c r="BE253" i="1"/>
  <c r="BC253" i="1"/>
  <c r="BD253" i="1" s="1"/>
  <c r="BB253" i="1"/>
  <c r="AK253" i="1"/>
  <c r="AB253" i="1"/>
  <c r="AC253" i="1" s="1"/>
  <c r="X253" i="1"/>
  <c r="Y253" i="1" s="1"/>
  <c r="R253" i="1"/>
  <c r="J253" i="1" s="1"/>
  <c r="D253" i="1"/>
  <c r="E253" i="1" s="1"/>
  <c r="F253" i="1" s="1"/>
  <c r="A253" i="1"/>
  <c r="B253" i="1" s="1"/>
  <c r="C253" i="1" s="1"/>
  <c r="BE252" i="1"/>
  <c r="BC252" i="1"/>
  <c r="BD252" i="1" s="1"/>
  <c r="BB252" i="1"/>
  <c r="AK252" i="1"/>
  <c r="AB252" i="1"/>
  <c r="X252" i="1"/>
  <c r="Y252" i="1" s="1"/>
  <c r="R252" i="1"/>
  <c r="J252" i="1" s="1"/>
  <c r="D252" i="1"/>
  <c r="E252" i="1" s="1"/>
  <c r="A252" i="1"/>
  <c r="BE251" i="1"/>
  <c r="BC251" i="1"/>
  <c r="BD251" i="1" s="1"/>
  <c r="BB251" i="1"/>
  <c r="AK251" i="1"/>
  <c r="AB251" i="1"/>
  <c r="AC251" i="1" s="1"/>
  <c r="X251" i="1"/>
  <c r="Y251" i="1" s="1"/>
  <c r="R251" i="1"/>
  <c r="J251" i="1" s="1"/>
  <c r="D251" i="1"/>
  <c r="E251" i="1" s="1"/>
  <c r="F251" i="1" s="1"/>
  <c r="A251" i="1"/>
  <c r="B251" i="1" s="1"/>
  <c r="C251" i="1" s="1"/>
  <c r="BE250" i="1"/>
  <c r="BC250" i="1"/>
  <c r="BD250" i="1" s="1"/>
  <c r="BB250" i="1"/>
  <c r="AK250" i="1"/>
  <c r="AB250" i="1"/>
  <c r="X250" i="1"/>
  <c r="Y250" i="1" s="1"/>
  <c r="R250" i="1"/>
  <c r="J250" i="1" s="1"/>
  <c r="D250" i="1"/>
  <c r="E250" i="1" s="1"/>
  <c r="A250" i="1"/>
  <c r="BE249" i="1"/>
  <c r="BC249" i="1"/>
  <c r="BD249" i="1" s="1"/>
  <c r="BB249" i="1"/>
  <c r="AK249" i="1"/>
  <c r="AB249" i="1"/>
  <c r="AC249" i="1" s="1"/>
  <c r="X249" i="1"/>
  <c r="Y249" i="1" s="1"/>
  <c r="R249" i="1"/>
  <c r="J249" i="1" s="1"/>
  <c r="D249" i="1"/>
  <c r="E249" i="1" s="1"/>
  <c r="BQ249" i="1" s="1"/>
  <c r="A249" i="1"/>
  <c r="BE248" i="1"/>
  <c r="BC248" i="1"/>
  <c r="BD248" i="1" s="1"/>
  <c r="BB248" i="1"/>
  <c r="AK248" i="1"/>
  <c r="AB248" i="1"/>
  <c r="X248" i="1"/>
  <c r="Y248" i="1" s="1"/>
  <c r="R248" i="1"/>
  <c r="J248" i="1" s="1"/>
  <c r="D248" i="1"/>
  <c r="E248" i="1" s="1"/>
  <c r="A248" i="1"/>
  <c r="BE247" i="1"/>
  <c r="BC247" i="1"/>
  <c r="BD247" i="1" s="1"/>
  <c r="BB247" i="1"/>
  <c r="AK247" i="1"/>
  <c r="AB247" i="1"/>
  <c r="AC247" i="1" s="1"/>
  <c r="X247" i="1"/>
  <c r="Y247" i="1" s="1"/>
  <c r="R247" i="1"/>
  <c r="J247" i="1" s="1"/>
  <c r="D247" i="1"/>
  <c r="A247" i="1"/>
  <c r="BE246" i="1"/>
  <c r="BC246" i="1"/>
  <c r="BD246" i="1" s="1"/>
  <c r="BB246" i="1"/>
  <c r="AK246" i="1"/>
  <c r="AB246" i="1"/>
  <c r="X246" i="1"/>
  <c r="Y246" i="1" s="1"/>
  <c r="R246" i="1"/>
  <c r="J246" i="1" s="1"/>
  <c r="D246" i="1"/>
  <c r="E246" i="1" s="1"/>
  <c r="A246" i="1"/>
  <c r="BE245" i="1"/>
  <c r="BC245" i="1"/>
  <c r="BD245" i="1" s="1"/>
  <c r="BB245" i="1"/>
  <c r="AK245" i="1"/>
  <c r="AB245" i="1"/>
  <c r="AC245" i="1" s="1"/>
  <c r="X245" i="1"/>
  <c r="Y245" i="1" s="1"/>
  <c r="R245" i="1"/>
  <c r="J245" i="1" s="1"/>
  <c r="D245" i="1"/>
  <c r="E245" i="1" s="1"/>
  <c r="BQ245" i="1" s="1"/>
  <c r="A245" i="1"/>
  <c r="BE244" i="1"/>
  <c r="BC244" i="1"/>
  <c r="BD244" i="1" s="1"/>
  <c r="BB244" i="1"/>
  <c r="AK244" i="1"/>
  <c r="AB244" i="1"/>
  <c r="X244" i="1"/>
  <c r="Y244" i="1" s="1"/>
  <c r="R244" i="1"/>
  <c r="J244" i="1" s="1"/>
  <c r="D244" i="1"/>
  <c r="E244" i="1" s="1"/>
  <c r="A244" i="1"/>
  <c r="BE243" i="1"/>
  <c r="BC243" i="1"/>
  <c r="BB243" i="1"/>
  <c r="AK243" i="1"/>
  <c r="AB243" i="1"/>
  <c r="AC243" i="1" s="1"/>
  <c r="X243" i="1"/>
  <c r="Y243" i="1" s="1"/>
  <c r="R243" i="1"/>
  <c r="J243" i="1" s="1"/>
  <c r="D243" i="1"/>
  <c r="A243" i="1"/>
  <c r="B243" i="1" s="1"/>
  <c r="C243" i="1" s="1"/>
  <c r="BE242" i="1"/>
  <c r="BC242" i="1"/>
  <c r="BD242" i="1" s="1"/>
  <c r="BB242" i="1"/>
  <c r="AK242" i="1"/>
  <c r="AB242" i="1"/>
  <c r="AC242" i="1" s="1"/>
  <c r="X242" i="1"/>
  <c r="Y242" i="1" s="1"/>
  <c r="R242" i="1"/>
  <c r="J242" i="1" s="1"/>
  <c r="D242" i="1"/>
  <c r="A242" i="1"/>
  <c r="B242" i="1" s="1"/>
  <c r="BE241" i="1"/>
  <c r="BC241" i="1"/>
  <c r="BB241" i="1"/>
  <c r="AK241" i="1"/>
  <c r="AB241" i="1"/>
  <c r="X241" i="1"/>
  <c r="Y241" i="1" s="1"/>
  <c r="R241" i="1"/>
  <c r="J241" i="1" s="1"/>
  <c r="D241" i="1"/>
  <c r="E241" i="1" s="1"/>
  <c r="BQ241" i="1" s="1"/>
  <c r="A241" i="1"/>
  <c r="B241" i="1" s="1"/>
  <c r="C241" i="1" s="1"/>
  <c r="BE240" i="1"/>
  <c r="BC240" i="1"/>
  <c r="BB240" i="1"/>
  <c r="AK240" i="1"/>
  <c r="AB240" i="1"/>
  <c r="AC240" i="1" s="1"/>
  <c r="X240" i="1"/>
  <c r="Y240" i="1" s="1"/>
  <c r="R240" i="1"/>
  <c r="J240" i="1" s="1"/>
  <c r="D240" i="1"/>
  <c r="E240" i="1" s="1"/>
  <c r="BQ240" i="1" s="1"/>
  <c r="A240" i="1"/>
  <c r="B240" i="1" s="1"/>
  <c r="C240" i="1" s="1"/>
  <c r="BE239" i="1"/>
  <c r="BC239" i="1"/>
  <c r="BB239" i="1"/>
  <c r="AK239" i="1"/>
  <c r="AB239" i="1"/>
  <c r="AC239" i="1" s="1"/>
  <c r="X239" i="1"/>
  <c r="Y239" i="1" s="1"/>
  <c r="R239" i="1"/>
  <c r="J239" i="1" s="1"/>
  <c r="D239" i="1"/>
  <c r="E239" i="1" s="1"/>
  <c r="A239" i="1"/>
  <c r="BE238" i="1"/>
  <c r="BC238" i="1"/>
  <c r="BD238" i="1" s="1"/>
  <c r="BB238" i="1"/>
  <c r="AK238" i="1"/>
  <c r="AB238" i="1"/>
  <c r="AC238" i="1" s="1"/>
  <c r="X238" i="1"/>
  <c r="Y238" i="1" s="1"/>
  <c r="R238" i="1"/>
  <c r="J238" i="1" s="1"/>
  <c r="D238" i="1"/>
  <c r="E238" i="1" s="1"/>
  <c r="BQ238" i="1" s="1"/>
  <c r="A238" i="1"/>
  <c r="BE237" i="1"/>
  <c r="BC237" i="1"/>
  <c r="BD237" i="1" s="1"/>
  <c r="BB237" i="1"/>
  <c r="AK237" i="1"/>
  <c r="AB237" i="1"/>
  <c r="X237" i="1"/>
  <c r="Y237" i="1" s="1"/>
  <c r="R237" i="1"/>
  <c r="J237" i="1" s="1"/>
  <c r="D237" i="1"/>
  <c r="E237" i="1" s="1"/>
  <c r="A237" i="1"/>
  <c r="BE236" i="1"/>
  <c r="BC236" i="1"/>
  <c r="BD236" i="1" s="1"/>
  <c r="BB236" i="1"/>
  <c r="AK236" i="1"/>
  <c r="AB236" i="1"/>
  <c r="AC236" i="1" s="1"/>
  <c r="X236" i="1"/>
  <c r="Y236" i="1" s="1"/>
  <c r="R236" i="1"/>
  <c r="J236" i="1" s="1"/>
  <c r="D236" i="1"/>
  <c r="E236" i="1" s="1"/>
  <c r="BQ236" i="1" s="1"/>
  <c r="A236" i="1"/>
  <c r="BE235" i="1"/>
  <c r="BC235" i="1"/>
  <c r="BD235" i="1" s="1"/>
  <c r="BB235" i="1"/>
  <c r="R235" i="1"/>
  <c r="J235" i="1" s="1"/>
  <c r="D235" i="1"/>
  <c r="A235" i="1"/>
  <c r="B235" i="1" s="1"/>
  <c r="C235" i="1" s="1"/>
  <c r="BE234" i="1"/>
  <c r="BC234" i="1"/>
  <c r="BD234" i="1" s="1"/>
  <c r="BB234" i="1"/>
  <c r="AK234" i="1"/>
  <c r="AB234" i="1"/>
  <c r="AC234" i="1" s="1"/>
  <c r="X234" i="1"/>
  <c r="Y234" i="1" s="1"/>
  <c r="R234" i="1"/>
  <c r="J234" i="1" s="1"/>
  <c r="D234" i="1"/>
  <c r="E234" i="1" s="1"/>
  <c r="BQ234" i="1" s="1"/>
  <c r="A234" i="1"/>
  <c r="B234" i="1" s="1"/>
  <c r="BE233" i="1"/>
  <c r="BC233" i="1"/>
  <c r="BD233" i="1" s="1"/>
  <c r="BB233" i="1"/>
  <c r="AK233" i="1"/>
  <c r="AB233" i="1"/>
  <c r="AC233" i="1" s="1"/>
  <c r="X233" i="1"/>
  <c r="Y233" i="1" s="1"/>
  <c r="R233" i="1"/>
  <c r="J233" i="1" s="1"/>
  <c r="D233" i="1"/>
  <c r="A233" i="1"/>
  <c r="B233" i="1" s="1"/>
  <c r="C233" i="1" s="1"/>
  <c r="BE232" i="1"/>
  <c r="BC232" i="1"/>
  <c r="BD232" i="1" s="1"/>
  <c r="BB232" i="1"/>
  <c r="AK232" i="1"/>
  <c r="AB232" i="1"/>
  <c r="AC232" i="1" s="1"/>
  <c r="X232" i="1"/>
  <c r="Y232" i="1" s="1"/>
  <c r="R232" i="1"/>
  <c r="J232" i="1" s="1"/>
  <c r="D232" i="1"/>
  <c r="A232" i="1"/>
  <c r="B232" i="1" s="1"/>
  <c r="BE231" i="1"/>
  <c r="BC231" i="1"/>
  <c r="BD231" i="1" s="1"/>
  <c r="BB231" i="1"/>
  <c r="AK231" i="1"/>
  <c r="AB231" i="1"/>
  <c r="X231" i="1"/>
  <c r="Y231" i="1" s="1"/>
  <c r="R231" i="1"/>
  <c r="J231" i="1" s="1"/>
  <c r="D231" i="1"/>
  <c r="A231" i="1"/>
  <c r="B231" i="1" s="1"/>
  <c r="BE230" i="1"/>
  <c r="BC230" i="1"/>
  <c r="BD230" i="1" s="1"/>
  <c r="BB230" i="1"/>
  <c r="AB230" i="1"/>
  <c r="AC230" i="1" s="1"/>
  <c r="X230" i="1"/>
  <c r="Y230" i="1" s="1"/>
  <c r="R230" i="1"/>
  <c r="J230" i="1" s="1"/>
  <c r="D230" i="1"/>
  <c r="E230" i="1" s="1"/>
  <c r="BQ230" i="1" s="1"/>
  <c r="A230" i="1"/>
  <c r="BE229" i="1"/>
  <c r="BC229" i="1"/>
  <c r="BD229" i="1" s="1"/>
  <c r="BB229" i="1"/>
  <c r="AK229" i="1"/>
  <c r="AB229" i="1"/>
  <c r="X229" i="1"/>
  <c r="Y229" i="1" s="1"/>
  <c r="R229" i="1"/>
  <c r="J229" i="1" s="1"/>
  <c r="D229" i="1"/>
  <c r="E229" i="1" s="1"/>
  <c r="BQ229" i="1" s="1"/>
  <c r="A229" i="1"/>
  <c r="B229" i="1" s="1"/>
  <c r="C229" i="1" s="1"/>
  <c r="BE228" i="1"/>
  <c r="BC228" i="1"/>
  <c r="BD228" i="1" s="1"/>
  <c r="BB228" i="1"/>
  <c r="AK228" i="1"/>
  <c r="AB228" i="1"/>
  <c r="AC228" i="1" s="1"/>
  <c r="X228" i="1"/>
  <c r="Y228" i="1" s="1"/>
  <c r="R228" i="1"/>
  <c r="J228" i="1" s="1"/>
  <c r="D228" i="1"/>
  <c r="A228" i="1"/>
  <c r="BE227" i="1"/>
  <c r="BC227" i="1"/>
  <c r="BD227" i="1" s="1"/>
  <c r="BB227" i="1"/>
  <c r="AK227" i="1"/>
  <c r="AB227" i="1"/>
  <c r="X227" i="1"/>
  <c r="Y227" i="1" s="1"/>
  <c r="R227" i="1"/>
  <c r="J227" i="1" s="1"/>
  <c r="D227" i="1"/>
  <c r="A227" i="1"/>
  <c r="B227" i="1" s="1"/>
  <c r="BE226" i="1"/>
  <c r="BC226" i="1"/>
  <c r="BD226" i="1" s="1"/>
  <c r="BB226" i="1"/>
  <c r="AK226" i="1"/>
  <c r="AB226" i="1"/>
  <c r="AC226" i="1" s="1"/>
  <c r="X226" i="1"/>
  <c r="Y226" i="1" s="1"/>
  <c r="R226" i="1"/>
  <c r="J226" i="1" s="1"/>
  <c r="D226" i="1"/>
  <c r="E226" i="1" s="1"/>
  <c r="BQ226" i="1" s="1"/>
  <c r="A226" i="1"/>
  <c r="BE225" i="1"/>
  <c r="BC225" i="1"/>
  <c r="BB225" i="1"/>
  <c r="AK225" i="1"/>
  <c r="AB225" i="1"/>
  <c r="X225" i="1"/>
  <c r="Y225" i="1" s="1"/>
  <c r="R225" i="1"/>
  <c r="J225" i="1" s="1"/>
  <c r="D225" i="1"/>
  <c r="A225" i="1"/>
  <c r="BE224" i="1"/>
  <c r="BC224" i="1"/>
  <c r="BB224" i="1"/>
  <c r="AK224" i="1"/>
  <c r="AB224" i="1"/>
  <c r="AC224" i="1" s="1"/>
  <c r="X224" i="1"/>
  <c r="Y224" i="1" s="1"/>
  <c r="R224" i="1"/>
  <c r="J224" i="1" s="1"/>
  <c r="D224" i="1"/>
  <c r="E224" i="1" s="1"/>
  <c r="BQ224" i="1" s="1"/>
  <c r="A224" i="1"/>
  <c r="B224" i="1" s="1"/>
  <c r="BE223" i="1"/>
  <c r="BC223" i="1"/>
  <c r="BD223" i="1" s="1"/>
  <c r="BB223" i="1"/>
  <c r="AK223" i="1"/>
  <c r="AB223" i="1"/>
  <c r="AC223" i="1" s="1"/>
  <c r="X223" i="1"/>
  <c r="Y223" i="1" s="1"/>
  <c r="R223" i="1"/>
  <c r="J223" i="1" s="1"/>
  <c r="D223" i="1"/>
  <c r="E223" i="1" s="1"/>
  <c r="BQ223" i="1" s="1"/>
  <c r="A223" i="1"/>
  <c r="BE222" i="1"/>
  <c r="BC222" i="1"/>
  <c r="BD222" i="1" s="1"/>
  <c r="BB222" i="1"/>
  <c r="AB222" i="1"/>
  <c r="X222" i="1"/>
  <c r="Y222" i="1" s="1"/>
  <c r="R222" i="1"/>
  <c r="J222" i="1" s="1"/>
  <c r="D222" i="1"/>
  <c r="A222" i="1"/>
  <c r="B222" i="1" s="1"/>
  <c r="BE221" i="1"/>
  <c r="BC221" i="1"/>
  <c r="BD221" i="1" s="1"/>
  <c r="BB221" i="1"/>
  <c r="AK221" i="1"/>
  <c r="AB221" i="1"/>
  <c r="AC221" i="1" s="1"/>
  <c r="X221" i="1"/>
  <c r="Y221" i="1" s="1"/>
  <c r="R221" i="1"/>
  <c r="J221" i="1" s="1"/>
  <c r="D221" i="1"/>
  <c r="E221" i="1" s="1"/>
  <c r="BQ221" i="1" s="1"/>
  <c r="A221" i="1"/>
  <c r="BE220" i="1"/>
  <c r="BC220" i="1"/>
  <c r="BB220" i="1"/>
  <c r="AK220" i="1"/>
  <c r="AB220" i="1"/>
  <c r="AC220" i="1" s="1"/>
  <c r="X220" i="1"/>
  <c r="Y220" i="1" s="1"/>
  <c r="R220" i="1"/>
  <c r="J220" i="1" s="1"/>
  <c r="D220" i="1"/>
  <c r="A220" i="1"/>
  <c r="B220" i="1" s="1"/>
  <c r="C220" i="1" s="1"/>
  <c r="BE219" i="1"/>
  <c r="BC219" i="1"/>
  <c r="BB219" i="1"/>
  <c r="AK219" i="1"/>
  <c r="AB219" i="1"/>
  <c r="AC219" i="1" s="1"/>
  <c r="X219" i="1"/>
  <c r="Y219" i="1" s="1"/>
  <c r="R219" i="1"/>
  <c r="J219" i="1" s="1"/>
  <c r="D219" i="1"/>
  <c r="E219" i="1" s="1"/>
  <c r="BQ219" i="1" s="1"/>
  <c r="A219" i="1"/>
  <c r="B219" i="1" s="1"/>
  <c r="C219" i="1" s="1"/>
  <c r="BE218" i="1"/>
  <c r="BC218" i="1"/>
  <c r="BD218" i="1" s="1"/>
  <c r="BB218" i="1"/>
  <c r="AK218" i="1"/>
  <c r="AB218" i="1"/>
  <c r="AC218" i="1" s="1"/>
  <c r="X218" i="1"/>
  <c r="Y218" i="1" s="1"/>
  <c r="R218" i="1"/>
  <c r="J218" i="1" s="1"/>
  <c r="D218" i="1"/>
  <c r="A218" i="1"/>
  <c r="B218" i="1" s="1"/>
  <c r="C218" i="1" s="1"/>
  <c r="BE217" i="1"/>
  <c r="BC217" i="1"/>
  <c r="BD217" i="1" s="1"/>
  <c r="BB217" i="1"/>
  <c r="AK217" i="1"/>
  <c r="AB217" i="1"/>
  <c r="AC217" i="1" s="1"/>
  <c r="X217" i="1"/>
  <c r="Y217" i="1" s="1"/>
  <c r="R217" i="1"/>
  <c r="J217" i="1" s="1"/>
  <c r="D217" i="1"/>
  <c r="E217" i="1" s="1"/>
  <c r="BQ217" i="1" s="1"/>
  <c r="A217" i="1"/>
  <c r="B217" i="1" s="1"/>
  <c r="C217" i="1" s="1"/>
  <c r="BE216" i="1"/>
  <c r="BC216" i="1"/>
  <c r="BD216" i="1" s="1"/>
  <c r="BB216" i="1"/>
  <c r="AK216" i="1"/>
  <c r="AB216" i="1"/>
  <c r="AC216" i="1" s="1"/>
  <c r="X216" i="1"/>
  <c r="Y216" i="1" s="1"/>
  <c r="R216" i="1"/>
  <c r="J216" i="1" s="1"/>
  <c r="D216" i="1"/>
  <c r="E216" i="1" s="1"/>
  <c r="BQ216" i="1" s="1"/>
  <c r="A216" i="1"/>
  <c r="BE215" i="1"/>
  <c r="BC215" i="1"/>
  <c r="BD215" i="1" s="1"/>
  <c r="BB215" i="1"/>
  <c r="AK215" i="1"/>
  <c r="AB215" i="1"/>
  <c r="AC215" i="1" s="1"/>
  <c r="X215" i="1"/>
  <c r="Y215" i="1" s="1"/>
  <c r="R215" i="1"/>
  <c r="J215" i="1" s="1"/>
  <c r="D215" i="1"/>
  <c r="A215" i="1"/>
  <c r="B215" i="1" s="1"/>
  <c r="C215" i="1" s="1"/>
  <c r="BE214" i="1"/>
  <c r="BC214" i="1"/>
  <c r="BD214" i="1" s="1"/>
  <c r="BB214" i="1"/>
  <c r="AK214" i="1"/>
  <c r="AB214" i="1"/>
  <c r="AC214" i="1" s="1"/>
  <c r="X214" i="1"/>
  <c r="Y214" i="1" s="1"/>
  <c r="R214" i="1"/>
  <c r="J214" i="1" s="1"/>
  <c r="D214" i="1"/>
  <c r="E214" i="1" s="1"/>
  <c r="BQ214" i="1" s="1"/>
  <c r="A214" i="1"/>
  <c r="BE213" i="1"/>
  <c r="BC213" i="1"/>
  <c r="BB213" i="1"/>
  <c r="AK213" i="1"/>
  <c r="AB213" i="1"/>
  <c r="AC213" i="1" s="1"/>
  <c r="X213" i="1"/>
  <c r="Y213" i="1" s="1"/>
  <c r="R213" i="1"/>
  <c r="J213" i="1" s="1"/>
  <c r="D213" i="1"/>
  <c r="A213" i="1"/>
  <c r="B213" i="1" s="1"/>
  <c r="C213" i="1" s="1"/>
  <c r="BE212" i="1"/>
  <c r="BC212" i="1"/>
  <c r="BD212" i="1" s="1"/>
  <c r="BB212" i="1"/>
  <c r="AK212" i="1"/>
  <c r="AB212" i="1"/>
  <c r="AC212" i="1" s="1"/>
  <c r="X212" i="1"/>
  <c r="Y212" i="1" s="1"/>
  <c r="R212" i="1"/>
  <c r="J212" i="1" s="1"/>
  <c r="D212" i="1"/>
  <c r="E212" i="1" s="1"/>
  <c r="BQ212" i="1" s="1"/>
  <c r="A212" i="1"/>
  <c r="BE211" i="1"/>
  <c r="BC211" i="1"/>
  <c r="BB211" i="1"/>
  <c r="AK211" i="1"/>
  <c r="AB211" i="1"/>
  <c r="X211" i="1"/>
  <c r="Y211" i="1" s="1"/>
  <c r="R211" i="1"/>
  <c r="J211" i="1" s="1"/>
  <c r="D211" i="1"/>
  <c r="E211" i="1" s="1"/>
  <c r="BQ211" i="1" s="1"/>
  <c r="A211" i="1"/>
  <c r="B211" i="1" s="1"/>
  <c r="BE210" i="1"/>
  <c r="BC210" i="1"/>
  <c r="BD210" i="1" s="1"/>
  <c r="BB210" i="1"/>
  <c r="AK210" i="1"/>
  <c r="AB210" i="1"/>
  <c r="AC210" i="1" s="1"/>
  <c r="X210" i="1"/>
  <c r="Y210" i="1" s="1"/>
  <c r="R210" i="1"/>
  <c r="J210" i="1" s="1"/>
  <c r="D210" i="1"/>
  <c r="E210" i="1" s="1"/>
  <c r="BQ210" i="1" s="1"/>
  <c r="A210" i="1"/>
  <c r="BE209" i="1"/>
  <c r="BC209" i="1"/>
  <c r="BD209" i="1" s="1"/>
  <c r="BB209" i="1"/>
  <c r="AK209" i="1"/>
  <c r="AB209" i="1"/>
  <c r="X209" i="1"/>
  <c r="Y209" i="1" s="1"/>
  <c r="R209" i="1"/>
  <c r="J209" i="1" s="1"/>
  <c r="D209" i="1"/>
  <c r="A209" i="1"/>
  <c r="B209" i="1" s="1"/>
  <c r="BE208" i="1"/>
  <c r="BC208" i="1"/>
  <c r="BD208" i="1" s="1"/>
  <c r="BB208" i="1"/>
  <c r="AK208" i="1"/>
  <c r="AB208" i="1"/>
  <c r="AC208" i="1" s="1"/>
  <c r="X208" i="1"/>
  <c r="Y208" i="1" s="1"/>
  <c r="R208" i="1"/>
  <c r="J208" i="1" s="1"/>
  <c r="D208" i="1"/>
  <c r="E208" i="1" s="1"/>
  <c r="BQ208" i="1" s="1"/>
  <c r="A208" i="1"/>
  <c r="BE207" i="1"/>
  <c r="BC207" i="1"/>
  <c r="BD207" i="1" s="1"/>
  <c r="BB207" i="1"/>
  <c r="AK207" i="1"/>
  <c r="AB207" i="1"/>
  <c r="AC207" i="1" s="1"/>
  <c r="X207" i="1"/>
  <c r="Y207" i="1" s="1"/>
  <c r="R207" i="1"/>
  <c r="J207" i="1" s="1"/>
  <c r="D207" i="1"/>
  <c r="E207" i="1" s="1"/>
  <c r="BQ207" i="1" s="1"/>
  <c r="A207" i="1"/>
  <c r="B207" i="1" s="1"/>
  <c r="BE206" i="1"/>
  <c r="BC206" i="1"/>
  <c r="BD206" i="1" s="1"/>
  <c r="BB206" i="1"/>
  <c r="AK206" i="1"/>
  <c r="AB206" i="1"/>
  <c r="AC206" i="1" s="1"/>
  <c r="X206" i="1"/>
  <c r="Y206" i="1" s="1"/>
  <c r="R206" i="1"/>
  <c r="J206" i="1" s="1"/>
  <c r="D206" i="1"/>
  <c r="E206" i="1" s="1"/>
  <c r="BQ206" i="1" s="1"/>
  <c r="A206" i="1"/>
  <c r="B206" i="1" s="1"/>
  <c r="BE205" i="1"/>
  <c r="BC205" i="1"/>
  <c r="BD205" i="1" s="1"/>
  <c r="BB205" i="1"/>
  <c r="AK205" i="1"/>
  <c r="AB205" i="1"/>
  <c r="AC205" i="1" s="1"/>
  <c r="X205" i="1"/>
  <c r="Y205" i="1" s="1"/>
  <c r="R205" i="1"/>
  <c r="J205" i="1" s="1"/>
  <c r="D205" i="1"/>
  <c r="A205" i="1"/>
  <c r="B205" i="1" s="1"/>
  <c r="BE204" i="1"/>
  <c r="BC204" i="1"/>
  <c r="BD204" i="1" s="1"/>
  <c r="BB204" i="1"/>
  <c r="AK204" i="1"/>
  <c r="AB204" i="1"/>
  <c r="AC204" i="1" s="1"/>
  <c r="X204" i="1"/>
  <c r="Y204" i="1" s="1"/>
  <c r="R204" i="1"/>
  <c r="J204" i="1" s="1"/>
  <c r="D204" i="1"/>
  <c r="E204" i="1" s="1"/>
  <c r="BQ204" i="1" s="1"/>
  <c r="A204" i="1"/>
  <c r="B204" i="1" s="1"/>
  <c r="BE203" i="1"/>
  <c r="BC203" i="1"/>
  <c r="BD203" i="1" s="1"/>
  <c r="BB203" i="1"/>
  <c r="AK203" i="1"/>
  <c r="AB203" i="1"/>
  <c r="AC203" i="1" s="1"/>
  <c r="X203" i="1"/>
  <c r="Y203" i="1" s="1"/>
  <c r="R203" i="1"/>
  <c r="J203" i="1" s="1"/>
  <c r="D203" i="1"/>
  <c r="E203" i="1" s="1"/>
  <c r="BQ203" i="1" s="1"/>
  <c r="A203" i="1"/>
  <c r="BE202" i="1"/>
  <c r="BC202" i="1"/>
  <c r="BD202" i="1" s="1"/>
  <c r="BB202" i="1"/>
  <c r="AK202" i="1"/>
  <c r="AB202" i="1"/>
  <c r="AC202" i="1" s="1"/>
  <c r="X202" i="1"/>
  <c r="Y202" i="1" s="1"/>
  <c r="R202" i="1"/>
  <c r="J202" i="1" s="1"/>
  <c r="D202" i="1"/>
  <c r="A202" i="1"/>
  <c r="BE201" i="1"/>
  <c r="BC201" i="1"/>
  <c r="BD201" i="1" s="1"/>
  <c r="BB201" i="1"/>
  <c r="AK201" i="1"/>
  <c r="AB201" i="1"/>
  <c r="AC201" i="1" s="1"/>
  <c r="X201" i="1"/>
  <c r="Y201" i="1" s="1"/>
  <c r="R201" i="1"/>
  <c r="J201" i="1" s="1"/>
  <c r="D201" i="1"/>
  <c r="E201" i="1" s="1"/>
  <c r="BQ201" i="1" s="1"/>
  <c r="A201" i="1"/>
  <c r="B201" i="1" s="1"/>
  <c r="BE200" i="1"/>
  <c r="BC200" i="1"/>
  <c r="BD200" i="1" s="1"/>
  <c r="BB200" i="1"/>
  <c r="AK200" i="1"/>
  <c r="AB200" i="1"/>
  <c r="AC200" i="1" s="1"/>
  <c r="X200" i="1"/>
  <c r="Y200" i="1" s="1"/>
  <c r="R200" i="1"/>
  <c r="J200" i="1" s="1"/>
  <c r="D200" i="1"/>
  <c r="A200" i="1"/>
  <c r="BE199" i="1"/>
  <c r="BC199" i="1"/>
  <c r="BD199" i="1" s="1"/>
  <c r="BB199" i="1"/>
  <c r="AK199" i="1"/>
  <c r="AB199" i="1"/>
  <c r="AC199" i="1" s="1"/>
  <c r="X199" i="1"/>
  <c r="Y199" i="1" s="1"/>
  <c r="R199" i="1"/>
  <c r="J199" i="1" s="1"/>
  <c r="D199" i="1"/>
  <c r="E199" i="1" s="1"/>
  <c r="BQ199" i="1" s="1"/>
  <c r="A199" i="1"/>
  <c r="BE198" i="1"/>
  <c r="BC198" i="1"/>
  <c r="BD198" i="1" s="1"/>
  <c r="BB198" i="1"/>
  <c r="AK198" i="1"/>
  <c r="AB198" i="1"/>
  <c r="AC198" i="1" s="1"/>
  <c r="X198" i="1"/>
  <c r="Y198" i="1" s="1"/>
  <c r="R198" i="1"/>
  <c r="J198" i="1" s="1"/>
  <c r="D198" i="1"/>
  <c r="A198" i="1"/>
  <c r="B198" i="1" s="1"/>
  <c r="BE197" i="1"/>
  <c r="BC197" i="1"/>
  <c r="BD197" i="1" s="1"/>
  <c r="BB197" i="1"/>
  <c r="AK197" i="1"/>
  <c r="AB197" i="1"/>
  <c r="AC197" i="1" s="1"/>
  <c r="X197" i="1"/>
  <c r="Y197" i="1" s="1"/>
  <c r="R197" i="1"/>
  <c r="J197" i="1" s="1"/>
  <c r="D197" i="1"/>
  <c r="E197" i="1" s="1"/>
  <c r="BQ197" i="1" s="1"/>
  <c r="A197" i="1"/>
  <c r="BE196" i="1"/>
  <c r="BC196" i="1"/>
  <c r="BB196" i="1"/>
  <c r="AK196" i="1"/>
  <c r="AB196" i="1"/>
  <c r="AC196" i="1" s="1"/>
  <c r="X196" i="1"/>
  <c r="Y196" i="1" s="1"/>
  <c r="R196" i="1"/>
  <c r="J196" i="1" s="1"/>
  <c r="D196" i="1"/>
  <c r="E196" i="1" s="1"/>
  <c r="BQ196" i="1" s="1"/>
  <c r="A196" i="1"/>
  <c r="B196" i="1" s="1"/>
  <c r="BE195" i="1"/>
  <c r="BC195" i="1"/>
  <c r="BD195" i="1" s="1"/>
  <c r="BB195" i="1"/>
  <c r="AK195" i="1"/>
  <c r="AB195" i="1"/>
  <c r="AC195" i="1" s="1"/>
  <c r="X195" i="1"/>
  <c r="Y195" i="1" s="1"/>
  <c r="R195" i="1"/>
  <c r="J195" i="1" s="1"/>
  <c r="D195" i="1"/>
  <c r="E195" i="1" s="1"/>
  <c r="BQ195" i="1" s="1"/>
  <c r="A195" i="1"/>
  <c r="B195" i="1" s="1"/>
  <c r="C195" i="1" s="1"/>
  <c r="BE194" i="1"/>
  <c r="BC194" i="1"/>
  <c r="BD194" i="1" s="1"/>
  <c r="BB194" i="1"/>
  <c r="AK194" i="1"/>
  <c r="AB194" i="1"/>
  <c r="X194" i="1"/>
  <c r="Y194" i="1" s="1"/>
  <c r="R194" i="1"/>
  <c r="J194" i="1" s="1"/>
  <c r="D194" i="1"/>
  <c r="E194" i="1" s="1"/>
  <c r="BQ194" i="1" s="1"/>
  <c r="A194" i="1"/>
  <c r="B194" i="1" s="1"/>
  <c r="C194" i="1" s="1"/>
  <c r="BE193" i="1"/>
  <c r="BC193" i="1"/>
  <c r="BB193" i="1"/>
  <c r="R193" i="1"/>
  <c r="J193" i="1" s="1"/>
  <c r="D193" i="1"/>
  <c r="E193" i="1" s="1"/>
  <c r="A193" i="1"/>
  <c r="B193" i="1" s="1"/>
  <c r="BE192" i="1"/>
  <c r="BC192" i="1"/>
  <c r="BD192" i="1" s="1"/>
  <c r="BB192" i="1"/>
  <c r="AK192" i="1"/>
  <c r="AB192" i="1"/>
  <c r="AC192" i="1" s="1"/>
  <c r="X192" i="1"/>
  <c r="Y192" i="1" s="1"/>
  <c r="R192" i="1"/>
  <c r="J192" i="1" s="1"/>
  <c r="D192" i="1"/>
  <c r="E192" i="1" s="1"/>
  <c r="BQ192" i="1" s="1"/>
  <c r="A192" i="1"/>
  <c r="BE191" i="1"/>
  <c r="BC191" i="1"/>
  <c r="BD191" i="1" s="1"/>
  <c r="BB191" i="1"/>
  <c r="AK191" i="1"/>
  <c r="AB191" i="1"/>
  <c r="AC191" i="1" s="1"/>
  <c r="X191" i="1"/>
  <c r="Y191" i="1" s="1"/>
  <c r="R191" i="1"/>
  <c r="J191" i="1" s="1"/>
  <c r="D191" i="1"/>
  <c r="E191" i="1" s="1"/>
  <c r="F191" i="1" s="1"/>
  <c r="A191" i="1"/>
  <c r="BE190" i="1"/>
  <c r="BC190" i="1"/>
  <c r="BD190" i="1" s="1"/>
  <c r="BB190" i="1"/>
  <c r="AK190" i="1"/>
  <c r="AB190" i="1"/>
  <c r="AC190" i="1" s="1"/>
  <c r="X190" i="1"/>
  <c r="Y190" i="1" s="1"/>
  <c r="R190" i="1"/>
  <c r="J190" i="1" s="1"/>
  <c r="D190" i="1"/>
  <c r="E190" i="1" s="1"/>
  <c r="BQ190" i="1" s="1"/>
  <c r="A190" i="1"/>
  <c r="BE189" i="1"/>
  <c r="BC189" i="1"/>
  <c r="BD189" i="1" s="1"/>
  <c r="BB189" i="1"/>
  <c r="AK189" i="1"/>
  <c r="AB189" i="1"/>
  <c r="X189" i="1"/>
  <c r="Y189" i="1" s="1"/>
  <c r="R189" i="1"/>
  <c r="J189" i="1" s="1"/>
  <c r="D189" i="1"/>
  <c r="E189" i="1" s="1"/>
  <c r="F189" i="1" s="1"/>
  <c r="A189" i="1"/>
  <c r="BE188" i="1"/>
  <c r="BC188" i="1"/>
  <c r="BD188" i="1" s="1"/>
  <c r="BB188" i="1"/>
  <c r="AK188" i="1"/>
  <c r="AB188" i="1"/>
  <c r="AC188" i="1" s="1"/>
  <c r="X188" i="1"/>
  <c r="Y188" i="1" s="1"/>
  <c r="R188" i="1"/>
  <c r="J188" i="1" s="1"/>
  <c r="D188" i="1"/>
  <c r="E188" i="1" s="1"/>
  <c r="BQ188" i="1" s="1"/>
  <c r="A188" i="1"/>
  <c r="BE187" i="1"/>
  <c r="BC187" i="1"/>
  <c r="BD187" i="1" s="1"/>
  <c r="BB187" i="1"/>
  <c r="AK187" i="1"/>
  <c r="AB187" i="1"/>
  <c r="AC187" i="1" s="1"/>
  <c r="X187" i="1"/>
  <c r="Y187" i="1" s="1"/>
  <c r="R187" i="1"/>
  <c r="J187" i="1" s="1"/>
  <c r="D187" i="1"/>
  <c r="E187" i="1" s="1"/>
  <c r="F187" i="1" s="1"/>
  <c r="A187" i="1"/>
  <c r="BE186" i="1"/>
  <c r="BC186" i="1"/>
  <c r="BD186" i="1" s="1"/>
  <c r="BB186" i="1"/>
  <c r="AK186" i="1"/>
  <c r="AB186" i="1"/>
  <c r="AC186" i="1" s="1"/>
  <c r="X186" i="1"/>
  <c r="Y186" i="1" s="1"/>
  <c r="R186" i="1"/>
  <c r="J186" i="1" s="1"/>
  <c r="D186" i="1"/>
  <c r="E186" i="1" s="1"/>
  <c r="BQ186" i="1" s="1"/>
  <c r="A186" i="1"/>
  <c r="BE185" i="1"/>
  <c r="BC185" i="1"/>
  <c r="BD185" i="1" s="1"/>
  <c r="BB185" i="1"/>
  <c r="AK185" i="1"/>
  <c r="AB185" i="1"/>
  <c r="AC185" i="1" s="1"/>
  <c r="X185" i="1"/>
  <c r="Y185" i="1" s="1"/>
  <c r="R185" i="1"/>
  <c r="J185" i="1" s="1"/>
  <c r="D185" i="1"/>
  <c r="A185" i="1"/>
  <c r="BE184" i="1"/>
  <c r="BC184" i="1"/>
  <c r="BD184" i="1" s="1"/>
  <c r="BB184" i="1"/>
  <c r="AK184" i="1"/>
  <c r="AB184" i="1"/>
  <c r="AC184" i="1" s="1"/>
  <c r="X184" i="1"/>
  <c r="Y184" i="1" s="1"/>
  <c r="R184" i="1"/>
  <c r="J184" i="1" s="1"/>
  <c r="D184" i="1"/>
  <c r="E184" i="1" s="1"/>
  <c r="BQ184" i="1" s="1"/>
  <c r="A184" i="1"/>
  <c r="BE183" i="1"/>
  <c r="BC183" i="1"/>
  <c r="BD183" i="1" s="1"/>
  <c r="BB183" i="1"/>
  <c r="AK183" i="1"/>
  <c r="AB183" i="1"/>
  <c r="AC183" i="1" s="1"/>
  <c r="X183" i="1"/>
  <c r="Y183" i="1" s="1"/>
  <c r="R183" i="1"/>
  <c r="J183" i="1" s="1"/>
  <c r="D183" i="1"/>
  <c r="E183" i="1" s="1"/>
  <c r="BQ183" i="1" s="1"/>
  <c r="A183" i="1"/>
  <c r="BE182" i="1"/>
  <c r="BC182" i="1"/>
  <c r="BD182" i="1" s="1"/>
  <c r="BB182" i="1"/>
  <c r="AK182" i="1"/>
  <c r="AB182" i="1"/>
  <c r="AC182" i="1" s="1"/>
  <c r="X182" i="1"/>
  <c r="Y182" i="1" s="1"/>
  <c r="R182" i="1"/>
  <c r="J182" i="1" s="1"/>
  <c r="D182" i="1"/>
  <c r="E182" i="1" s="1"/>
  <c r="BQ182" i="1" s="1"/>
  <c r="A182" i="1"/>
  <c r="BE181" i="1"/>
  <c r="BC181" i="1"/>
  <c r="BB181" i="1"/>
  <c r="AK181" i="1"/>
  <c r="AB181" i="1"/>
  <c r="AC181" i="1" s="1"/>
  <c r="X181" i="1"/>
  <c r="Y181" i="1" s="1"/>
  <c r="R181" i="1"/>
  <c r="J181" i="1" s="1"/>
  <c r="D181" i="1"/>
  <c r="A181" i="1"/>
  <c r="BE180" i="1"/>
  <c r="BC180" i="1"/>
  <c r="BD180" i="1" s="1"/>
  <c r="BB180" i="1"/>
  <c r="AK180" i="1"/>
  <c r="AB180" i="1"/>
  <c r="AC180" i="1" s="1"/>
  <c r="X180" i="1"/>
  <c r="Y180" i="1" s="1"/>
  <c r="R180" i="1"/>
  <c r="J180" i="1" s="1"/>
  <c r="D180" i="1"/>
  <c r="A180" i="1"/>
  <c r="B180" i="1" s="1"/>
  <c r="C180" i="1" s="1"/>
  <c r="BE179" i="1"/>
  <c r="BC179" i="1"/>
  <c r="BD179" i="1" s="1"/>
  <c r="BB179" i="1"/>
  <c r="AK179" i="1"/>
  <c r="AB179" i="1"/>
  <c r="AC179" i="1" s="1"/>
  <c r="X179" i="1"/>
  <c r="Y179" i="1" s="1"/>
  <c r="R179" i="1"/>
  <c r="J179" i="1" s="1"/>
  <c r="D179" i="1"/>
  <c r="A179" i="1"/>
  <c r="BE178" i="1"/>
  <c r="BC178" i="1"/>
  <c r="BD178" i="1" s="1"/>
  <c r="BB178" i="1"/>
  <c r="AK178" i="1"/>
  <c r="AB178" i="1"/>
  <c r="AC178" i="1" s="1"/>
  <c r="X178" i="1"/>
  <c r="Y178" i="1" s="1"/>
  <c r="R178" i="1"/>
  <c r="J178" i="1" s="1"/>
  <c r="D178" i="1"/>
  <c r="A178" i="1"/>
  <c r="B178" i="1" s="1"/>
  <c r="C178" i="1" s="1"/>
  <c r="BE177" i="1"/>
  <c r="BC177" i="1"/>
  <c r="BD177" i="1" s="1"/>
  <c r="BB177" i="1"/>
  <c r="AK177" i="1"/>
  <c r="AB177" i="1"/>
  <c r="AC177" i="1" s="1"/>
  <c r="X177" i="1"/>
  <c r="Y177" i="1" s="1"/>
  <c r="R177" i="1"/>
  <c r="J177" i="1" s="1"/>
  <c r="D177" i="1"/>
  <c r="A177" i="1"/>
  <c r="BE176" i="1"/>
  <c r="BC176" i="1"/>
  <c r="BD176" i="1" s="1"/>
  <c r="BB176" i="1"/>
  <c r="AK176" i="1"/>
  <c r="AB176" i="1"/>
  <c r="AC176" i="1" s="1"/>
  <c r="X176" i="1"/>
  <c r="Y176" i="1" s="1"/>
  <c r="R176" i="1"/>
  <c r="J176" i="1" s="1"/>
  <c r="D176" i="1"/>
  <c r="A176" i="1"/>
  <c r="B176" i="1" s="1"/>
  <c r="BE175" i="1"/>
  <c r="BC175" i="1"/>
  <c r="BD175" i="1" s="1"/>
  <c r="BB175" i="1"/>
  <c r="AK175" i="1"/>
  <c r="AB175" i="1"/>
  <c r="AC175" i="1" s="1"/>
  <c r="X175" i="1"/>
  <c r="Y175" i="1" s="1"/>
  <c r="R175" i="1"/>
  <c r="J175" i="1" s="1"/>
  <c r="D175" i="1"/>
  <c r="A175" i="1"/>
  <c r="BE174" i="1"/>
  <c r="BC174" i="1"/>
  <c r="BD174" i="1" s="1"/>
  <c r="BB174" i="1"/>
  <c r="AK174" i="1"/>
  <c r="AB174" i="1"/>
  <c r="AC174" i="1" s="1"/>
  <c r="X174" i="1"/>
  <c r="Y174" i="1" s="1"/>
  <c r="R174" i="1"/>
  <c r="J174" i="1" s="1"/>
  <c r="D174" i="1"/>
  <c r="A174" i="1"/>
  <c r="BE173" i="1"/>
  <c r="BC173" i="1"/>
  <c r="BD173" i="1" s="1"/>
  <c r="BB173" i="1"/>
  <c r="AK173" i="1"/>
  <c r="AB173" i="1"/>
  <c r="AC173" i="1" s="1"/>
  <c r="X173" i="1"/>
  <c r="Y173" i="1" s="1"/>
  <c r="R173" i="1"/>
  <c r="J173" i="1" s="1"/>
  <c r="D173" i="1"/>
  <c r="A173" i="1"/>
  <c r="BE172" i="1"/>
  <c r="BC172" i="1"/>
  <c r="BD172" i="1" s="1"/>
  <c r="BB172" i="1"/>
  <c r="AK172" i="1"/>
  <c r="AB172" i="1"/>
  <c r="AC172" i="1" s="1"/>
  <c r="X172" i="1"/>
  <c r="Y172" i="1" s="1"/>
  <c r="R172" i="1"/>
  <c r="J172" i="1" s="1"/>
  <c r="D172" i="1"/>
  <c r="A172" i="1"/>
  <c r="BE171" i="1"/>
  <c r="BC171" i="1"/>
  <c r="BD171" i="1" s="1"/>
  <c r="BB171" i="1"/>
  <c r="AK171" i="1"/>
  <c r="AB171" i="1"/>
  <c r="AC171" i="1" s="1"/>
  <c r="X171" i="1"/>
  <c r="Y171" i="1" s="1"/>
  <c r="R171" i="1"/>
  <c r="J171" i="1" s="1"/>
  <c r="D171" i="1"/>
  <c r="A171" i="1"/>
  <c r="BE170" i="1"/>
  <c r="BC170" i="1"/>
  <c r="BD170" i="1" s="1"/>
  <c r="BB170" i="1"/>
  <c r="AK170" i="1"/>
  <c r="AB170" i="1"/>
  <c r="AC170" i="1" s="1"/>
  <c r="X170" i="1"/>
  <c r="Y170" i="1" s="1"/>
  <c r="R170" i="1"/>
  <c r="J170" i="1" s="1"/>
  <c r="D170" i="1"/>
  <c r="A170" i="1"/>
  <c r="BE169" i="1"/>
  <c r="BC169" i="1"/>
  <c r="BD169" i="1" s="1"/>
  <c r="BB169" i="1"/>
  <c r="AK169" i="1"/>
  <c r="AB169" i="1"/>
  <c r="AC169" i="1" s="1"/>
  <c r="X169" i="1"/>
  <c r="Y169" i="1" s="1"/>
  <c r="R169" i="1"/>
  <c r="J169" i="1" s="1"/>
  <c r="D169" i="1"/>
  <c r="A169" i="1"/>
  <c r="BE168" i="1"/>
  <c r="BC168" i="1"/>
  <c r="BB168" i="1"/>
  <c r="AK168" i="1"/>
  <c r="AB168" i="1"/>
  <c r="X168" i="1"/>
  <c r="Y168" i="1" s="1"/>
  <c r="R168" i="1"/>
  <c r="J168" i="1" s="1"/>
  <c r="D168" i="1"/>
  <c r="A168" i="1"/>
  <c r="B168" i="1" s="1"/>
  <c r="BE167" i="1"/>
  <c r="BC167" i="1"/>
  <c r="BD167" i="1" s="1"/>
  <c r="BB167" i="1"/>
  <c r="AK167" i="1"/>
  <c r="AB167" i="1"/>
  <c r="AC167" i="1" s="1"/>
  <c r="X167" i="1"/>
  <c r="Y167" i="1" s="1"/>
  <c r="R167" i="1"/>
  <c r="J167" i="1" s="1"/>
  <c r="D167" i="1"/>
  <c r="A167" i="1"/>
  <c r="B167" i="1" s="1"/>
  <c r="C167" i="1" s="1"/>
  <c r="BE166" i="1"/>
  <c r="BC166" i="1"/>
  <c r="BD166" i="1" s="1"/>
  <c r="BB166" i="1"/>
  <c r="AK166" i="1"/>
  <c r="AB166" i="1"/>
  <c r="X166" i="1"/>
  <c r="Y166" i="1" s="1"/>
  <c r="R166" i="1"/>
  <c r="J166" i="1" s="1"/>
  <c r="D166" i="1"/>
  <c r="A166" i="1"/>
  <c r="B166" i="1" s="1"/>
  <c r="C166" i="1" s="1"/>
  <c r="BE165" i="1"/>
  <c r="BC165" i="1"/>
  <c r="BD165" i="1" s="1"/>
  <c r="BB165" i="1"/>
  <c r="AK165" i="1"/>
  <c r="AB165" i="1"/>
  <c r="AC165" i="1" s="1"/>
  <c r="X165" i="1"/>
  <c r="Y165" i="1" s="1"/>
  <c r="R165" i="1"/>
  <c r="J165" i="1" s="1"/>
  <c r="D165" i="1"/>
  <c r="A165" i="1"/>
  <c r="B165" i="1" s="1"/>
  <c r="C165" i="1" s="1"/>
  <c r="BE164" i="1"/>
  <c r="BC164" i="1"/>
  <c r="BD164" i="1" s="1"/>
  <c r="BB164" i="1"/>
  <c r="AK164" i="1"/>
  <c r="AB164" i="1"/>
  <c r="X164" i="1"/>
  <c r="Y164" i="1" s="1"/>
  <c r="R164" i="1"/>
  <c r="J164" i="1" s="1"/>
  <c r="D164" i="1"/>
  <c r="A164" i="1"/>
  <c r="B164" i="1" s="1"/>
  <c r="BE163" i="1"/>
  <c r="BC163" i="1"/>
  <c r="BD163" i="1" s="1"/>
  <c r="BB163" i="1"/>
  <c r="AK163" i="1"/>
  <c r="AB163" i="1"/>
  <c r="AC163" i="1" s="1"/>
  <c r="X163" i="1"/>
  <c r="Y163" i="1" s="1"/>
  <c r="R163" i="1"/>
  <c r="J163" i="1" s="1"/>
  <c r="D163" i="1"/>
  <c r="E163" i="1" s="1"/>
  <c r="BQ163" i="1" s="1"/>
  <c r="A163" i="1"/>
  <c r="B163" i="1" s="1"/>
  <c r="C163" i="1" s="1"/>
  <c r="BE162" i="1"/>
  <c r="BC162" i="1"/>
  <c r="BD162" i="1" s="1"/>
  <c r="BB162" i="1"/>
  <c r="AK162" i="1"/>
  <c r="AB162" i="1"/>
  <c r="X162" i="1"/>
  <c r="Y162" i="1" s="1"/>
  <c r="R162" i="1"/>
  <c r="J162" i="1" s="1"/>
  <c r="D162" i="1"/>
  <c r="A162" i="1"/>
  <c r="B162" i="1" s="1"/>
  <c r="C162" i="1" s="1"/>
  <c r="BE161" i="1"/>
  <c r="BC161" i="1"/>
  <c r="BD161" i="1" s="1"/>
  <c r="BB161" i="1"/>
  <c r="AK161" i="1"/>
  <c r="AB161" i="1"/>
  <c r="AC161" i="1" s="1"/>
  <c r="X161" i="1"/>
  <c r="Y161" i="1" s="1"/>
  <c r="R161" i="1"/>
  <c r="J161" i="1" s="1"/>
  <c r="D161" i="1"/>
  <c r="A161" i="1"/>
  <c r="B161" i="1" s="1"/>
  <c r="C161" i="1" s="1"/>
  <c r="BE160" i="1"/>
  <c r="BC160" i="1"/>
  <c r="BD160" i="1" s="1"/>
  <c r="BB160" i="1"/>
  <c r="AK160" i="1"/>
  <c r="AB160" i="1"/>
  <c r="X160" i="1"/>
  <c r="Y160" i="1" s="1"/>
  <c r="R160" i="1"/>
  <c r="J160" i="1" s="1"/>
  <c r="D160" i="1"/>
  <c r="A160" i="1"/>
  <c r="B160" i="1" s="1"/>
  <c r="C160" i="1" s="1"/>
  <c r="BE159" i="1"/>
  <c r="BC159" i="1"/>
  <c r="BD159" i="1" s="1"/>
  <c r="BB159" i="1"/>
  <c r="AK159" i="1"/>
  <c r="AB159" i="1"/>
  <c r="AC159" i="1" s="1"/>
  <c r="X159" i="1"/>
  <c r="Y159" i="1" s="1"/>
  <c r="R159" i="1"/>
  <c r="J159" i="1" s="1"/>
  <c r="D159" i="1"/>
  <c r="A159" i="1"/>
  <c r="B159" i="1" s="1"/>
  <c r="C159" i="1" s="1"/>
  <c r="BE158" i="1"/>
  <c r="BC158" i="1"/>
  <c r="BD158" i="1" s="1"/>
  <c r="BB158" i="1"/>
  <c r="AK158" i="1"/>
  <c r="AB158" i="1"/>
  <c r="X158" i="1"/>
  <c r="Y158" i="1" s="1"/>
  <c r="R158" i="1"/>
  <c r="J158" i="1" s="1"/>
  <c r="D158" i="1"/>
  <c r="A158" i="1"/>
  <c r="B158" i="1" s="1"/>
  <c r="BE157" i="1"/>
  <c r="BC157" i="1"/>
  <c r="BD157" i="1" s="1"/>
  <c r="BB157" i="1"/>
  <c r="AK157" i="1"/>
  <c r="AB157" i="1"/>
  <c r="AC157" i="1" s="1"/>
  <c r="X157" i="1"/>
  <c r="Y157" i="1" s="1"/>
  <c r="R157" i="1"/>
  <c r="J157" i="1" s="1"/>
  <c r="D157" i="1"/>
  <c r="E157" i="1" s="1"/>
  <c r="BQ157" i="1" s="1"/>
  <c r="A157" i="1"/>
  <c r="B157" i="1" s="1"/>
  <c r="C157" i="1" s="1"/>
  <c r="BE156" i="1"/>
  <c r="BC156" i="1"/>
  <c r="BB156" i="1"/>
  <c r="AK156" i="1"/>
  <c r="AB156" i="1"/>
  <c r="X156" i="1"/>
  <c r="Y156" i="1" s="1"/>
  <c r="R156" i="1"/>
  <c r="J156" i="1" s="1"/>
  <c r="D156" i="1"/>
  <c r="E156" i="1" s="1"/>
  <c r="A156" i="1"/>
  <c r="B156" i="1" s="1"/>
  <c r="C156" i="1" s="1"/>
  <c r="BE155" i="1"/>
  <c r="BC155" i="1"/>
  <c r="BD155" i="1" s="1"/>
  <c r="BB155" i="1"/>
  <c r="AK155" i="1"/>
  <c r="AB155" i="1"/>
  <c r="AC155" i="1" s="1"/>
  <c r="X155" i="1"/>
  <c r="Y155" i="1" s="1"/>
  <c r="R155" i="1"/>
  <c r="J155" i="1" s="1"/>
  <c r="D155" i="1"/>
  <c r="E155" i="1" s="1"/>
  <c r="BQ155" i="1" s="1"/>
  <c r="A155" i="1"/>
  <c r="B155" i="1" s="1"/>
  <c r="C155" i="1" s="1"/>
  <c r="BE154" i="1"/>
  <c r="BC154" i="1"/>
  <c r="BD154" i="1" s="1"/>
  <c r="BB154" i="1"/>
  <c r="AK154" i="1"/>
  <c r="AB154" i="1"/>
  <c r="X154" i="1"/>
  <c r="Y154" i="1" s="1"/>
  <c r="R154" i="1"/>
  <c r="J154" i="1" s="1"/>
  <c r="D154" i="1"/>
  <c r="E154" i="1" s="1"/>
  <c r="A154" i="1"/>
  <c r="B154" i="1" s="1"/>
  <c r="C154" i="1" s="1"/>
  <c r="BE153" i="1"/>
  <c r="BC153" i="1"/>
  <c r="BD153" i="1" s="1"/>
  <c r="BB153" i="1"/>
  <c r="AK153" i="1"/>
  <c r="AB153" i="1"/>
  <c r="AC153" i="1" s="1"/>
  <c r="X153" i="1"/>
  <c r="Y153" i="1" s="1"/>
  <c r="R153" i="1"/>
  <c r="J153" i="1" s="1"/>
  <c r="D153" i="1"/>
  <c r="E153" i="1" s="1"/>
  <c r="BQ153" i="1" s="1"/>
  <c r="A153" i="1"/>
  <c r="B153" i="1" s="1"/>
  <c r="C153" i="1" s="1"/>
  <c r="BE152" i="1"/>
  <c r="BC152" i="1"/>
  <c r="BD152" i="1" s="1"/>
  <c r="BB152" i="1"/>
  <c r="AK152" i="1"/>
  <c r="AB152" i="1"/>
  <c r="X152" i="1"/>
  <c r="Y152" i="1" s="1"/>
  <c r="R152" i="1"/>
  <c r="J152" i="1" s="1"/>
  <c r="D152" i="1"/>
  <c r="E152" i="1" s="1"/>
  <c r="A152" i="1"/>
  <c r="B152" i="1" s="1"/>
  <c r="C152" i="1" s="1"/>
  <c r="BE151" i="1"/>
  <c r="BC151" i="1"/>
  <c r="BD151" i="1" s="1"/>
  <c r="BB151" i="1"/>
  <c r="AK151" i="1"/>
  <c r="AB151" i="1"/>
  <c r="AC151" i="1" s="1"/>
  <c r="X151" i="1"/>
  <c r="Y151" i="1" s="1"/>
  <c r="R151" i="1"/>
  <c r="J151" i="1" s="1"/>
  <c r="D151" i="1"/>
  <c r="E151" i="1" s="1"/>
  <c r="BQ151" i="1" s="1"/>
  <c r="A151" i="1"/>
  <c r="B151" i="1" s="1"/>
  <c r="C151" i="1" s="1"/>
  <c r="BE150" i="1"/>
  <c r="BC150" i="1"/>
  <c r="BD150" i="1" s="1"/>
  <c r="BB150" i="1"/>
  <c r="AK150" i="1"/>
  <c r="AB150" i="1"/>
  <c r="X150" i="1"/>
  <c r="Y150" i="1" s="1"/>
  <c r="R150" i="1"/>
  <c r="J150" i="1" s="1"/>
  <c r="D150" i="1"/>
  <c r="E150" i="1" s="1"/>
  <c r="A150" i="1"/>
  <c r="B150" i="1" s="1"/>
  <c r="BE149" i="1"/>
  <c r="BC149" i="1"/>
  <c r="BD149" i="1" s="1"/>
  <c r="BB149" i="1"/>
  <c r="AK149" i="1"/>
  <c r="AB149" i="1"/>
  <c r="AC149" i="1" s="1"/>
  <c r="X149" i="1"/>
  <c r="Y149" i="1" s="1"/>
  <c r="R149" i="1"/>
  <c r="J149" i="1" s="1"/>
  <c r="D149" i="1"/>
  <c r="A149" i="1"/>
  <c r="B149" i="1" s="1"/>
  <c r="C149" i="1" s="1"/>
  <c r="BE148" i="1"/>
  <c r="BC148" i="1"/>
  <c r="BB148" i="1"/>
  <c r="AK148" i="1"/>
  <c r="AB148" i="1"/>
  <c r="X148" i="1"/>
  <c r="Y148" i="1" s="1"/>
  <c r="R148" i="1"/>
  <c r="J148" i="1" s="1"/>
  <c r="D148" i="1"/>
  <c r="E148" i="1" s="1"/>
  <c r="F148" i="1" s="1"/>
  <c r="A148" i="1"/>
  <c r="BE147" i="1"/>
  <c r="BC147" i="1"/>
  <c r="BB147" i="1"/>
  <c r="AK147" i="1"/>
  <c r="AB147" i="1"/>
  <c r="AC147" i="1" s="1"/>
  <c r="X147" i="1"/>
  <c r="Y147" i="1" s="1"/>
  <c r="R147" i="1"/>
  <c r="J147" i="1" s="1"/>
  <c r="D147" i="1"/>
  <c r="A147" i="1"/>
  <c r="B147" i="1" s="1"/>
  <c r="C147" i="1" s="1"/>
  <c r="BE146" i="1"/>
  <c r="BC146" i="1"/>
  <c r="BB146" i="1"/>
  <c r="AK146" i="1"/>
  <c r="AB146" i="1"/>
  <c r="AC146" i="1" s="1"/>
  <c r="X146" i="1"/>
  <c r="Y146" i="1" s="1"/>
  <c r="R146" i="1"/>
  <c r="J146" i="1" s="1"/>
  <c r="D146" i="1"/>
  <c r="A146" i="1"/>
  <c r="B146" i="1" s="1"/>
  <c r="C146" i="1" s="1"/>
  <c r="BE145" i="1"/>
  <c r="BC145" i="1"/>
  <c r="BD145" i="1" s="1"/>
  <c r="BB145" i="1"/>
  <c r="AK145" i="1"/>
  <c r="AB145" i="1"/>
  <c r="X145" i="1"/>
  <c r="Y145" i="1" s="1"/>
  <c r="R145" i="1"/>
  <c r="J145" i="1" s="1"/>
  <c r="D145" i="1"/>
  <c r="A145" i="1"/>
  <c r="B145" i="1" s="1"/>
  <c r="BE144" i="1"/>
  <c r="BC144" i="1"/>
  <c r="BD144" i="1" s="1"/>
  <c r="BB144" i="1"/>
  <c r="AK144" i="1"/>
  <c r="AB144" i="1"/>
  <c r="AC144" i="1" s="1"/>
  <c r="X144" i="1"/>
  <c r="Y144" i="1" s="1"/>
  <c r="R144" i="1"/>
  <c r="J144" i="1" s="1"/>
  <c r="D144" i="1"/>
  <c r="E144" i="1" s="1"/>
  <c r="BQ144" i="1" s="1"/>
  <c r="A144" i="1"/>
  <c r="B144" i="1" s="1"/>
  <c r="C144" i="1" s="1"/>
  <c r="BE143" i="1"/>
  <c r="BC143" i="1"/>
  <c r="BB143" i="1"/>
  <c r="AK143" i="1"/>
  <c r="AB143" i="1"/>
  <c r="AC143" i="1" s="1"/>
  <c r="X143" i="1"/>
  <c r="Y143" i="1" s="1"/>
  <c r="R143" i="1"/>
  <c r="J143" i="1" s="1"/>
  <c r="D143" i="1"/>
  <c r="E143" i="1" s="1"/>
  <c r="A143" i="1"/>
  <c r="BE142" i="1"/>
  <c r="BC142" i="1"/>
  <c r="BB142" i="1"/>
  <c r="AK142" i="1"/>
  <c r="AB142" i="1"/>
  <c r="AC142" i="1" s="1"/>
  <c r="X142" i="1"/>
  <c r="Y142" i="1" s="1"/>
  <c r="R142" i="1"/>
  <c r="J142" i="1" s="1"/>
  <c r="D142" i="1"/>
  <c r="A142" i="1"/>
  <c r="BE141" i="1"/>
  <c r="BC141" i="1"/>
  <c r="BB141" i="1"/>
  <c r="AK141" i="1"/>
  <c r="AB141" i="1"/>
  <c r="AC141" i="1" s="1"/>
  <c r="X141" i="1"/>
  <c r="Y141" i="1" s="1"/>
  <c r="R141" i="1"/>
  <c r="J141" i="1" s="1"/>
  <c r="D141" i="1"/>
  <c r="A141" i="1"/>
  <c r="BE140" i="1"/>
  <c r="BC140" i="1"/>
  <c r="BB140" i="1"/>
  <c r="AK140" i="1"/>
  <c r="AB140" i="1"/>
  <c r="X140" i="1"/>
  <c r="Y140" i="1" s="1"/>
  <c r="R140" i="1"/>
  <c r="J140" i="1" s="1"/>
  <c r="D140" i="1"/>
  <c r="A140" i="1"/>
  <c r="BE139" i="1"/>
  <c r="BC139" i="1"/>
  <c r="BB139" i="1"/>
  <c r="AK139" i="1"/>
  <c r="AB139" i="1"/>
  <c r="AC139" i="1" s="1"/>
  <c r="X139" i="1"/>
  <c r="Y139" i="1" s="1"/>
  <c r="R139" i="1"/>
  <c r="J139" i="1" s="1"/>
  <c r="D139" i="1"/>
  <c r="E139" i="1" s="1"/>
  <c r="A139" i="1"/>
  <c r="B139" i="1" s="1"/>
  <c r="C139" i="1" s="1"/>
  <c r="BE138" i="1"/>
  <c r="BC138" i="1"/>
  <c r="BB138" i="1"/>
  <c r="AK138" i="1"/>
  <c r="AB138" i="1"/>
  <c r="X138" i="1"/>
  <c r="Y138" i="1" s="1"/>
  <c r="R138" i="1"/>
  <c r="J138" i="1" s="1"/>
  <c r="D138" i="1"/>
  <c r="E138" i="1" s="1"/>
  <c r="F138" i="1" s="1"/>
  <c r="A138" i="1"/>
  <c r="BE137" i="1"/>
  <c r="BC137" i="1"/>
  <c r="BB137" i="1"/>
  <c r="AK137" i="1"/>
  <c r="AB137" i="1"/>
  <c r="AC137" i="1" s="1"/>
  <c r="X137" i="1"/>
  <c r="Y137" i="1" s="1"/>
  <c r="R137" i="1"/>
  <c r="J137" i="1" s="1"/>
  <c r="D137" i="1"/>
  <c r="A137" i="1"/>
  <c r="BE136" i="1"/>
  <c r="BC136" i="1"/>
  <c r="BD136" i="1" s="1"/>
  <c r="BB136" i="1"/>
  <c r="AK136" i="1"/>
  <c r="AB136" i="1"/>
  <c r="AC136" i="1" s="1"/>
  <c r="X136" i="1"/>
  <c r="Y136" i="1" s="1"/>
  <c r="R136" i="1"/>
  <c r="J136" i="1" s="1"/>
  <c r="D136" i="1"/>
  <c r="A136" i="1"/>
  <c r="BE135" i="1"/>
  <c r="BC135" i="1"/>
  <c r="BB135" i="1"/>
  <c r="AK135" i="1"/>
  <c r="AB135" i="1"/>
  <c r="X135" i="1"/>
  <c r="Y135" i="1" s="1"/>
  <c r="R135" i="1"/>
  <c r="J135" i="1" s="1"/>
  <c r="D135" i="1"/>
  <c r="A135" i="1"/>
  <c r="B135" i="1" s="1"/>
  <c r="C135" i="1" s="1"/>
  <c r="BE134" i="1"/>
  <c r="BC134" i="1"/>
  <c r="BB134" i="1"/>
  <c r="AK134" i="1"/>
  <c r="AB134" i="1"/>
  <c r="AC134" i="1" s="1"/>
  <c r="X134" i="1"/>
  <c r="Y134" i="1" s="1"/>
  <c r="R134" i="1"/>
  <c r="J134" i="1" s="1"/>
  <c r="D134" i="1"/>
  <c r="E134" i="1" s="1"/>
  <c r="BQ134" i="1" s="1"/>
  <c r="A134" i="1"/>
  <c r="B134" i="1" s="1"/>
  <c r="C134" i="1" s="1"/>
  <c r="BE133" i="1"/>
  <c r="BC133" i="1"/>
  <c r="BB133" i="1"/>
  <c r="AK133" i="1"/>
  <c r="AB133" i="1"/>
  <c r="AC133" i="1" s="1"/>
  <c r="X133" i="1"/>
  <c r="Y133" i="1" s="1"/>
  <c r="R133" i="1"/>
  <c r="J133" i="1" s="1"/>
  <c r="D133" i="1"/>
  <c r="E133" i="1" s="1"/>
  <c r="A133" i="1"/>
  <c r="BE132" i="1"/>
  <c r="BC132" i="1"/>
  <c r="BB132" i="1"/>
  <c r="AK132" i="1"/>
  <c r="AB132" i="1"/>
  <c r="AC132" i="1" s="1"/>
  <c r="X132" i="1"/>
  <c r="Y132" i="1" s="1"/>
  <c r="R132" i="1"/>
  <c r="J132" i="1" s="1"/>
  <c r="D132" i="1"/>
  <c r="B132" i="1"/>
  <c r="C132" i="1" s="1"/>
  <c r="A132" i="1"/>
  <c r="BE131" i="1"/>
  <c r="BC131" i="1"/>
  <c r="BD131" i="1" s="1"/>
  <c r="BB131" i="1"/>
  <c r="AK131" i="1"/>
  <c r="AB131" i="1"/>
  <c r="AC131" i="1" s="1"/>
  <c r="X131" i="1"/>
  <c r="Y131" i="1" s="1"/>
  <c r="R131" i="1"/>
  <c r="J131" i="1" s="1"/>
  <c r="D131" i="1"/>
  <c r="A131" i="1"/>
  <c r="BE130" i="1"/>
  <c r="BC130" i="1"/>
  <c r="BD130" i="1" s="1"/>
  <c r="BB130" i="1"/>
  <c r="AK130" i="1"/>
  <c r="AB130" i="1"/>
  <c r="AC130" i="1" s="1"/>
  <c r="BT130" i="1" s="1"/>
  <c r="X130" i="1"/>
  <c r="Y130" i="1" s="1"/>
  <c r="R130" i="1"/>
  <c r="J130" i="1" s="1"/>
  <c r="D130" i="1"/>
  <c r="A130" i="1"/>
  <c r="B130" i="1" s="1"/>
  <c r="C130" i="1" s="1"/>
  <c r="BE129" i="1"/>
  <c r="BC129" i="1"/>
  <c r="BD129" i="1" s="1"/>
  <c r="BB129" i="1"/>
  <c r="AK129" i="1"/>
  <c r="AB129" i="1"/>
  <c r="AC129" i="1" s="1"/>
  <c r="X129" i="1"/>
  <c r="Y129" i="1" s="1"/>
  <c r="R129" i="1"/>
  <c r="J129" i="1" s="1"/>
  <c r="D129" i="1"/>
  <c r="E129" i="1" s="1"/>
  <c r="BQ129" i="1" s="1"/>
  <c r="A129" i="1"/>
  <c r="BE128" i="1"/>
  <c r="BC128" i="1"/>
  <c r="BD128" i="1" s="1"/>
  <c r="BB128" i="1"/>
  <c r="AK128" i="1"/>
  <c r="AB128" i="1"/>
  <c r="AC128" i="1" s="1"/>
  <c r="X128" i="1"/>
  <c r="Y128" i="1" s="1"/>
  <c r="R128" i="1"/>
  <c r="J128" i="1" s="1"/>
  <c r="D128" i="1"/>
  <c r="A128" i="1"/>
  <c r="B128" i="1" s="1"/>
  <c r="C128" i="1" s="1"/>
  <c r="BE127" i="1"/>
  <c r="BC127" i="1"/>
  <c r="BD127" i="1" s="1"/>
  <c r="BB127" i="1"/>
  <c r="AK127" i="1"/>
  <c r="AB127" i="1"/>
  <c r="AC127" i="1" s="1"/>
  <c r="X127" i="1"/>
  <c r="Y127" i="1" s="1"/>
  <c r="R127" i="1"/>
  <c r="J127" i="1" s="1"/>
  <c r="D127" i="1"/>
  <c r="E127" i="1" s="1"/>
  <c r="BQ127" i="1" s="1"/>
  <c r="A127" i="1"/>
  <c r="BE126" i="1"/>
  <c r="BC126" i="1"/>
  <c r="BB126" i="1"/>
  <c r="AK126" i="1"/>
  <c r="AB126" i="1"/>
  <c r="AC126" i="1" s="1"/>
  <c r="X126" i="1"/>
  <c r="Y126" i="1" s="1"/>
  <c r="R126" i="1"/>
  <c r="J126" i="1" s="1"/>
  <c r="D126" i="1"/>
  <c r="A126" i="1"/>
  <c r="B126" i="1" s="1"/>
  <c r="C126" i="1" s="1"/>
  <c r="BE125" i="1"/>
  <c r="BC125" i="1"/>
  <c r="BD125" i="1" s="1"/>
  <c r="BB125" i="1"/>
  <c r="AK125" i="1"/>
  <c r="AB125" i="1"/>
  <c r="AC125" i="1" s="1"/>
  <c r="X125" i="1"/>
  <c r="Y125" i="1" s="1"/>
  <c r="R125" i="1"/>
  <c r="J125" i="1" s="1"/>
  <c r="D125" i="1"/>
  <c r="E125" i="1" s="1"/>
  <c r="BQ125" i="1" s="1"/>
  <c r="A125" i="1"/>
  <c r="BE124" i="1"/>
  <c r="BC124" i="1"/>
  <c r="BD124" i="1" s="1"/>
  <c r="BB124" i="1"/>
  <c r="AK124" i="1"/>
  <c r="AB124" i="1"/>
  <c r="AC124" i="1" s="1"/>
  <c r="X124" i="1"/>
  <c r="Y124" i="1" s="1"/>
  <c r="R124" i="1"/>
  <c r="J124" i="1" s="1"/>
  <c r="D124" i="1"/>
  <c r="A124" i="1"/>
  <c r="B124" i="1" s="1"/>
  <c r="C124" i="1" s="1"/>
  <c r="BE123" i="1"/>
  <c r="BC123" i="1"/>
  <c r="BD123" i="1" s="1"/>
  <c r="BB123" i="1"/>
  <c r="AK123" i="1"/>
  <c r="AB123" i="1"/>
  <c r="AC123" i="1" s="1"/>
  <c r="X123" i="1"/>
  <c r="Y123" i="1" s="1"/>
  <c r="R123" i="1"/>
  <c r="J123" i="1" s="1"/>
  <c r="D123" i="1"/>
  <c r="E123" i="1" s="1"/>
  <c r="BQ123" i="1" s="1"/>
  <c r="A123" i="1"/>
  <c r="B123" i="1" s="1"/>
  <c r="BE122" i="1"/>
  <c r="BC122" i="1"/>
  <c r="BB122" i="1"/>
  <c r="AK122" i="1"/>
  <c r="AB122" i="1"/>
  <c r="AC122" i="1" s="1"/>
  <c r="X122" i="1"/>
  <c r="Y122" i="1" s="1"/>
  <c r="R122" i="1"/>
  <c r="J122" i="1" s="1"/>
  <c r="D122" i="1"/>
  <c r="E122" i="1" s="1"/>
  <c r="BQ122" i="1" s="1"/>
  <c r="A122" i="1"/>
  <c r="BE121" i="1"/>
  <c r="BC121" i="1"/>
  <c r="BD121" i="1" s="1"/>
  <c r="BB121" i="1"/>
  <c r="AK121" i="1"/>
  <c r="AB121" i="1"/>
  <c r="AC121" i="1" s="1"/>
  <c r="X121" i="1"/>
  <c r="Y121" i="1" s="1"/>
  <c r="R121" i="1"/>
  <c r="J121" i="1" s="1"/>
  <c r="D121" i="1"/>
  <c r="E121" i="1" s="1"/>
  <c r="F121" i="1" s="1"/>
  <c r="A121" i="1"/>
  <c r="B121" i="1" s="1"/>
  <c r="C121" i="1" s="1"/>
  <c r="BE120" i="1"/>
  <c r="BC120" i="1"/>
  <c r="BB120" i="1"/>
  <c r="AK120" i="1"/>
  <c r="AB120" i="1"/>
  <c r="AC120" i="1" s="1"/>
  <c r="X120" i="1"/>
  <c r="Y120" i="1" s="1"/>
  <c r="R120" i="1"/>
  <c r="J120" i="1" s="1"/>
  <c r="D120" i="1"/>
  <c r="E120" i="1" s="1"/>
  <c r="A120" i="1"/>
  <c r="B120" i="1" s="1"/>
  <c r="BE119" i="1"/>
  <c r="BC119" i="1"/>
  <c r="BD119" i="1" s="1"/>
  <c r="BB119" i="1"/>
  <c r="AK119" i="1"/>
  <c r="AB119" i="1"/>
  <c r="AC119" i="1" s="1"/>
  <c r="X119" i="1"/>
  <c r="Y119" i="1" s="1"/>
  <c r="R119" i="1"/>
  <c r="J119" i="1" s="1"/>
  <c r="D119" i="1"/>
  <c r="A119" i="1"/>
  <c r="B119" i="1" s="1"/>
  <c r="BE118" i="1"/>
  <c r="BC118" i="1"/>
  <c r="BD118" i="1" s="1"/>
  <c r="BB118" i="1"/>
  <c r="AK118" i="1"/>
  <c r="AB118" i="1"/>
  <c r="AC118" i="1" s="1"/>
  <c r="X118" i="1"/>
  <c r="Y118" i="1" s="1"/>
  <c r="R118" i="1"/>
  <c r="J118" i="1" s="1"/>
  <c r="D118" i="1"/>
  <c r="E118" i="1" s="1"/>
  <c r="F118" i="1" s="1"/>
  <c r="A118" i="1"/>
  <c r="BE117" i="1"/>
  <c r="BC117" i="1"/>
  <c r="BD117" i="1" s="1"/>
  <c r="BB117" i="1"/>
  <c r="AK117" i="1"/>
  <c r="AB117" i="1"/>
  <c r="AC117" i="1" s="1"/>
  <c r="X117" i="1"/>
  <c r="Y117" i="1" s="1"/>
  <c r="R117" i="1"/>
  <c r="J117" i="1" s="1"/>
  <c r="D117" i="1"/>
  <c r="A117" i="1"/>
  <c r="B117" i="1" s="1"/>
  <c r="C117" i="1" s="1"/>
  <c r="BE116" i="1"/>
  <c r="BC116" i="1"/>
  <c r="BD116" i="1" s="1"/>
  <c r="BB116" i="1"/>
  <c r="AK116" i="1"/>
  <c r="AB116" i="1"/>
  <c r="AC116" i="1" s="1"/>
  <c r="X116" i="1"/>
  <c r="Y116" i="1" s="1"/>
  <c r="R116" i="1"/>
  <c r="J116" i="1" s="1"/>
  <c r="D116" i="1"/>
  <c r="E116" i="1" s="1"/>
  <c r="F116" i="1" s="1"/>
  <c r="A116" i="1"/>
  <c r="BE115" i="1"/>
  <c r="BC115" i="1"/>
  <c r="BB115" i="1"/>
  <c r="AK115" i="1"/>
  <c r="AB115" i="1"/>
  <c r="X115" i="1"/>
  <c r="Y115" i="1" s="1"/>
  <c r="R115" i="1"/>
  <c r="J115" i="1" s="1"/>
  <c r="D115" i="1"/>
  <c r="E115" i="1" s="1"/>
  <c r="BQ115" i="1" s="1"/>
  <c r="A115" i="1"/>
  <c r="B115" i="1" s="1"/>
  <c r="C115" i="1" s="1"/>
  <c r="BE114" i="1"/>
  <c r="BC114" i="1"/>
  <c r="BD114" i="1" s="1"/>
  <c r="BB114" i="1"/>
  <c r="AK114" i="1"/>
  <c r="AB114" i="1"/>
  <c r="AC114" i="1" s="1"/>
  <c r="X114" i="1"/>
  <c r="Y114" i="1" s="1"/>
  <c r="R114" i="1"/>
  <c r="J114" i="1" s="1"/>
  <c r="D114" i="1"/>
  <c r="E114" i="1" s="1"/>
  <c r="F114" i="1" s="1"/>
  <c r="A114" i="1"/>
  <c r="B114" i="1" s="1"/>
  <c r="C114" i="1" s="1"/>
  <c r="BE113" i="1"/>
  <c r="BC113" i="1"/>
  <c r="BD113" i="1" s="1"/>
  <c r="BB113" i="1"/>
  <c r="AK113" i="1"/>
  <c r="AB113" i="1"/>
  <c r="X113" i="1"/>
  <c r="Y113" i="1" s="1"/>
  <c r="R113" i="1"/>
  <c r="J113" i="1" s="1"/>
  <c r="D113" i="1"/>
  <c r="E113" i="1" s="1"/>
  <c r="BQ113" i="1" s="1"/>
  <c r="A113" i="1"/>
  <c r="B113" i="1" s="1"/>
  <c r="C113" i="1" s="1"/>
  <c r="BE112" i="1"/>
  <c r="BC112" i="1"/>
  <c r="BD112" i="1" s="1"/>
  <c r="BB112" i="1"/>
  <c r="AK112" i="1"/>
  <c r="AB112" i="1"/>
  <c r="AC112" i="1" s="1"/>
  <c r="X112" i="1"/>
  <c r="Y112" i="1" s="1"/>
  <c r="R112" i="1"/>
  <c r="J112" i="1" s="1"/>
  <c r="D112" i="1"/>
  <c r="E112" i="1" s="1"/>
  <c r="F112" i="1" s="1"/>
  <c r="A112" i="1"/>
  <c r="B112" i="1" s="1"/>
  <c r="C112" i="1" s="1"/>
  <c r="BE111" i="1"/>
  <c r="BC111" i="1"/>
  <c r="BD111" i="1" s="1"/>
  <c r="BB111" i="1"/>
  <c r="AK111" i="1"/>
  <c r="AB111" i="1"/>
  <c r="X111" i="1"/>
  <c r="Y111" i="1" s="1"/>
  <c r="R111" i="1"/>
  <c r="J111" i="1" s="1"/>
  <c r="D111" i="1"/>
  <c r="E111" i="1" s="1"/>
  <c r="BQ111" i="1" s="1"/>
  <c r="A111" i="1"/>
  <c r="B111" i="1" s="1"/>
  <c r="C111" i="1" s="1"/>
  <c r="BE110" i="1"/>
  <c r="BC110" i="1"/>
  <c r="BD110" i="1" s="1"/>
  <c r="BB110" i="1"/>
  <c r="AK110" i="1"/>
  <c r="AB110" i="1"/>
  <c r="AC110" i="1" s="1"/>
  <c r="X110" i="1"/>
  <c r="Y110" i="1" s="1"/>
  <c r="R110" i="1"/>
  <c r="J110" i="1" s="1"/>
  <c r="D110" i="1"/>
  <c r="E110" i="1" s="1"/>
  <c r="F110" i="1" s="1"/>
  <c r="A110" i="1"/>
  <c r="B110" i="1" s="1"/>
  <c r="C110" i="1" s="1"/>
  <c r="BE109" i="1"/>
  <c r="BC109" i="1"/>
  <c r="BD109" i="1" s="1"/>
  <c r="BB109" i="1"/>
  <c r="AK109" i="1"/>
  <c r="AB109" i="1"/>
  <c r="X109" i="1"/>
  <c r="Y109" i="1" s="1"/>
  <c r="R109" i="1"/>
  <c r="J109" i="1" s="1"/>
  <c r="D109" i="1"/>
  <c r="E109" i="1" s="1"/>
  <c r="BQ109" i="1" s="1"/>
  <c r="A109" i="1"/>
  <c r="B109" i="1" s="1"/>
  <c r="C109" i="1" s="1"/>
  <c r="BE108" i="1"/>
  <c r="BC108" i="1"/>
  <c r="BD108" i="1" s="1"/>
  <c r="BB108" i="1"/>
  <c r="AK108" i="1"/>
  <c r="AB108" i="1"/>
  <c r="AC108" i="1" s="1"/>
  <c r="BT108" i="1" s="1"/>
  <c r="X108" i="1"/>
  <c r="Y108" i="1" s="1"/>
  <c r="R108" i="1"/>
  <c r="J108" i="1" s="1"/>
  <c r="D108" i="1"/>
  <c r="E108" i="1" s="1"/>
  <c r="F108" i="1" s="1"/>
  <c r="A108" i="1"/>
  <c r="B108" i="1" s="1"/>
  <c r="C108" i="1" s="1"/>
  <c r="BE107" i="1"/>
  <c r="BC107" i="1"/>
  <c r="BB107" i="1"/>
  <c r="AK107" i="1"/>
  <c r="AB107" i="1"/>
  <c r="AC107" i="1" s="1"/>
  <c r="X107" i="1"/>
  <c r="Y107" i="1" s="1"/>
  <c r="R107" i="1"/>
  <c r="J107" i="1" s="1"/>
  <c r="D107" i="1"/>
  <c r="E107" i="1" s="1"/>
  <c r="F107" i="1" s="1"/>
  <c r="A107" i="1"/>
  <c r="B107" i="1" s="1"/>
  <c r="C107" i="1" s="1"/>
  <c r="BE106" i="1"/>
  <c r="BC106" i="1"/>
  <c r="BD106" i="1" s="1"/>
  <c r="BB106" i="1"/>
  <c r="AK106" i="1"/>
  <c r="AB106" i="1"/>
  <c r="AC106" i="1" s="1"/>
  <c r="X106" i="1"/>
  <c r="Y106" i="1" s="1"/>
  <c r="R106" i="1"/>
  <c r="J106" i="1" s="1"/>
  <c r="D106" i="1"/>
  <c r="E106" i="1" s="1"/>
  <c r="A106" i="1"/>
  <c r="BE105" i="1"/>
  <c r="BC105" i="1"/>
  <c r="BD105" i="1" s="1"/>
  <c r="BB105" i="1"/>
  <c r="AK105" i="1"/>
  <c r="AB105" i="1"/>
  <c r="AC105" i="1" s="1"/>
  <c r="X105" i="1"/>
  <c r="Y105" i="1" s="1"/>
  <c r="R105" i="1"/>
  <c r="J105" i="1" s="1"/>
  <c r="D105" i="1"/>
  <c r="A105" i="1"/>
  <c r="B105" i="1" s="1"/>
  <c r="C105" i="1" s="1"/>
  <c r="BE104" i="1"/>
  <c r="BC104" i="1"/>
  <c r="BD104" i="1" s="1"/>
  <c r="BB104" i="1"/>
  <c r="AK104" i="1"/>
  <c r="AB104" i="1"/>
  <c r="AC104" i="1" s="1"/>
  <c r="X104" i="1"/>
  <c r="Y104" i="1" s="1"/>
  <c r="R104" i="1"/>
  <c r="J104" i="1" s="1"/>
  <c r="D104" i="1"/>
  <c r="E104" i="1" s="1"/>
  <c r="A104" i="1"/>
  <c r="BE103" i="1"/>
  <c r="BC103" i="1"/>
  <c r="BD103" i="1" s="1"/>
  <c r="BB103" i="1"/>
  <c r="AK103" i="1"/>
  <c r="AB103" i="1"/>
  <c r="X103" i="1"/>
  <c r="Y103" i="1" s="1"/>
  <c r="R103" i="1"/>
  <c r="J103" i="1" s="1"/>
  <c r="D103" i="1"/>
  <c r="A103" i="1"/>
  <c r="B103" i="1" s="1"/>
  <c r="C103" i="1" s="1"/>
  <c r="BE102" i="1"/>
  <c r="BC102" i="1"/>
  <c r="BD102" i="1" s="1"/>
  <c r="BB102" i="1"/>
  <c r="AK102" i="1"/>
  <c r="AB102" i="1"/>
  <c r="AC102" i="1" s="1"/>
  <c r="X102" i="1"/>
  <c r="Y102" i="1" s="1"/>
  <c r="R102" i="1"/>
  <c r="J102" i="1" s="1"/>
  <c r="D102" i="1"/>
  <c r="E102" i="1" s="1"/>
  <c r="A102" i="1"/>
  <c r="BE101" i="1"/>
  <c r="BC101" i="1"/>
  <c r="BD101" i="1" s="1"/>
  <c r="BB101" i="1"/>
  <c r="AK101" i="1"/>
  <c r="AB101" i="1"/>
  <c r="AC101" i="1" s="1"/>
  <c r="BT101" i="1" s="1"/>
  <c r="X101" i="1"/>
  <c r="Y101" i="1" s="1"/>
  <c r="R101" i="1"/>
  <c r="J101" i="1" s="1"/>
  <c r="D101" i="1"/>
  <c r="A101" i="1"/>
  <c r="B101" i="1" s="1"/>
  <c r="C101" i="1" s="1"/>
  <c r="BE100" i="1"/>
  <c r="BC100" i="1"/>
  <c r="BD100" i="1" s="1"/>
  <c r="BB100" i="1"/>
  <c r="AK100" i="1"/>
  <c r="AB100" i="1"/>
  <c r="AC100" i="1" s="1"/>
  <c r="X100" i="1"/>
  <c r="Y100" i="1" s="1"/>
  <c r="R100" i="1"/>
  <c r="J100" i="1" s="1"/>
  <c r="D100" i="1"/>
  <c r="E100" i="1" s="1"/>
  <c r="A100" i="1"/>
  <c r="BE99" i="1"/>
  <c r="BC99" i="1"/>
  <c r="BD99" i="1" s="1"/>
  <c r="BB99" i="1"/>
  <c r="AK99" i="1"/>
  <c r="AB99" i="1"/>
  <c r="AC99" i="1" s="1"/>
  <c r="X99" i="1"/>
  <c r="Y99" i="1" s="1"/>
  <c r="R99" i="1"/>
  <c r="J99" i="1" s="1"/>
  <c r="D99" i="1"/>
  <c r="E99" i="1" s="1"/>
  <c r="BQ99" i="1" s="1"/>
  <c r="A99" i="1"/>
  <c r="B99" i="1" s="1"/>
  <c r="BE98" i="1"/>
  <c r="BC98" i="1"/>
  <c r="BD98" i="1" s="1"/>
  <c r="BB98" i="1"/>
  <c r="AK98" i="1"/>
  <c r="AB98" i="1"/>
  <c r="AC98" i="1" s="1"/>
  <c r="X98" i="1"/>
  <c r="Y98" i="1" s="1"/>
  <c r="R98" i="1"/>
  <c r="J98" i="1" s="1"/>
  <c r="D98" i="1"/>
  <c r="E98" i="1" s="1"/>
  <c r="A98" i="1"/>
  <c r="BE97" i="1"/>
  <c r="BC97" i="1"/>
  <c r="BD97" i="1" s="1"/>
  <c r="BB97" i="1"/>
  <c r="AK97" i="1"/>
  <c r="AB97" i="1"/>
  <c r="AC97" i="1" s="1"/>
  <c r="X97" i="1"/>
  <c r="Y97" i="1" s="1"/>
  <c r="R97" i="1"/>
  <c r="J97" i="1" s="1"/>
  <c r="D97" i="1"/>
  <c r="E97" i="1" s="1"/>
  <c r="BQ97" i="1" s="1"/>
  <c r="A97" i="1"/>
  <c r="B97" i="1" s="1"/>
  <c r="BE96" i="1"/>
  <c r="BC96" i="1"/>
  <c r="BD96" i="1" s="1"/>
  <c r="BB96" i="1"/>
  <c r="AK96" i="1"/>
  <c r="AB96" i="1"/>
  <c r="AC96" i="1" s="1"/>
  <c r="X96" i="1"/>
  <c r="Y96" i="1" s="1"/>
  <c r="R96" i="1"/>
  <c r="J96" i="1" s="1"/>
  <c r="D96" i="1"/>
  <c r="E96" i="1" s="1"/>
  <c r="A96" i="1"/>
  <c r="BE95" i="1"/>
  <c r="BC95" i="1"/>
  <c r="BD95" i="1" s="1"/>
  <c r="BB95" i="1"/>
  <c r="AK95" i="1"/>
  <c r="AB95" i="1"/>
  <c r="BS95" i="1" s="1"/>
  <c r="X95" i="1"/>
  <c r="Y95" i="1" s="1"/>
  <c r="R95" i="1"/>
  <c r="J95" i="1" s="1"/>
  <c r="D95" i="1"/>
  <c r="E95" i="1" s="1"/>
  <c r="BQ95" i="1" s="1"/>
  <c r="A95" i="1"/>
  <c r="BU94" i="1"/>
  <c r="BE94" i="1"/>
  <c r="BC94" i="1"/>
  <c r="BD94" i="1" s="1"/>
  <c r="BB94" i="1"/>
  <c r="AK94" i="1"/>
  <c r="AB94" i="1"/>
  <c r="AC94" i="1" s="1"/>
  <c r="X94" i="1"/>
  <c r="Y94" i="1" s="1"/>
  <c r="R94" i="1"/>
  <c r="J94" i="1" s="1"/>
  <c r="D94" i="1"/>
  <c r="A94" i="1"/>
  <c r="BE93" i="1"/>
  <c r="BC93" i="1"/>
  <c r="BD93" i="1" s="1"/>
  <c r="BB93" i="1"/>
  <c r="AK93" i="1"/>
  <c r="AB93" i="1"/>
  <c r="AC93" i="1" s="1"/>
  <c r="X93" i="1"/>
  <c r="Y93" i="1" s="1"/>
  <c r="R93" i="1"/>
  <c r="J93" i="1" s="1"/>
  <c r="D93" i="1"/>
  <c r="A93" i="1"/>
  <c r="BH92" i="1"/>
  <c r="BE92" i="1"/>
  <c r="BC92" i="1"/>
  <c r="BD92" i="1" s="1"/>
  <c r="BB92" i="1"/>
  <c r="AK92" i="1"/>
  <c r="AB92" i="1"/>
  <c r="AC92" i="1" s="1"/>
  <c r="X92" i="1"/>
  <c r="Y92" i="1" s="1"/>
  <c r="R92" i="1"/>
  <c r="J92" i="1" s="1"/>
  <c r="D92" i="1"/>
  <c r="A92" i="1"/>
  <c r="BE91" i="1"/>
  <c r="BC91" i="1"/>
  <c r="BD91" i="1" s="1"/>
  <c r="BB91" i="1"/>
  <c r="AK91" i="1"/>
  <c r="AB91" i="1"/>
  <c r="AC91" i="1" s="1"/>
  <c r="X91" i="1"/>
  <c r="Y91" i="1" s="1"/>
  <c r="R91" i="1"/>
  <c r="J91" i="1" s="1"/>
  <c r="D91" i="1"/>
  <c r="A91" i="1"/>
  <c r="B91" i="1" s="1"/>
  <c r="BE90" i="1"/>
  <c r="BC90" i="1"/>
  <c r="BD90" i="1" s="1"/>
  <c r="BB90" i="1"/>
  <c r="AK90" i="1"/>
  <c r="AB90" i="1"/>
  <c r="AC90" i="1" s="1"/>
  <c r="BT90" i="1" s="1"/>
  <c r="X90" i="1"/>
  <c r="Y90" i="1" s="1"/>
  <c r="R90" i="1"/>
  <c r="J90" i="1" s="1"/>
  <c r="D90" i="1"/>
  <c r="E90" i="1" s="1"/>
  <c r="BQ90" i="1" s="1"/>
  <c r="A90" i="1"/>
  <c r="BH89" i="1"/>
  <c r="BE89" i="1"/>
  <c r="BC89" i="1"/>
  <c r="BD89" i="1" s="1"/>
  <c r="BB89" i="1"/>
  <c r="AK89" i="1"/>
  <c r="AB89" i="1"/>
  <c r="BS89" i="1" s="1"/>
  <c r="X89" i="1"/>
  <c r="Y89" i="1" s="1"/>
  <c r="R89" i="1"/>
  <c r="J89" i="1" s="1"/>
  <c r="D89" i="1"/>
  <c r="E89" i="1" s="1"/>
  <c r="BQ89" i="1" s="1"/>
  <c r="A89" i="1"/>
  <c r="B89" i="1" s="1"/>
  <c r="BH88" i="1"/>
  <c r="BE88" i="1"/>
  <c r="BC88" i="1"/>
  <c r="BD88" i="1" s="1"/>
  <c r="BB88" i="1"/>
  <c r="AK88" i="1"/>
  <c r="AB88" i="1"/>
  <c r="AC88" i="1" s="1"/>
  <c r="BT88" i="1" s="1"/>
  <c r="X88" i="1"/>
  <c r="Y88" i="1" s="1"/>
  <c r="R88" i="1"/>
  <c r="J88" i="1" s="1"/>
  <c r="D88" i="1"/>
  <c r="E88" i="1" s="1"/>
  <c r="BQ88" i="1" s="1"/>
  <c r="A88" i="1"/>
  <c r="BE87" i="1"/>
  <c r="BC87" i="1"/>
  <c r="BD87" i="1" s="1"/>
  <c r="BB87" i="1"/>
  <c r="AK87" i="1"/>
  <c r="AB87" i="1"/>
  <c r="AC87" i="1" s="1"/>
  <c r="BT87" i="1" s="1"/>
  <c r="X87" i="1"/>
  <c r="Y87" i="1" s="1"/>
  <c r="R87" i="1"/>
  <c r="J87" i="1" s="1"/>
  <c r="D87" i="1"/>
  <c r="E87" i="1" s="1"/>
  <c r="BQ87" i="1" s="1"/>
  <c r="A87" i="1"/>
  <c r="B87" i="1" s="1"/>
  <c r="BR86" i="1"/>
  <c r="BE86" i="1"/>
  <c r="BC86" i="1"/>
  <c r="BD86" i="1" s="1"/>
  <c r="BB86" i="1"/>
  <c r="AK86" i="1"/>
  <c r="AB86" i="1"/>
  <c r="AC86" i="1" s="1"/>
  <c r="BT86" i="1" s="1"/>
  <c r="X86" i="1"/>
  <c r="Y86" i="1" s="1"/>
  <c r="R86" i="1"/>
  <c r="J86" i="1" s="1"/>
  <c r="D86" i="1"/>
  <c r="E86" i="1" s="1"/>
  <c r="BQ86" i="1" s="1"/>
  <c r="A86" i="1"/>
  <c r="BE85" i="1"/>
  <c r="BC85" i="1"/>
  <c r="BD85" i="1" s="1"/>
  <c r="BB85" i="1"/>
  <c r="AK85" i="1"/>
  <c r="AB85" i="1"/>
  <c r="AC85" i="1" s="1"/>
  <c r="X85" i="1"/>
  <c r="Y85" i="1" s="1"/>
  <c r="R85" i="1"/>
  <c r="J85" i="1" s="1"/>
  <c r="D85" i="1"/>
  <c r="E85" i="1" s="1"/>
  <c r="BQ85" i="1" s="1"/>
  <c r="A85" i="1"/>
  <c r="B85" i="1" s="1"/>
  <c r="BE84" i="1"/>
  <c r="BC84" i="1"/>
  <c r="BD84" i="1" s="1"/>
  <c r="BB84" i="1"/>
  <c r="AK84" i="1"/>
  <c r="AB84" i="1"/>
  <c r="AC84" i="1" s="1"/>
  <c r="BT84" i="1" s="1"/>
  <c r="X84" i="1"/>
  <c r="Y84" i="1" s="1"/>
  <c r="R84" i="1"/>
  <c r="J84" i="1" s="1"/>
  <c r="D84" i="1"/>
  <c r="A84" i="1"/>
  <c r="BF83" i="1"/>
  <c r="BE83" i="1"/>
  <c r="BC83" i="1"/>
  <c r="BD83" i="1" s="1"/>
  <c r="BB83" i="1"/>
  <c r="AK83" i="1"/>
  <c r="AB83" i="1"/>
  <c r="AC83" i="1" s="1"/>
  <c r="BT83" i="1" s="1"/>
  <c r="X83" i="1"/>
  <c r="Y83" i="1" s="1"/>
  <c r="R83" i="1"/>
  <c r="J83" i="1" s="1"/>
  <c r="D83" i="1"/>
  <c r="E83" i="1" s="1"/>
  <c r="BQ83" i="1" s="1"/>
  <c r="A83" i="1"/>
  <c r="B83" i="1" s="1"/>
  <c r="BU82" i="1"/>
  <c r="BE82" i="1"/>
  <c r="BC82" i="1"/>
  <c r="BD82" i="1" s="1"/>
  <c r="BB82" i="1"/>
  <c r="AK82" i="1"/>
  <c r="AB82" i="1"/>
  <c r="AC82" i="1" s="1"/>
  <c r="X82" i="1"/>
  <c r="Y82" i="1" s="1"/>
  <c r="R82" i="1"/>
  <c r="J82" i="1" s="1"/>
  <c r="D82" i="1"/>
  <c r="A82" i="1"/>
  <c r="BE81" i="1"/>
  <c r="BC81" i="1"/>
  <c r="BD81" i="1" s="1"/>
  <c r="BB81" i="1"/>
  <c r="AK81" i="1"/>
  <c r="AB81" i="1"/>
  <c r="AC81" i="1" s="1"/>
  <c r="BT81" i="1" s="1"/>
  <c r="X81" i="1"/>
  <c r="Y81" i="1" s="1"/>
  <c r="R81" i="1"/>
  <c r="J81" i="1" s="1"/>
  <c r="D81" i="1"/>
  <c r="E81" i="1" s="1"/>
  <c r="BQ81" i="1" s="1"/>
  <c r="A81" i="1"/>
  <c r="BE80" i="1"/>
  <c r="BC80" i="1"/>
  <c r="BD80" i="1" s="1"/>
  <c r="BB80" i="1"/>
  <c r="AK80" i="1"/>
  <c r="AB80" i="1"/>
  <c r="AC80" i="1" s="1"/>
  <c r="X80" i="1"/>
  <c r="Y80" i="1" s="1"/>
  <c r="R80" i="1"/>
  <c r="J80" i="1" s="1"/>
  <c r="D80" i="1"/>
  <c r="E80" i="1" s="1"/>
  <c r="BQ80" i="1" s="1"/>
  <c r="A80" i="1"/>
  <c r="BI79" i="1"/>
  <c r="BE79" i="1"/>
  <c r="BC79" i="1"/>
  <c r="BD79" i="1" s="1"/>
  <c r="BB79" i="1"/>
  <c r="AK79" i="1"/>
  <c r="AB79" i="1"/>
  <c r="AC79" i="1" s="1"/>
  <c r="BT79" i="1" s="1"/>
  <c r="X79" i="1"/>
  <c r="Y79" i="1" s="1"/>
  <c r="R79" i="1"/>
  <c r="J79" i="1" s="1"/>
  <c r="D79" i="1"/>
  <c r="E79" i="1" s="1"/>
  <c r="BQ79" i="1" s="1"/>
  <c r="A79" i="1"/>
  <c r="BJ78" i="1"/>
  <c r="BE78" i="1"/>
  <c r="BC78" i="1"/>
  <c r="BB78" i="1"/>
  <c r="AK78" i="1"/>
  <c r="AB78" i="1"/>
  <c r="X78" i="1"/>
  <c r="Y78" i="1" s="1"/>
  <c r="R78" i="1"/>
  <c r="J78" i="1" s="1"/>
  <c r="D78" i="1"/>
  <c r="A78" i="1"/>
  <c r="B78" i="1" s="1"/>
  <c r="BU77" i="1"/>
  <c r="BE77" i="1"/>
  <c r="BC77" i="1"/>
  <c r="BD77" i="1" s="1"/>
  <c r="BB77" i="1"/>
  <c r="AK77" i="1"/>
  <c r="AC77" i="1"/>
  <c r="AB77" i="1"/>
  <c r="BS77" i="1" s="1"/>
  <c r="X77" i="1"/>
  <c r="Y77" i="1" s="1"/>
  <c r="R77" i="1"/>
  <c r="J77" i="1" s="1"/>
  <c r="D77" i="1"/>
  <c r="A77" i="1"/>
  <c r="B77" i="1" s="1"/>
  <c r="BO76" i="1"/>
  <c r="BE76" i="1"/>
  <c r="BC76" i="1"/>
  <c r="BD76" i="1" s="1"/>
  <c r="BB76" i="1"/>
  <c r="AK76" i="1"/>
  <c r="AB76" i="1"/>
  <c r="AC76" i="1" s="1"/>
  <c r="X76" i="1"/>
  <c r="Y76" i="1" s="1"/>
  <c r="R76" i="1"/>
  <c r="J76" i="1" s="1"/>
  <c r="D76" i="1"/>
  <c r="E76" i="1" s="1"/>
  <c r="BQ76" i="1" s="1"/>
  <c r="A76" i="1"/>
  <c r="BO75" i="1"/>
  <c r="BE75" i="1"/>
  <c r="BC75" i="1"/>
  <c r="BD75" i="1" s="1"/>
  <c r="BB75" i="1"/>
  <c r="AK75" i="1"/>
  <c r="AB75" i="1"/>
  <c r="AC75" i="1" s="1"/>
  <c r="BT75" i="1" s="1"/>
  <c r="X75" i="1"/>
  <c r="Y75" i="1" s="1"/>
  <c r="R75" i="1"/>
  <c r="J75" i="1" s="1"/>
  <c r="D75" i="1"/>
  <c r="A75" i="1"/>
  <c r="B75" i="1" s="1"/>
  <c r="BO74" i="1"/>
  <c r="BE74" i="1"/>
  <c r="BC74" i="1"/>
  <c r="BD74" i="1" s="1"/>
  <c r="BB74" i="1"/>
  <c r="AK74" i="1"/>
  <c r="AB74" i="1"/>
  <c r="AC74" i="1" s="1"/>
  <c r="BT74" i="1" s="1"/>
  <c r="X74" i="1"/>
  <c r="Y74" i="1" s="1"/>
  <c r="R74" i="1"/>
  <c r="J74" i="1" s="1"/>
  <c r="D74" i="1"/>
  <c r="E74" i="1" s="1"/>
  <c r="BQ74" i="1" s="1"/>
  <c r="A74" i="1"/>
  <c r="BE73" i="1"/>
  <c r="BC73" i="1"/>
  <c r="BD73" i="1" s="1"/>
  <c r="BB73" i="1"/>
  <c r="AK73" i="1"/>
  <c r="AB73" i="1"/>
  <c r="AC73" i="1" s="1"/>
  <c r="BT73" i="1" s="1"/>
  <c r="X73" i="1"/>
  <c r="Y73" i="1" s="1"/>
  <c r="R73" i="1"/>
  <c r="J73" i="1" s="1"/>
  <c r="D73" i="1"/>
  <c r="E73" i="1" s="1"/>
  <c r="BQ73" i="1" s="1"/>
  <c r="A73" i="1"/>
  <c r="B73" i="1" s="1"/>
  <c r="BE72" i="1"/>
  <c r="BC72" i="1"/>
  <c r="BD72" i="1" s="1"/>
  <c r="BB72" i="1"/>
  <c r="AK72" i="1"/>
  <c r="AB72" i="1"/>
  <c r="AC72" i="1" s="1"/>
  <c r="BT72" i="1" s="1"/>
  <c r="X72" i="1"/>
  <c r="Y72" i="1" s="1"/>
  <c r="R72" i="1"/>
  <c r="J72" i="1" s="1"/>
  <c r="D72" i="1"/>
  <c r="E72" i="1" s="1"/>
  <c r="BQ72" i="1" s="1"/>
  <c r="A72" i="1"/>
  <c r="B72" i="1" s="1"/>
  <c r="BE71" i="1"/>
  <c r="BC71" i="1"/>
  <c r="BD71" i="1" s="1"/>
  <c r="BB71" i="1"/>
  <c r="AK71" i="1"/>
  <c r="AB71" i="1"/>
  <c r="BS71" i="1" s="1"/>
  <c r="X71" i="1"/>
  <c r="Y71" i="1" s="1"/>
  <c r="R71" i="1"/>
  <c r="J71" i="1" s="1"/>
  <c r="D71" i="1"/>
  <c r="E71" i="1" s="1"/>
  <c r="BQ71" i="1" s="1"/>
  <c r="A71" i="1"/>
  <c r="B71" i="1" s="1"/>
  <c r="BE70" i="1"/>
  <c r="BC70" i="1"/>
  <c r="BD70" i="1" s="1"/>
  <c r="BB70" i="1"/>
  <c r="AK70" i="1"/>
  <c r="AB70" i="1"/>
  <c r="X70" i="1"/>
  <c r="Y70" i="1" s="1"/>
  <c r="R70" i="1"/>
  <c r="J70" i="1" s="1"/>
  <c r="D70" i="1"/>
  <c r="E70" i="1" s="1"/>
  <c r="BQ70" i="1" s="1"/>
  <c r="A70" i="1"/>
  <c r="B70" i="1" s="1"/>
  <c r="C70" i="1" s="1"/>
  <c r="BG69" i="1"/>
  <c r="BE69" i="1"/>
  <c r="BC69" i="1"/>
  <c r="BD69" i="1" s="1"/>
  <c r="BB69" i="1"/>
  <c r="AK69" i="1"/>
  <c r="AB69" i="1"/>
  <c r="BS69" i="1" s="1"/>
  <c r="X69" i="1"/>
  <c r="Y69" i="1" s="1"/>
  <c r="R69" i="1"/>
  <c r="J69" i="1" s="1"/>
  <c r="D69" i="1"/>
  <c r="A69" i="1"/>
  <c r="B69" i="1" s="1"/>
  <c r="BU68" i="1"/>
  <c r="BE68" i="1"/>
  <c r="BC68" i="1"/>
  <c r="BD68" i="1" s="1"/>
  <c r="BB68" i="1"/>
  <c r="AK68" i="1"/>
  <c r="AB68" i="1"/>
  <c r="X68" i="1"/>
  <c r="Y68" i="1" s="1"/>
  <c r="R68" i="1"/>
  <c r="J68" i="1" s="1"/>
  <c r="D68" i="1"/>
  <c r="E68" i="1" s="1"/>
  <c r="BQ68" i="1" s="1"/>
  <c r="A68" i="1"/>
  <c r="B68" i="1" s="1"/>
  <c r="BE67" i="1"/>
  <c r="BC67" i="1"/>
  <c r="BD67" i="1" s="1"/>
  <c r="BB67" i="1"/>
  <c r="AK67" i="1"/>
  <c r="AB67" i="1"/>
  <c r="BS67" i="1" s="1"/>
  <c r="X67" i="1"/>
  <c r="Y67" i="1" s="1"/>
  <c r="R67" i="1"/>
  <c r="J67" i="1" s="1"/>
  <c r="D67" i="1"/>
  <c r="A67" i="1"/>
  <c r="B67" i="1" s="1"/>
  <c r="BU66" i="1"/>
  <c r="BE66" i="1"/>
  <c r="BC66" i="1"/>
  <c r="BD66" i="1" s="1"/>
  <c r="BB66" i="1"/>
  <c r="AK66" i="1"/>
  <c r="AB66" i="1"/>
  <c r="X66" i="1"/>
  <c r="Y66" i="1" s="1"/>
  <c r="R66" i="1"/>
  <c r="J66" i="1" s="1"/>
  <c r="D66" i="1"/>
  <c r="E66" i="1" s="1"/>
  <c r="BQ66" i="1" s="1"/>
  <c r="C66" i="1"/>
  <c r="A66" i="1"/>
  <c r="B66" i="1" s="1"/>
  <c r="BE65" i="1"/>
  <c r="BC65" i="1"/>
  <c r="BD65" i="1" s="1"/>
  <c r="BB65" i="1"/>
  <c r="AK65" i="1"/>
  <c r="AB65" i="1"/>
  <c r="X65" i="1"/>
  <c r="Y65" i="1" s="1"/>
  <c r="R65" i="1"/>
  <c r="J65" i="1" s="1"/>
  <c r="D65" i="1"/>
  <c r="A65" i="1"/>
  <c r="BU64" i="1"/>
  <c r="BE64" i="1"/>
  <c r="BC64" i="1"/>
  <c r="BD64" i="1" s="1"/>
  <c r="BB64" i="1"/>
  <c r="AK64" i="1"/>
  <c r="AB64" i="1"/>
  <c r="BS64" i="1" s="1"/>
  <c r="X64" i="1"/>
  <c r="Y64" i="1" s="1"/>
  <c r="R64" i="1"/>
  <c r="J64" i="1" s="1"/>
  <c r="D64" i="1"/>
  <c r="E64" i="1" s="1"/>
  <c r="BQ64" i="1" s="1"/>
  <c r="A64" i="1"/>
  <c r="B64" i="1" s="1"/>
  <c r="BE63" i="1"/>
  <c r="BC63" i="1"/>
  <c r="BD63" i="1" s="1"/>
  <c r="BB63" i="1"/>
  <c r="AK63" i="1"/>
  <c r="AB63" i="1"/>
  <c r="X63" i="1"/>
  <c r="Y63" i="1" s="1"/>
  <c r="R63" i="1"/>
  <c r="J63" i="1" s="1"/>
  <c r="D63" i="1"/>
  <c r="A63" i="1"/>
  <c r="BU62" i="1"/>
  <c r="BE62" i="1"/>
  <c r="BC62" i="1"/>
  <c r="BD62" i="1" s="1"/>
  <c r="BB62" i="1"/>
  <c r="AK62" i="1"/>
  <c r="AB62" i="1"/>
  <c r="BS62" i="1" s="1"/>
  <c r="X62" i="1"/>
  <c r="Y62" i="1" s="1"/>
  <c r="R62" i="1"/>
  <c r="J62" i="1" s="1"/>
  <c r="D62" i="1"/>
  <c r="E62" i="1" s="1"/>
  <c r="BQ62" i="1" s="1"/>
  <c r="A62" i="1"/>
  <c r="B62" i="1" s="1"/>
  <c r="BE61" i="1"/>
  <c r="BC61" i="1"/>
  <c r="BD61" i="1" s="1"/>
  <c r="BB61" i="1"/>
  <c r="AK61" i="1"/>
  <c r="AB61" i="1"/>
  <c r="BS61" i="1" s="1"/>
  <c r="X61" i="1"/>
  <c r="Y61" i="1" s="1"/>
  <c r="R61" i="1"/>
  <c r="J61" i="1" s="1"/>
  <c r="D61" i="1"/>
  <c r="A61" i="1"/>
  <c r="BU60" i="1"/>
  <c r="BE60" i="1"/>
  <c r="BC60" i="1"/>
  <c r="BD60" i="1" s="1"/>
  <c r="BB60" i="1"/>
  <c r="AK60" i="1"/>
  <c r="AB60" i="1"/>
  <c r="X60" i="1"/>
  <c r="Y60" i="1" s="1"/>
  <c r="R60" i="1"/>
  <c r="J60" i="1" s="1"/>
  <c r="D60" i="1"/>
  <c r="E60" i="1" s="1"/>
  <c r="BQ60" i="1" s="1"/>
  <c r="A60" i="1"/>
  <c r="B60" i="1" s="1"/>
  <c r="BE59" i="1"/>
  <c r="BC59" i="1"/>
  <c r="BD59" i="1" s="1"/>
  <c r="BB59" i="1"/>
  <c r="AK59" i="1"/>
  <c r="AB59" i="1"/>
  <c r="BS59" i="1" s="1"/>
  <c r="X59" i="1"/>
  <c r="Y59" i="1" s="1"/>
  <c r="R59" i="1"/>
  <c r="J59" i="1" s="1"/>
  <c r="D59" i="1"/>
  <c r="A59" i="1"/>
  <c r="BU58" i="1"/>
  <c r="BE58" i="1"/>
  <c r="BC58" i="1"/>
  <c r="BD58" i="1" s="1"/>
  <c r="BB58" i="1"/>
  <c r="AK58" i="1"/>
  <c r="AB58" i="1"/>
  <c r="BS58" i="1" s="1"/>
  <c r="X58" i="1"/>
  <c r="Y58" i="1" s="1"/>
  <c r="R58" i="1"/>
  <c r="J58" i="1" s="1"/>
  <c r="D58" i="1"/>
  <c r="E58" i="1" s="1"/>
  <c r="BQ58" i="1" s="1"/>
  <c r="A58" i="1"/>
  <c r="BE57" i="1"/>
  <c r="BC57" i="1"/>
  <c r="BD57" i="1" s="1"/>
  <c r="BB57" i="1"/>
  <c r="AK57" i="1"/>
  <c r="AB57" i="1"/>
  <c r="X57" i="1"/>
  <c r="Y57" i="1" s="1"/>
  <c r="R57" i="1"/>
  <c r="J57" i="1" s="1"/>
  <c r="D57" i="1"/>
  <c r="A57" i="1"/>
  <c r="B57" i="1" s="1"/>
  <c r="BU56" i="1"/>
  <c r="BE56" i="1"/>
  <c r="BC56" i="1"/>
  <c r="BD56" i="1" s="1"/>
  <c r="BB56" i="1"/>
  <c r="AK56" i="1"/>
  <c r="AB56" i="1"/>
  <c r="BS56" i="1" s="1"/>
  <c r="X56" i="1"/>
  <c r="Y56" i="1" s="1"/>
  <c r="R56" i="1"/>
  <c r="J56" i="1" s="1"/>
  <c r="D56" i="1"/>
  <c r="E56" i="1" s="1"/>
  <c r="BQ56" i="1" s="1"/>
  <c r="A56" i="1"/>
  <c r="BE55" i="1"/>
  <c r="BC55" i="1"/>
  <c r="BD55" i="1" s="1"/>
  <c r="BB55" i="1"/>
  <c r="AK55" i="1"/>
  <c r="AB55" i="1"/>
  <c r="BS55" i="1" s="1"/>
  <c r="X55" i="1"/>
  <c r="Y55" i="1" s="1"/>
  <c r="R55" i="1"/>
  <c r="J55" i="1" s="1"/>
  <c r="D55" i="1"/>
  <c r="A55" i="1"/>
  <c r="B55" i="1" s="1"/>
  <c r="BU54" i="1"/>
  <c r="BE54" i="1"/>
  <c r="BC54" i="1"/>
  <c r="BD54" i="1" s="1"/>
  <c r="BB54" i="1"/>
  <c r="AK54" i="1"/>
  <c r="AB54" i="1"/>
  <c r="X54" i="1"/>
  <c r="Y54" i="1" s="1"/>
  <c r="R54" i="1"/>
  <c r="J54" i="1" s="1"/>
  <c r="D54" i="1"/>
  <c r="E54" i="1" s="1"/>
  <c r="BQ54" i="1" s="1"/>
  <c r="A54" i="1"/>
  <c r="BE53" i="1"/>
  <c r="BC53" i="1"/>
  <c r="BD53" i="1" s="1"/>
  <c r="BB53" i="1"/>
  <c r="AK53" i="1"/>
  <c r="AB53" i="1"/>
  <c r="BS53" i="1" s="1"/>
  <c r="X53" i="1"/>
  <c r="Y53" i="1" s="1"/>
  <c r="R53" i="1"/>
  <c r="J53" i="1" s="1"/>
  <c r="D53" i="1"/>
  <c r="A53" i="1"/>
  <c r="B53" i="1" s="1"/>
  <c r="BU52" i="1"/>
  <c r="BE52" i="1"/>
  <c r="BC52" i="1"/>
  <c r="BB52" i="1"/>
  <c r="AK52" i="1"/>
  <c r="AB52" i="1"/>
  <c r="BS52" i="1" s="1"/>
  <c r="X52" i="1"/>
  <c r="Y52" i="1" s="1"/>
  <c r="R52" i="1"/>
  <c r="J52" i="1" s="1"/>
  <c r="D52" i="1"/>
  <c r="E52" i="1" s="1"/>
  <c r="BQ52" i="1" s="1"/>
  <c r="A52" i="1"/>
  <c r="B52" i="1" s="1"/>
  <c r="BR51" i="1"/>
  <c r="BG51" i="1"/>
  <c r="BE51" i="1"/>
  <c r="BC51" i="1"/>
  <c r="BB51" i="1"/>
  <c r="AK51" i="1"/>
  <c r="AB51" i="1"/>
  <c r="AC51" i="1" s="1"/>
  <c r="BT51" i="1" s="1"/>
  <c r="X51" i="1"/>
  <c r="Y51" i="1" s="1"/>
  <c r="R51" i="1"/>
  <c r="J51" i="1" s="1"/>
  <c r="D51" i="1"/>
  <c r="E51" i="1" s="1"/>
  <c r="BQ51" i="1" s="1"/>
  <c r="A51" i="1"/>
  <c r="BE50" i="1"/>
  <c r="BC50" i="1"/>
  <c r="BD50" i="1" s="1"/>
  <c r="BB50" i="1"/>
  <c r="AK50" i="1"/>
  <c r="AB50" i="1"/>
  <c r="AC50" i="1" s="1"/>
  <c r="X50" i="1"/>
  <c r="Y50" i="1" s="1"/>
  <c r="R50" i="1"/>
  <c r="J50" i="1" s="1"/>
  <c r="D50" i="1"/>
  <c r="A50" i="1"/>
  <c r="B50" i="1" s="1"/>
  <c r="C50" i="1" s="1"/>
  <c r="BU49" i="1"/>
  <c r="BJ49" i="1"/>
  <c r="BE49" i="1"/>
  <c r="BC49" i="1"/>
  <c r="BD49" i="1" s="1"/>
  <c r="BB49" i="1"/>
  <c r="AK49" i="1"/>
  <c r="AB49" i="1"/>
  <c r="AC49" i="1" s="1"/>
  <c r="BT49" i="1" s="1"/>
  <c r="X49" i="1"/>
  <c r="Y49" i="1" s="1"/>
  <c r="R49" i="1"/>
  <c r="J49" i="1" s="1"/>
  <c r="D49" i="1"/>
  <c r="A49" i="1"/>
  <c r="B49" i="1" s="1"/>
  <c r="BF48" i="1"/>
  <c r="BE48" i="1"/>
  <c r="BC48" i="1"/>
  <c r="BB48" i="1"/>
  <c r="AK48" i="1"/>
  <c r="AB48" i="1"/>
  <c r="AC48" i="1" s="1"/>
  <c r="X48" i="1"/>
  <c r="Y48" i="1" s="1"/>
  <c r="R48" i="1"/>
  <c r="J48" i="1" s="1"/>
  <c r="D48" i="1"/>
  <c r="A48" i="1"/>
  <c r="B48" i="1" s="1"/>
  <c r="BE47" i="1"/>
  <c r="BC47" i="1"/>
  <c r="BD47" i="1" s="1"/>
  <c r="BB47" i="1"/>
  <c r="AK47" i="1"/>
  <c r="AB47" i="1"/>
  <c r="AC47" i="1" s="1"/>
  <c r="BT47" i="1" s="1"/>
  <c r="X47" i="1"/>
  <c r="Y47" i="1" s="1"/>
  <c r="R47" i="1"/>
  <c r="J47" i="1" s="1"/>
  <c r="D47" i="1"/>
  <c r="E47" i="1" s="1"/>
  <c r="BQ47" i="1" s="1"/>
  <c r="A47" i="1"/>
  <c r="BR46" i="1"/>
  <c r="BH46" i="1"/>
  <c r="BE46" i="1"/>
  <c r="BC46" i="1"/>
  <c r="BD46" i="1" s="1"/>
  <c r="BB46" i="1"/>
  <c r="AK46" i="1"/>
  <c r="AB46" i="1"/>
  <c r="BS46" i="1" s="1"/>
  <c r="X46" i="1"/>
  <c r="Y46" i="1" s="1"/>
  <c r="R46" i="1"/>
  <c r="J46" i="1" s="1"/>
  <c r="D46" i="1"/>
  <c r="A46" i="1"/>
  <c r="BE45" i="1"/>
  <c r="BC45" i="1"/>
  <c r="BD45" i="1" s="1"/>
  <c r="BB45" i="1"/>
  <c r="AK45" i="1"/>
  <c r="AB45" i="1"/>
  <c r="AC45" i="1" s="1"/>
  <c r="BT45" i="1" s="1"/>
  <c r="X45" i="1"/>
  <c r="Y45" i="1" s="1"/>
  <c r="R45" i="1"/>
  <c r="J45" i="1" s="1"/>
  <c r="D45" i="1"/>
  <c r="E45" i="1" s="1"/>
  <c r="BQ45" i="1" s="1"/>
  <c r="A45" i="1"/>
  <c r="B45" i="1" s="1"/>
  <c r="BU44" i="1"/>
  <c r="BJ44" i="1"/>
  <c r="BE44" i="1"/>
  <c r="BC44" i="1"/>
  <c r="BD44" i="1" s="1"/>
  <c r="BB44" i="1"/>
  <c r="AK44" i="1"/>
  <c r="AB44" i="1"/>
  <c r="AC44" i="1" s="1"/>
  <c r="BT44" i="1" s="1"/>
  <c r="X44" i="1"/>
  <c r="Y44" i="1" s="1"/>
  <c r="R44" i="1"/>
  <c r="J44" i="1" s="1"/>
  <c r="D44" i="1"/>
  <c r="A44" i="1"/>
  <c r="B44" i="1" s="1"/>
  <c r="BF43" i="1"/>
  <c r="BE43" i="1"/>
  <c r="BC43" i="1"/>
  <c r="BD43" i="1" s="1"/>
  <c r="BB43" i="1"/>
  <c r="AK43" i="1"/>
  <c r="AB43" i="1"/>
  <c r="AC43" i="1" s="1"/>
  <c r="BT43" i="1" s="1"/>
  <c r="X43" i="1"/>
  <c r="Y43" i="1" s="1"/>
  <c r="R43" i="1"/>
  <c r="J43" i="1" s="1"/>
  <c r="D43" i="1"/>
  <c r="E43" i="1" s="1"/>
  <c r="A43" i="1"/>
  <c r="B43" i="1" s="1"/>
  <c r="BR42" i="1"/>
  <c r="BF42" i="1"/>
  <c r="BE42" i="1"/>
  <c r="BC42" i="1"/>
  <c r="BD42" i="1" s="1"/>
  <c r="BB42" i="1"/>
  <c r="AK42" i="1"/>
  <c r="AB42" i="1"/>
  <c r="AC42" i="1" s="1"/>
  <c r="X42" i="1"/>
  <c r="Y42" i="1" s="1"/>
  <c r="R42" i="1"/>
  <c r="J42" i="1" s="1"/>
  <c r="D42" i="1"/>
  <c r="A42" i="1"/>
  <c r="B42" i="1" s="1"/>
  <c r="BR41" i="1"/>
  <c r="BJ41" i="1"/>
  <c r="BE41" i="1"/>
  <c r="BC41" i="1"/>
  <c r="BD41" i="1" s="1"/>
  <c r="BB41" i="1"/>
  <c r="AK41" i="1"/>
  <c r="AB41" i="1"/>
  <c r="AC41" i="1" s="1"/>
  <c r="BT41" i="1" s="1"/>
  <c r="X41" i="1"/>
  <c r="Y41" i="1" s="1"/>
  <c r="R41" i="1"/>
  <c r="J41" i="1" s="1"/>
  <c r="D41" i="1"/>
  <c r="A41" i="1"/>
  <c r="B41" i="1" s="1"/>
  <c r="C41" i="1" s="1"/>
  <c r="BR40" i="1"/>
  <c r="BF40" i="1"/>
  <c r="BE40" i="1"/>
  <c r="BC40" i="1"/>
  <c r="BB40" i="1"/>
  <c r="AK40" i="1"/>
  <c r="AB40" i="1"/>
  <c r="AC40" i="1" s="1"/>
  <c r="BT40" i="1" s="1"/>
  <c r="X40" i="1"/>
  <c r="Y40" i="1" s="1"/>
  <c r="R40" i="1"/>
  <c r="J40" i="1" s="1"/>
  <c r="D40" i="1"/>
  <c r="E40" i="1" s="1"/>
  <c r="F40" i="1" s="1"/>
  <c r="A40" i="1"/>
  <c r="BI39" i="1"/>
  <c r="BE39" i="1"/>
  <c r="BC39" i="1"/>
  <c r="BD39" i="1" s="1"/>
  <c r="BB39" i="1"/>
  <c r="AK39" i="1"/>
  <c r="AB39" i="1"/>
  <c r="AC39" i="1" s="1"/>
  <c r="X39" i="1"/>
  <c r="Y39" i="1" s="1"/>
  <c r="R39" i="1"/>
  <c r="J39" i="1" s="1"/>
  <c r="D39" i="1"/>
  <c r="A39" i="1"/>
  <c r="BU38" i="1"/>
  <c r="BR38" i="1"/>
  <c r="BI38" i="1"/>
  <c r="BE38" i="1"/>
  <c r="BC38" i="1"/>
  <c r="BB38" i="1"/>
  <c r="AK38" i="1"/>
  <c r="AB38" i="1"/>
  <c r="X38" i="1"/>
  <c r="Y38" i="1" s="1"/>
  <c r="R38" i="1"/>
  <c r="J38" i="1" s="1"/>
  <c r="D38" i="1"/>
  <c r="A38" i="1"/>
  <c r="B38" i="1" s="1"/>
  <c r="BH37" i="1"/>
  <c r="BE37" i="1"/>
  <c r="BC37" i="1"/>
  <c r="BD37" i="1" s="1"/>
  <c r="BB37" i="1"/>
  <c r="AK37" i="1"/>
  <c r="AB37" i="1"/>
  <c r="AC37" i="1" s="1"/>
  <c r="BT37" i="1" s="1"/>
  <c r="X37" i="1"/>
  <c r="Y37" i="1" s="1"/>
  <c r="R37" i="1"/>
  <c r="J37" i="1" s="1"/>
  <c r="D37" i="1"/>
  <c r="A37" i="1"/>
  <c r="B37" i="1" s="1"/>
  <c r="BI36" i="1"/>
  <c r="BE36" i="1"/>
  <c r="BC36" i="1"/>
  <c r="BD36" i="1" s="1"/>
  <c r="BB36" i="1"/>
  <c r="AK36" i="1"/>
  <c r="AB36" i="1"/>
  <c r="BS36" i="1" s="1"/>
  <c r="X36" i="1"/>
  <c r="Y36" i="1" s="1"/>
  <c r="R36" i="1"/>
  <c r="J36" i="1" s="1"/>
  <c r="D36" i="1"/>
  <c r="A36" i="1"/>
  <c r="BH35" i="1"/>
  <c r="BE35" i="1"/>
  <c r="BC35" i="1"/>
  <c r="BD35" i="1" s="1"/>
  <c r="BB35" i="1"/>
  <c r="AK35" i="1"/>
  <c r="AB35" i="1"/>
  <c r="AC35" i="1" s="1"/>
  <c r="BT35" i="1" s="1"/>
  <c r="X35" i="1"/>
  <c r="Y35" i="1" s="1"/>
  <c r="R35" i="1"/>
  <c r="J35" i="1" s="1"/>
  <c r="D35" i="1"/>
  <c r="A35" i="1"/>
  <c r="B35" i="1" s="1"/>
  <c r="BI34" i="1"/>
  <c r="BE34" i="1"/>
  <c r="BC34" i="1"/>
  <c r="BD34" i="1" s="1"/>
  <c r="BB34" i="1"/>
  <c r="AK34" i="1"/>
  <c r="AB34" i="1"/>
  <c r="X34" i="1"/>
  <c r="Y34" i="1" s="1"/>
  <c r="R34" i="1"/>
  <c r="J34" i="1" s="1"/>
  <c r="D34" i="1"/>
  <c r="A34" i="1"/>
  <c r="B34" i="1" s="1"/>
  <c r="BH33" i="1"/>
  <c r="BE33" i="1"/>
  <c r="BC33" i="1"/>
  <c r="BD33" i="1" s="1"/>
  <c r="BB33" i="1"/>
  <c r="AK33" i="1"/>
  <c r="AB33" i="1"/>
  <c r="AC33" i="1" s="1"/>
  <c r="BT33" i="1" s="1"/>
  <c r="X33" i="1"/>
  <c r="Y33" i="1" s="1"/>
  <c r="R33" i="1"/>
  <c r="J33" i="1" s="1"/>
  <c r="D33" i="1"/>
  <c r="A33" i="1"/>
  <c r="B33" i="1" s="1"/>
  <c r="BI32" i="1"/>
  <c r="BE32" i="1"/>
  <c r="BC32" i="1"/>
  <c r="BD32" i="1" s="1"/>
  <c r="BB32" i="1"/>
  <c r="AK32" i="1"/>
  <c r="AB32" i="1"/>
  <c r="BS32" i="1" s="1"/>
  <c r="X32" i="1"/>
  <c r="Y32" i="1" s="1"/>
  <c r="R32" i="1"/>
  <c r="J32" i="1" s="1"/>
  <c r="D32" i="1"/>
  <c r="A32" i="1"/>
  <c r="B32" i="1" s="1"/>
  <c r="BH31" i="1"/>
  <c r="BE31" i="1"/>
  <c r="BC31" i="1"/>
  <c r="BD31" i="1" s="1"/>
  <c r="BB31" i="1"/>
  <c r="AK31" i="1"/>
  <c r="AB31" i="1"/>
  <c r="AC31" i="1" s="1"/>
  <c r="BT31" i="1" s="1"/>
  <c r="X31" i="1"/>
  <c r="Y31" i="1" s="1"/>
  <c r="R31" i="1"/>
  <c r="J31" i="1" s="1"/>
  <c r="D31" i="1"/>
  <c r="A31" i="1"/>
  <c r="B31" i="1" s="1"/>
  <c r="BI30" i="1"/>
  <c r="BE30" i="1"/>
  <c r="BC30" i="1"/>
  <c r="BD30" i="1" s="1"/>
  <c r="BB30" i="1"/>
  <c r="AK30" i="1"/>
  <c r="AB30" i="1"/>
  <c r="BS30" i="1" s="1"/>
  <c r="X30" i="1"/>
  <c r="Y30" i="1" s="1"/>
  <c r="R30" i="1"/>
  <c r="J30" i="1" s="1"/>
  <c r="D30" i="1"/>
  <c r="A30" i="1"/>
  <c r="B30" i="1" s="1"/>
  <c r="BH29" i="1"/>
  <c r="BE29" i="1"/>
  <c r="BC29" i="1"/>
  <c r="BD29" i="1" s="1"/>
  <c r="BB29" i="1"/>
  <c r="AK29" i="1"/>
  <c r="AB29" i="1"/>
  <c r="AC29" i="1" s="1"/>
  <c r="BT29" i="1" s="1"/>
  <c r="X29" i="1"/>
  <c r="Y29" i="1" s="1"/>
  <c r="R29" i="1"/>
  <c r="J29" i="1" s="1"/>
  <c r="D29" i="1"/>
  <c r="A29" i="1"/>
  <c r="B29" i="1" s="1"/>
  <c r="BI28" i="1"/>
  <c r="BE28" i="1"/>
  <c r="BC28" i="1"/>
  <c r="BD28" i="1" s="1"/>
  <c r="BB28" i="1"/>
  <c r="AK28" i="1"/>
  <c r="AB28" i="1"/>
  <c r="BS28" i="1" s="1"/>
  <c r="X28" i="1"/>
  <c r="Y28" i="1" s="1"/>
  <c r="R28" i="1"/>
  <c r="J28" i="1" s="1"/>
  <c r="D28" i="1"/>
  <c r="A28" i="1"/>
  <c r="B28" i="1" s="1"/>
  <c r="BH27" i="1"/>
  <c r="BE27" i="1"/>
  <c r="BC27" i="1"/>
  <c r="BD27" i="1" s="1"/>
  <c r="BB27" i="1"/>
  <c r="AK27" i="1"/>
  <c r="AC27" i="1"/>
  <c r="BT27" i="1" s="1"/>
  <c r="AB27" i="1"/>
  <c r="X27" i="1"/>
  <c r="Y27" i="1" s="1"/>
  <c r="R27" i="1"/>
  <c r="J27" i="1" s="1"/>
  <c r="D27" i="1"/>
  <c r="A27" i="1"/>
  <c r="B27" i="1" s="1"/>
  <c r="BI26" i="1"/>
  <c r="BE26" i="1"/>
  <c r="BC26" i="1"/>
  <c r="BD26" i="1" s="1"/>
  <c r="BB26" i="1"/>
  <c r="AK26" i="1"/>
  <c r="AB26" i="1"/>
  <c r="BS26" i="1" s="1"/>
  <c r="X26" i="1"/>
  <c r="Y26" i="1" s="1"/>
  <c r="R26" i="1"/>
  <c r="J26" i="1" s="1"/>
  <c r="D26" i="1"/>
  <c r="A26" i="1"/>
  <c r="BH25" i="1"/>
  <c r="BE25" i="1"/>
  <c r="BC25" i="1"/>
  <c r="BD25" i="1" s="1"/>
  <c r="BB25" i="1"/>
  <c r="AK25" i="1"/>
  <c r="AB25" i="1"/>
  <c r="AC25" i="1" s="1"/>
  <c r="BT25" i="1" s="1"/>
  <c r="X25" i="1"/>
  <c r="Y25" i="1" s="1"/>
  <c r="R25" i="1"/>
  <c r="J25" i="1" s="1"/>
  <c r="D25" i="1"/>
  <c r="A25" i="1"/>
  <c r="B25" i="1" s="1"/>
  <c r="BI24" i="1"/>
  <c r="BE24" i="1"/>
  <c r="BC24" i="1"/>
  <c r="BD24" i="1" s="1"/>
  <c r="BB24" i="1"/>
  <c r="AK24" i="1"/>
  <c r="AB24" i="1"/>
  <c r="BS24" i="1" s="1"/>
  <c r="X24" i="1"/>
  <c r="Y24" i="1" s="1"/>
  <c r="R24" i="1"/>
  <c r="J24" i="1" s="1"/>
  <c r="D24" i="1"/>
  <c r="A24" i="1"/>
  <c r="BR23" i="1"/>
  <c r="BH23" i="1"/>
  <c r="BE23" i="1"/>
  <c r="BC23" i="1"/>
  <c r="BD23" i="1" s="1"/>
  <c r="BB23" i="1"/>
  <c r="AK23" i="1"/>
  <c r="AB23" i="1"/>
  <c r="AC23" i="1" s="1"/>
  <c r="BT23" i="1" s="1"/>
  <c r="X23" i="1"/>
  <c r="Y23" i="1" s="1"/>
  <c r="R23" i="1"/>
  <c r="J23" i="1" s="1"/>
  <c r="D23" i="1"/>
  <c r="A23" i="1"/>
  <c r="B23" i="1" s="1"/>
  <c r="BO22" i="1"/>
  <c r="BI22" i="1"/>
  <c r="BE22" i="1"/>
  <c r="BC22" i="1"/>
  <c r="BD22" i="1" s="1"/>
  <c r="BB22" i="1"/>
  <c r="AK22" i="1"/>
  <c r="AB22" i="1"/>
  <c r="BS22" i="1" s="1"/>
  <c r="X22" i="1"/>
  <c r="Y22" i="1" s="1"/>
  <c r="R22" i="1"/>
  <c r="J22" i="1" s="1"/>
  <c r="D22" i="1"/>
  <c r="A22" i="1"/>
  <c r="B22" i="1" s="1"/>
  <c r="C22" i="1" s="1"/>
  <c r="BR21" i="1"/>
  <c r="BH21" i="1"/>
  <c r="BE21" i="1"/>
  <c r="BC21" i="1"/>
  <c r="BD21" i="1" s="1"/>
  <c r="BB21" i="1"/>
  <c r="AK21" i="1"/>
  <c r="AB21" i="1"/>
  <c r="AC21" i="1" s="1"/>
  <c r="BT21" i="1" s="1"/>
  <c r="X21" i="1"/>
  <c r="Y21" i="1" s="1"/>
  <c r="R21" i="1"/>
  <c r="J21" i="1" s="1"/>
  <c r="D21" i="1"/>
  <c r="A21" i="1"/>
  <c r="B21" i="1" s="1"/>
  <c r="BO20" i="1"/>
  <c r="BI20" i="1"/>
  <c r="BE20" i="1"/>
  <c r="BC20" i="1"/>
  <c r="BD20" i="1" s="1"/>
  <c r="BB20" i="1"/>
  <c r="AK20" i="1"/>
  <c r="AB20" i="1"/>
  <c r="BS20" i="1" s="1"/>
  <c r="X20" i="1"/>
  <c r="Y20" i="1" s="1"/>
  <c r="R20" i="1"/>
  <c r="J20" i="1" s="1"/>
  <c r="D20" i="1"/>
  <c r="A20" i="1"/>
  <c r="B20" i="1" s="1"/>
  <c r="C20" i="1" s="1"/>
  <c r="BR19" i="1"/>
  <c r="BH19" i="1"/>
  <c r="BE19" i="1"/>
  <c r="BC19" i="1"/>
  <c r="BD19" i="1" s="1"/>
  <c r="BB19" i="1"/>
  <c r="AK19" i="1"/>
  <c r="AB19" i="1"/>
  <c r="AC19" i="1" s="1"/>
  <c r="BT19" i="1" s="1"/>
  <c r="X19" i="1"/>
  <c r="Y19" i="1" s="1"/>
  <c r="R19" i="1"/>
  <c r="J19" i="1" s="1"/>
  <c r="D19" i="1"/>
  <c r="A19" i="1"/>
  <c r="B19" i="1" s="1"/>
  <c r="BO18" i="1"/>
  <c r="BI18" i="1"/>
  <c r="BH18" i="1"/>
  <c r="BE18" i="1"/>
  <c r="BC18" i="1"/>
  <c r="BD18" i="1" s="1"/>
  <c r="BB18" i="1"/>
  <c r="AK18" i="1"/>
  <c r="AB18" i="1"/>
  <c r="BS18" i="1" s="1"/>
  <c r="X18" i="1"/>
  <c r="Y18" i="1" s="1"/>
  <c r="R18" i="1"/>
  <c r="J18" i="1" s="1"/>
  <c r="D18" i="1"/>
  <c r="A18" i="1"/>
  <c r="BR17" i="1"/>
  <c r="BH17" i="1"/>
  <c r="BE17" i="1"/>
  <c r="BC17" i="1"/>
  <c r="BD17" i="1" s="1"/>
  <c r="BB17" i="1"/>
  <c r="AK17" i="1"/>
  <c r="AB17" i="1"/>
  <c r="AC17" i="1" s="1"/>
  <c r="BT17" i="1" s="1"/>
  <c r="X17" i="1"/>
  <c r="Y17" i="1" s="1"/>
  <c r="R17" i="1"/>
  <c r="J17" i="1" s="1"/>
  <c r="D17" i="1"/>
  <c r="A17" i="1"/>
  <c r="B17" i="1" s="1"/>
  <c r="BO16" i="1"/>
  <c r="BI16" i="1"/>
  <c r="BH16" i="1"/>
  <c r="BE16" i="1"/>
  <c r="BC16" i="1"/>
  <c r="BD16" i="1" s="1"/>
  <c r="BB16" i="1"/>
  <c r="AK16" i="1"/>
  <c r="AB16" i="1"/>
  <c r="BS16" i="1" s="1"/>
  <c r="X16" i="1"/>
  <c r="Y16" i="1" s="1"/>
  <c r="R16" i="1"/>
  <c r="J16" i="1" s="1"/>
  <c r="D16" i="1"/>
  <c r="A16" i="1"/>
  <c r="B16" i="1" s="1"/>
  <c r="BR15" i="1"/>
  <c r="BH15" i="1"/>
  <c r="BE15" i="1"/>
  <c r="BC15" i="1"/>
  <c r="BB15" i="1"/>
  <c r="AK15" i="1"/>
  <c r="AB15" i="1"/>
  <c r="BS15" i="1" s="1"/>
  <c r="X15" i="1"/>
  <c r="Y15" i="1" s="1"/>
  <c r="R15" i="1"/>
  <c r="J15" i="1" s="1"/>
  <c r="D15" i="1"/>
  <c r="A15" i="1"/>
  <c r="BR14" i="1"/>
  <c r="BO14" i="1"/>
  <c r="BE14" i="1"/>
  <c r="BC14" i="1"/>
  <c r="BD14" i="1" s="1"/>
  <c r="BB14" i="1"/>
  <c r="AK14" i="1"/>
  <c r="AB14" i="1"/>
  <c r="AC14" i="1" s="1"/>
  <c r="BT14" i="1" s="1"/>
  <c r="X14" i="1"/>
  <c r="Y14" i="1" s="1"/>
  <c r="R14" i="1"/>
  <c r="J14" i="1" s="1"/>
  <c r="D14" i="1"/>
  <c r="E14" i="1" s="1"/>
  <c r="BQ14" i="1" s="1"/>
  <c r="A14" i="1"/>
  <c r="BR13" i="1"/>
  <c r="BO13" i="1"/>
  <c r="BJ13" i="1"/>
  <c r="BI13" i="1"/>
  <c r="BG13" i="1"/>
  <c r="BE13" i="1"/>
  <c r="BC13" i="1"/>
  <c r="BD13" i="1" s="1"/>
  <c r="BB13" i="1"/>
  <c r="AK13" i="1"/>
  <c r="AB13" i="1"/>
  <c r="BS13" i="1" s="1"/>
  <c r="X13" i="1"/>
  <c r="Y13" i="1" s="1"/>
  <c r="R13" i="1"/>
  <c r="J13" i="1" s="1"/>
  <c r="D13" i="1"/>
  <c r="E13" i="1" s="1"/>
  <c r="BQ13" i="1" s="1"/>
  <c r="A13" i="1"/>
  <c r="BR12" i="1"/>
  <c r="BO12" i="1"/>
  <c r="BE12" i="1"/>
  <c r="BC12" i="1"/>
  <c r="BD12" i="1" s="1"/>
  <c r="BB12" i="1"/>
  <c r="AK12" i="1"/>
  <c r="AB12" i="1"/>
  <c r="AC12" i="1" s="1"/>
  <c r="BT12" i="1" s="1"/>
  <c r="X12" i="1"/>
  <c r="Y12" i="1" s="1"/>
  <c r="R12" i="1"/>
  <c r="J12" i="1" s="1"/>
  <c r="D12" i="1"/>
  <c r="E12" i="1" s="1"/>
  <c r="BQ12" i="1" s="1"/>
  <c r="A12" i="1"/>
  <c r="BR11" i="1"/>
  <c r="BO11" i="1"/>
  <c r="BJ11" i="1"/>
  <c r="BI11" i="1"/>
  <c r="BG11" i="1"/>
  <c r="BE11" i="1"/>
  <c r="BC11" i="1"/>
  <c r="BD11" i="1" s="1"/>
  <c r="BB11" i="1"/>
  <c r="AK11" i="1"/>
  <c r="AB11" i="1"/>
  <c r="BS11" i="1" s="1"/>
  <c r="X11" i="1"/>
  <c r="Y11" i="1" s="1"/>
  <c r="R11" i="1"/>
  <c r="J11" i="1" s="1"/>
  <c r="D11" i="1"/>
  <c r="A11" i="1"/>
  <c r="BR10" i="1"/>
  <c r="BO10" i="1"/>
  <c r="BE10" i="1"/>
  <c r="BC10" i="1"/>
  <c r="BD10" i="1" s="1"/>
  <c r="BB10" i="1"/>
  <c r="AK10" i="1"/>
  <c r="AB10" i="1"/>
  <c r="AC10" i="1" s="1"/>
  <c r="BT10" i="1" s="1"/>
  <c r="X10" i="1"/>
  <c r="Y10" i="1" s="1"/>
  <c r="R10" i="1"/>
  <c r="J10" i="1" s="1"/>
  <c r="D10" i="1"/>
  <c r="E10" i="1" s="1"/>
  <c r="BQ10" i="1" s="1"/>
  <c r="A10" i="1"/>
  <c r="BR9" i="1"/>
  <c r="BO9" i="1"/>
  <c r="BJ9" i="1"/>
  <c r="BI9" i="1"/>
  <c r="BG9" i="1"/>
  <c r="BE9" i="1"/>
  <c r="BC9" i="1"/>
  <c r="BD9" i="1" s="1"/>
  <c r="BB9" i="1"/>
  <c r="AK9" i="1"/>
  <c r="AB9" i="1"/>
  <c r="BS9" i="1" s="1"/>
  <c r="X9" i="1"/>
  <c r="Y9" i="1" s="1"/>
  <c r="R9" i="1"/>
  <c r="J9" i="1" s="1"/>
  <c r="D9" i="1"/>
  <c r="E9" i="1" s="1"/>
  <c r="BQ9" i="1" s="1"/>
  <c r="A9" i="1"/>
  <c r="BV8" i="1"/>
  <c r="BR8" i="1"/>
  <c r="BH8" i="1"/>
  <c r="BE8" i="1"/>
  <c r="BU6" i="1"/>
  <c r="BU80" i="1" s="1"/>
  <c r="BT6" i="1"/>
  <c r="BS6" i="1"/>
  <c r="BR6" i="1"/>
  <c r="BP93" i="1"/>
  <c r="BM6" i="1"/>
  <c r="BL6" i="1"/>
  <c r="BK6" i="1"/>
  <c r="BJ6" i="1"/>
  <c r="BJ88" i="1" s="1"/>
  <c r="BI6" i="1"/>
  <c r="BI95" i="1" s="1"/>
  <c r="BM5" i="1"/>
  <c r="BM71" i="1" s="1"/>
  <c r="BH5" i="1"/>
  <c r="BH81" i="1" s="1"/>
  <c r="BG5" i="1"/>
  <c r="BG75" i="1" s="1"/>
  <c r="BF5" i="1"/>
  <c r="BF87" i="1" s="1"/>
  <c r="F729" i="1" l="1"/>
  <c r="AC24" i="1"/>
  <c r="BT24" i="1" s="1"/>
  <c r="C164" i="1"/>
  <c r="F224" i="1"/>
  <c r="C68" i="1"/>
  <c r="C464" i="1"/>
  <c r="F621" i="1"/>
  <c r="AC56" i="1"/>
  <c r="BT56" i="1" s="1"/>
  <c r="BV56" i="1" s="1"/>
  <c r="F385" i="1"/>
  <c r="AC26" i="1"/>
  <c r="BT26" i="1" s="1"/>
  <c r="AC62" i="1"/>
  <c r="BT62" i="1" s="1"/>
  <c r="C64" i="1"/>
  <c r="C67" i="1"/>
  <c r="C158" i="1"/>
  <c r="BQ687" i="1"/>
  <c r="C227" i="1"/>
  <c r="C383" i="1"/>
  <c r="AC32" i="1"/>
  <c r="BT32" i="1" s="1"/>
  <c r="AC61" i="1"/>
  <c r="BT61" i="1" s="1"/>
  <c r="F596" i="1"/>
  <c r="C640" i="1"/>
  <c r="F80" i="1"/>
  <c r="F113" i="1"/>
  <c r="C616" i="1"/>
  <c r="C648" i="1"/>
  <c r="BT80" i="1"/>
  <c r="AC20" i="1"/>
  <c r="BT20" i="1" s="1"/>
  <c r="C198" i="1"/>
  <c r="F230" i="1"/>
  <c r="C231" i="1"/>
  <c r="C503" i="1"/>
  <c r="C580" i="1"/>
  <c r="E590" i="1"/>
  <c r="BQ590" i="1" s="1"/>
  <c r="F593" i="1"/>
  <c r="C701" i="1"/>
  <c r="C741" i="1"/>
  <c r="B358" i="1"/>
  <c r="C358" i="1" s="1"/>
  <c r="C655" i="1"/>
  <c r="C678" i="1"/>
  <c r="C737" i="1"/>
  <c r="C52" i="1"/>
  <c r="C206" i="1"/>
  <c r="C477" i="1"/>
  <c r="C572" i="1"/>
  <c r="BQ714" i="1"/>
  <c r="C211" i="1"/>
  <c r="C359" i="1"/>
  <c r="F52" i="1"/>
  <c r="F699" i="1"/>
  <c r="F630" i="1"/>
  <c r="F708" i="1"/>
  <c r="BS60" i="1"/>
  <c r="AC60" i="1"/>
  <c r="BT60" i="1" s="1"/>
  <c r="B199" i="1"/>
  <c r="C199" i="1" s="1"/>
  <c r="B59" i="1"/>
  <c r="C59" i="1" s="1"/>
  <c r="E282" i="1"/>
  <c r="BQ282" i="1" s="1"/>
  <c r="B379" i="1"/>
  <c r="C379" i="1" s="1"/>
  <c r="B137" i="1"/>
  <c r="C137" i="1" s="1"/>
  <c r="E370" i="1"/>
  <c r="BQ370" i="1" s="1"/>
  <c r="BS57" i="1"/>
  <c r="AC57" i="1"/>
  <c r="BT57" i="1" s="1"/>
  <c r="BQ625" i="1"/>
  <c r="F625" i="1"/>
  <c r="E84" i="1"/>
  <c r="BQ84" i="1" s="1"/>
  <c r="B405" i="1"/>
  <c r="C405" i="1" s="1"/>
  <c r="E450" i="1"/>
  <c r="BQ450" i="1" s="1"/>
  <c r="F280" i="1"/>
  <c r="BQ280" i="1"/>
  <c r="E366" i="1"/>
  <c r="BQ366" i="1" s="1"/>
  <c r="E401" i="1"/>
  <c r="BQ401" i="1" s="1"/>
  <c r="C38" i="1"/>
  <c r="C49" i="1"/>
  <c r="F111" i="1"/>
  <c r="E754" i="1"/>
  <c r="BQ754" i="1" s="1"/>
  <c r="B388" i="1"/>
  <c r="C388" i="1" s="1"/>
  <c r="E472" i="1"/>
  <c r="BQ472" i="1" s="1"/>
  <c r="E499" i="1"/>
  <c r="BQ499" i="1" s="1"/>
  <c r="BQ632" i="1"/>
  <c r="F632" i="1"/>
  <c r="F638" i="1"/>
  <c r="BQ638" i="1"/>
  <c r="AC46" i="1"/>
  <c r="BT46" i="1" s="1"/>
  <c r="C75" i="1"/>
  <c r="F129" i="1"/>
  <c r="F353" i="1"/>
  <c r="B410" i="1"/>
  <c r="C410" i="1" s="1"/>
  <c r="C415" i="1"/>
  <c r="E718" i="1"/>
  <c r="BQ718" i="1" s="1"/>
  <c r="E11" i="1"/>
  <c r="BQ11" i="1" s="1"/>
  <c r="E15" i="1"/>
  <c r="BQ15" i="1" s="1"/>
  <c r="AC28" i="1"/>
  <c r="BT28" i="1" s="1"/>
  <c r="AC53" i="1"/>
  <c r="BT53" i="1" s="1"/>
  <c r="C60" i="1"/>
  <c r="C145" i="1"/>
  <c r="C196" i="1"/>
  <c r="C201" i="1"/>
  <c r="C207" i="1"/>
  <c r="B356" i="1"/>
  <c r="C356" i="1" s="1"/>
  <c r="B549" i="1"/>
  <c r="C549" i="1" s="1"/>
  <c r="E470" i="1"/>
  <c r="BQ470" i="1" s="1"/>
  <c r="BQ571" i="1"/>
  <c r="F571" i="1"/>
  <c r="F9" i="1"/>
  <c r="C16" i="1"/>
  <c r="AC18" i="1"/>
  <c r="BT18" i="1" s="1"/>
  <c r="AC36" i="1"/>
  <c r="BT36" i="1" s="1"/>
  <c r="E46" i="1"/>
  <c r="BQ46" i="1" s="1"/>
  <c r="C55" i="1"/>
  <c r="AC59" i="1"/>
  <c r="BT59" i="1" s="1"/>
  <c r="AC64" i="1"/>
  <c r="BT64" i="1" s="1"/>
  <c r="AC69" i="1"/>
  <c r="C71" i="1"/>
  <c r="AC95" i="1"/>
  <c r="E149" i="1"/>
  <c r="BQ149" i="1" s="1"/>
  <c r="F354" i="1"/>
  <c r="C361" i="1"/>
  <c r="F372" i="1"/>
  <c r="B398" i="1"/>
  <c r="C398" i="1" s="1"/>
  <c r="BQ400" i="1"/>
  <c r="E649" i="1"/>
  <c r="BQ649" i="1" s="1"/>
  <c r="F731" i="1"/>
  <c r="F760" i="1"/>
  <c r="E477" i="1"/>
  <c r="BQ477" i="1" s="1"/>
  <c r="B512" i="1"/>
  <c r="C512" i="1" s="1"/>
  <c r="C525" i="1"/>
  <c r="B533" i="1"/>
  <c r="C533" i="1" s="1"/>
  <c r="F538" i="1"/>
  <c r="E574" i="1"/>
  <c r="BQ574" i="1" s="1"/>
  <c r="C688" i="1"/>
  <c r="B721" i="1"/>
  <c r="C721" i="1" s="1"/>
  <c r="F726" i="1"/>
  <c r="B732" i="1"/>
  <c r="C732" i="1" s="1"/>
  <c r="B755" i="1"/>
  <c r="C755" i="1" s="1"/>
  <c r="C406" i="1"/>
  <c r="F464" i="1"/>
  <c r="E481" i="1"/>
  <c r="BQ481" i="1" s="1"/>
  <c r="C608" i="1"/>
  <c r="C698" i="1"/>
  <c r="F717" i="1"/>
  <c r="C740" i="1"/>
  <c r="F364" i="1"/>
  <c r="C502" i="1"/>
  <c r="F523" i="1"/>
  <c r="C644" i="1"/>
  <c r="BQ139" i="1"/>
  <c r="F139" i="1"/>
  <c r="B10" i="1"/>
  <c r="C10" i="1" s="1"/>
  <c r="B11" i="1"/>
  <c r="C11" i="1" s="1"/>
  <c r="F13" i="1"/>
  <c r="B14" i="1"/>
  <c r="C14" i="1" s="1"/>
  <c r="B15" i="1"/>
  <c r="C15" i="1" s="1"/>
  <c r="AC16" i="1"/>
  <c r="BT16" i="1" s="1"/>
  <c r="B18" i="1"/>
  <c r="C18" i="1" s="1"/>
  <c r="BV62" i="1"/>
  <c r="B76" i="1"/>
  <c r="C76" i="1" s="1"/>
  <c r="B140" i="1"/>
  <c r="C140" i="1" s="1"/>
  <c r="B197" i="1"/>
  <c r="C197" i="1" s="1"/>
  <c r="E489" i="1"/>
  <c r="BQ489" i="1" s="1"/>
  <c r="B61" i="1"/>
  <c r="C61" i="1" s="1"/>
  <c r="B74" i="1"/>
  <c r="C74" i="1" s="1"/>
  <c r="B79" i="1"/>
  <c r="C79" i="1" s="1"/>
  <c r="B95" i="1"/>
  <c r="C95" i="1" s="1"/>
  <c r="E41" i="1"/>
  <c r="BQ41" i="1" s="1"/>
  <c r="F144" i="1"/>
  <c r="BS12" i="1"/>
  <c r="B24" i="1"/>
  <c r="C24" i="1" s="1"/>
  <c r="C34" i="1"/>
  <c r="B36" i="1"/>
  <c r="C36" i="1" s="1"/>
  <c r="F43" i="1"/>
  <c r="BQ43" i="1"/>
  <c r="BS65" i="1"/>
  <c r="AC65" i="1"/>
  <c r="BT65" i="1" s="1"/>
  <c r="C168" i="1"/>
  <c r="E225" i="1"/>
  <c r="BQ225" i="1" s="1"/>
  <c r="C30" i="1"/>
  <c r="BS34" i="1"/>
  <c r="AC34" i="1"/>
  <c r="BT34" i="1" s="1"/>
  <c r="B63" i="1"/>
  <c r="C63" i="1" s="1"/>
  <c r="C32" i="1"/>
  <c r="BS63" i="1"/>
  <c r="AC63" i="1"/>
  <c r="BT63" i="1" s="1"/>
  <c r="AC70" i="1"/>
  <c r="BT70" i="1" s="1"/>
  <c r="BS70" i="1"/>
  <c r="E103" i="1"/>
  <c r="BQ103" i="1" s="1"/>
  <c r="F109" i="1"/>
  <c r="B125" i="1"/>
  <c r="C125" i="1" s="1"/>
  <c r="E146" i="1"/>
  <c r="BQ146" i="1" s="1"/>
  <c r="E159" i="1"/>
  <c r="BQ159" i="1" s="1"/>
  <c r="B226" i="1"/>
  <c r="C226" i="1" s="1"/>
  <c r="F311" i="1"/>
  <c r="BQ311" i="1"/>
  <c r="E39" i="1"/>
  <c r="BQ39" i="1" s="1"/>
  <c r="B54" i="1"/>
  <c r="C54" i="1" s="1"/>
  <c r="E50" i="1"/>
  <c r="BQ50" i="1" s="1"/>
  <c r="B9" i="1"/>
  <c r="C9" i="1" s="1"/>
  <c r="B12" i="1"/>
  <c r="C12" i="1" s="1"/>
  <c r="B13" i="1"/>
  <c r="C13" i="1" s="1"/>
  <c r="AC22" i="1"/>
  <c r="BT22" i="1" s="1"/>
  <c r="B26" i="1"/>
  <c r="C26" i="1" s="1"/>
  <c r="E42" i="1"/>
  <c r="BQ42" i="1" s="1"/>
  <c r="E49" i="1"/>
  <c r="BQ49" i="1" s="1"/>
  <c r="BS54" i="1"/>
  <c r="AC54" i="1"/>
  <c r="BT54" i="1" s="1"/>
  <c r="C57" i="1"/>
  <c r="BS68" i="1"/>
  <c r="AC68" i="1"/>
  <c r="BT68" i="1" s="1"/>
  <c r="E142" i="1"/>
  <c r="BQ142" i="1" s="1"/>
  <c r="C28" i="1"/>
  <c r="AC30" i="1"/>
  <c r="BT30" i="1" s="1"/>
  <c r="B56" i="1"/>
  <c r="C56" i="1" s="1"/>
  <c r="BS66" i="1"/>
  <c r="AC66" i="1"/>
  <c r="BT66" i="1" s="1"/>
  <c r="B93" i="1"/>
  <c r="C93" i="1" s="1"/>
  <c r="E101" i="1"/>
  <c r="BQ101" i="1" s="1"/>
  <c r="F115" i="1"/>
  <c r="BS10" i="1"/>
  <c r="BS14" i="1"/>
  <c r="BS38" i="1"/>
  <c r="AC38" i="1"/>
  <c r="BT38" i="1" s="1"/>
  <c r="B58" i="1"/>
  <c r="C58" i="1" s="1"/>
  <c r="B65" i="1"/>
  <c r="C65" i="1" s="1"/>
  <c r="E82" i="1"/>
  <c r="BQ82" i="1" s="1"/>
  <c r="BS103" i="1"/>
  <c r="AC103" i="1"/>
  <c r="BT103" i="1" s="1"/>
  <c r="BQ118" i="1"/>
  <c r="F151" i="1"/>
  <c r="E165" i="1"/>
  <c r="BQ165" i="1" s="1"/>
  <c r="F317" i="1"/>
  <c r="BQ317" i="1"/>
  <c r="B371" i="1"/>
  <c r="C371" i="1" s="1"/>
  <c r="B230" i="1"/>
  <c r="C230" i="1" s="1"/>
  <c r="E276" i="1"/>
  <c r="BQ276" i="1" s="1"/>
  <c r="E304" i="1"/>
  <c r="BQ304" i="1" s="1"/>
  <c r="B369" i="1"/>
  <c r="C369" i="1" s="1"/>
  <c r="B432" i="1"/>
  <c r="C432" i="1" s="1"/>
  <c r="AC52" i="1"/>
  <c r="BT52" i="1" s="1"/>
  <c r="BV52" i="1" s="1"/>
  <c r="C53" i="1"/>
  <c r="AC55" i="1"/>
  <c r="BT55" i="1" s="1"/>
  <c r="AC58" i="1"/>
  <c r="BT58" i="1" s="1"/>
  <c r="BV58" i="1" s="1"/>
  <c r="C62" i="1"/>
  <c r="BV64" i="1"/>
  <c r="C69" i="1"/>
  <c r="F74" i="1"/>
  <c r="C78" i="1"/>
  <c r="B81" i="1"/>
  <c r="C81" i="1" s="1"/>
  <c r="C97" i="1"/>
  <c r="E105" i="1"/>
  <c r="BQ105" i="1" s="1"/>
  <c r="C119" i="1"/>
  <c r="F157" i="1"/>
  <c r="F163" i="1"/>
  <c r="B202" i="1"/>
  <c r="C202" i="1" s="1"/>
  <c r="E213" i="1"/>
  <c r="BQ213" i="1" s="1"/>
  <c r="F223" i="1"/>
  <c r="F226" i="1"/>
  <c r="E318" i="1"/>
  <c r="BQ318" i="1" s="1"/>
  <c r="E332" i="1"/>
  <c r="BQ332" i="1" s="1"/>
  <c r="E347" i="1"/>
  <c r="BQ347" i="1" s="1"/>
  <c r="B367" i="1"/>
  <c r="C367" i="1" s="1"/>
  <c r="B413" i="1"/>
  <c r="C413" i="1" s="1"/>
  <c r="E185" i="1"/>
  <c r="BQ185" i="1" s="1"/>
  <c r="B203" i="1"/>
  <c r="C203" i="1" s="1"/>
  <c r="B291" i="1"/>
  <c r="C291" i="1" s="1"/>
  <c r="F319" i="1"/>
  <c r="BQ319" i="1"/>
  <c r="B397" i="1"/>
  <c r="C397" i="1" s="1"/>
  <c r="F47" i="1"/>
  <c r="AC67" i="1"/>
  <c r="BT67" i="1" s="1"/>
  <c r="AC71" i="1"/>
  <c r="E78" i="1"/>
  <c r="BQ78" i="1" s="1"/>
  <c r="C83" i="1"/>
  <c r="AC89" i="1"/>
  <c r="BT89" i="1" s="1"/>
  <c r="F97" i="1"/>
  <c r="C99" i="1"/>
  <c r="E119" i="1"/>
  <c r="BQ119" i="1" s="1"/>
  <c r="C123" i="1"/>
  <c r="B143" i="1"/>
  <c r="C143" i="1" s="1"/>
  <c r="C176" i="1"/>
  <c r="F217" i="1"/>
  <c r="B228" i="1"/>
  <c r="C228" i="1" s="1"/>
  <c r="F274" i="1"/>
  <c r="B200" i="1"/>
  <c r="C200" i="1" s="1"/>
  <c r="E228" i="1"/>
  <c r="BQ228" i="1" s="1"/>
  <c r="BQ270" i="1"/>
  <c r="F270" i="1"/>
  <c r="F309" i="1"/>
  <c r="BQ309" i="1"/>
  <c r="E316" i="1"/>
  <c r="BQ316" i="1" s="1"/>
  <c r="B338" i="1"/>
  <c r="C338" i="1" s="1"/>
  <c r="E374" i="1"/>
  <c r="BQ374" i="1" s="1"/>
  <c r="C42" i="1"/>
  <c r="F99" i="1"/>
  <c r="E161" i="1"/>
  <c r="BQ161" i="1" s="1"/>
  <c r="E167" i="1"/>
  <c r="BQ167" i="1" s="1"/>
  <c r="B170" i="1"/>
  <c r="C170" i="1" s="1"/>
  <c r="B172" i="1"/>
  <c r="C172" i="1" s="1"/>
  <c r="B174" i="1"/>
  <c r="C174" i="1" s="1"/>
  <c r="F204" i="1"/>
  <c r="E215" i="1"/>
  <c r="BQ215" i="1" s="1"/>
  <c r="E218" i="1"/>
  <c r="BQ218" i="1" s="1"/>
  <c r="F240" i="1"/>
  <c r="B278" i="1"/>
  <c r="C278" i="1" s="1"/>
  <c r="C289" i="1"/>
  <c r="F299" i="1"/>
  <c r="B321" i="1"/>
  <c r="C321" i="1" s="1"/>
  <c r="E431" i="1"/>
  <c r="BQ431" i="1" s="1"/>
  <c r="B438" i="1"/>
  <c r="C438" i="1" s="1"/>
  <c r="E446" i="1"/>
  <c r="BQ446" i="1" s="1"/>
  <c r="BQ458" i="1"/>
  <c r="F458" i="1"/>
  <c r="BQ694" i="1"/>
  <c r="F694" i="1"/>
  <c r="B722" i="1"/>
  <c r="C722" i="1" s="1"/>
  <c r="E736" i="1"/>
  <c r="BQ736" i="1" s="1"/>
  <c r="F613" i="1"/>
  <c r="BQ613" i="1"/>
  <c r="F221" i="1"/>
  <c r="F234" i="1"/>
  <c r="F314" i="1"/>
  <c r="C323" i="1"/>
  <c r="F335" i="1"/>
  <c r="C343" i="1"/>
  <c r="F362" i="1"/>
  <c r="B436" i="1"/>
  <c r="C436" i="1" s="1"/>
  <c r="BQ465" i="1"/>
  <c r="F465" i="1"/>
  <c r="C520" i="1"/>
  <c r="E555" i="1"/>
  <c r="BQ555" i="1" s="1"/>
  <c r="F300" i="1"/>
  <c r="C346" i="1"/>
  <c r="C351" i="1"/>
  <c r="B423" i="1"/>
  <c r="C423" i="1" s="1"/>
  <c r="BQ532" i="1"/>
  <c r="F532" i="1"/>
  <c r="B236" i="1"/>
  <c r="C236" i="1" s="1"/>
  <c r="B238" i="1"/>
  <c r="C238" i="1" s="1"/>
  <c r="B245" i="1"/>
  <c r="C245" i="1" s="1"/>
  <c r="C280" i="1"/>
  <c r="E300" i="1"/>
  <c r="BQ300" i="1" s="1"/>
  <c r="BQ307" i="1"/>
  <c r="B325" i="1"/>
  <c r="C325" i="1" s="1"/>
  <c r="E330" i="1"/>
  <c r="BQ330" i="1" s="1"/>
  <c r="B334" i="1"/>
  <c r="C334" i="1" s="1"/>
  <c r="BQ403" i="1"/>
  <c r="F483" i="1"/>
  <c r="E491" i="1"/>
  <c r="BQ491" i="1" s="1"/>
  <c r="B536" i="1"/>
  <c r="C536" i="1" s="1"/>
  <c r="F194" i="1"/>
  <c r="F210" i="1"/>
  <c r="F214" i="1"/>
  <c r="F216" i="1"/>
  <c r="C222" i="1"/>
  <c r="E232" i="1"/>
  <c r="BQ232" i="1" s="1"/>
  <c r="E242" i="1"/>
  <c r="BQ242" i="1" s="1"/>
  <c r="B247" i="1"/>
  <c r="C247" i="1" s="1"/>
  <c r="B249" i="1"/>
  <c r="C249" i="1" s="1"/>
  <c r="F273" i="1"/>
  <c r="C279" i="1"/>
  <c r="E305" i="1"/>
  <c r="BQ305" i="1" s="1"/>
  <c r="F310" i="1"/>
  <c r="E312" i="1"/>
  <c r="BQ312" i="1" s="1"/>
  <c r="F328" i="1"/>
  <c r="C339" i="1"/>
  <c r="E343" i="1"/>
  <c r="BQ343" i="1" s="1"/>
  <c r="C348" i="1"/>
  <c r="E349" i="1"/>
  <c r="BQ349" i="1" s="1"/>
  <c r="F351" i="1"/>
  <c r="B354" i="1"/>
  <c r="C354" i="1" s="1"/>
  <c r="C357" i="1"/>
  <c r="C363" i="1"/>
  <c r="B375" i="1"/>
  <c r="C375" i="1" s="1"/>
  <c r="F376" i="1"/>
  <c r="C381" i="1"/>
  <c r="B386" i="1"/>
  <c r="C386" i="1" s="1"/>
  <c r="E388" i="1"/>
  <c r="BQ388" i="1" s="1"/>
  <c r="B393" i="1"/>
  <c r="C393" i="1" s="1"/>
  <c r="BQ475" i="1"/>
  <c r="F475" i="1"/>
  <c r="E549" i="1"/>
  <c r="BQ549" i="1" s="1"/>
  <c r="C353" i="1"/>
  <c r="F404" i="1"/>
  <c r="B414" i="1"/>
  <c r="C414" i="1" s="1"/>
  <c r="B440" i="1"/>
  <c r="C440" i="1" s="1"/>
  <c r="E487" i="1"/>
  <c r="BQ487" i="1" s="1"/>
  <c r="F183" i="1"/>
  <c r="E247" i="1"/>
  <c r="BQ247" i="1" s="1"/>
  <c r="F277" i="1"/>
  <c r="F301" i="1"/>
  <c r="F306" i="1"/>
  <c r="E308" i="1"/>
  <c r="BQ308" i="1" s="1"/>
  <c r="BQ315" i="1"/>
  <c r="F320" i="1"/>
  <c r="F333" i="1"/>
  <c r="B336" i="1"/>
  <c r="C336" i="1" s="1"/>
  <c r="F339" i="1"/>
  <c r="B342" i="1"/>
  <c r="C342" i="1" s="1"/>
  <c r="C350" i="1"/>
  <c r="C365" i="1"/>
  <c r="F368" i="1"/>
  <c r="C377" i="1"/>
  <c r="E427" i="1"/>
  <c r="BQ427" i="1" s="1"/>
  <c r="E493" i="1"/>
  <c r="BQ493" i="1" s="1"/>
  <c r="E539" i="1"/>
  <c r="BQ539" i="1" s="1"/>
  <c r="E547" i="1"/>
  <c r="BQ547" i="1" s="1"/>
  <c r="C422" i="1"/>
  <c r="C448" i="1"/>
  <c r="B659" i="1"/>
  <c r="C659" i="1" s="1"/>
  <c r="E740" i="1"/>
  <c r="BQ740" i="1" s="1"/>
  <c r="B553" i="1"/>
  <c r="C553" i="1" s="1"/>
  <c r="F575" i="1"/>
  <c r="BQ575" i="1"/>
  <c r="F655" i="1"/>
  <c r="BQ655" i="1"/>
  <c r="E668" i="1"/>
  <c r="BQ668" i="1" s="1"/>
  <c r="BQ720" i="1"/>
  <c r="F720" i="1"/>
  <c r="E505" i="1"/>
  <c r="BQ505" i="1" s="1"/>
  <c r="F527" i="1"/>
  <c r="F537" i="1"/>
  <c r="B544" i="1"/>
  <c r="C544" i="1" s="1"/>
  <c r="E572" i="1"/>
  <c r="BQ572" i="1" s="1"/>
  <c r="F577" i="1"/>
  <c r="E580" i="1"/>
  <c r="BQ580" i="1" s="1"/>
  <c r="B726" i="1"/>
  <c r="C726" i="1" s="1"/>
  <c r="B734" i="1"/>
  <c r="C734" i="1" s="1"/>
  <c r="E542" i="1"/>
  <c r="BQ542" i="1" s="1"/>
  <c r="C588" i="1"/>
  <c r="E750" i="1"/>
  <c r="BQ750" i="1" s="1"/>
  <c r="F391" i="1"/>
  <c r="C400" i="1"/>
  <c r="C437" i="1"/>
  <c r="C454" i="1"/>
  <c r="C463" i="1"/>
  <c r="B468" i="1"/>
  <c r="C468" i="1" s="1"/>
  <c r="B476" i="1"/>
  <c r="C476" i="1" s="1"/>
  <c r="E479" i="1"/>
  <c r="BQ479" i="1" s="1"/>
  <c r="E496" i="1"/>
  <c r="BQ496" i="1" s="1"/>
  <c r="F498" i="1"/>
  <c r="E531" i="1"/>
  <c r="BQ531" i="1" s="1"/>
  <c r="F540" i="1"/>
  <c r="E565" i="1"/>
  <c r="BQ565" i="1" s="1"/>
  <c r="C579" i="1"/>
  <c r="B657" i="1"/>
  <c r="C657" i="1" s="1"/>
  <c r="BQ513" i="1"/>
  <c r="E582" i="1"/>
  <c r="BQ582" i="1" s="1"/>
  <c r="B612" i="1"/>
  <c r="C612" i="1" s="1"/>
  <c r="C373" i="1"/>
  <c r="F379" i="1"/>
  <c r="F381" i="1"/>
  <c r="F383" i="1"/>
  <c r="F421" i="1"/>
  <c r="E435" i="1"/>
  <c r="BQ435" i="1" s="1"/>
  <c r="C439" i="1"/>
  <c r="F463" i="1"/>
  <c r="F473" i="1"/>
  <c r="B478" i="1"/>
  <c r="C478" i="1" s="1"/>
  <c r="C480" i="1"/>
  <c r="B504" i="1"/>
  <c r="C504" i="1" s="1"/>
  <c r="F515" i="1"/>
  <c r="F516" i="1"/>
  <c r="E530" i="1"/>
  <c r="BQ530" i="1" s="1"/>
  <c r="BQ569" i="1"/>
  <c r="B746" i="1"/>
  <c r="C746" i="1" s="1"/>
  <c r="F652" i="1"/>
  <c r="C669" i="1"/>
  <c r="C691" i="1"/>
  <c r="C743" i="1"/>
  <c r="E755" i="1"/>
  <c r="BQ755" i="1" s="1"/>
  <c r="E757" i="1"/>
  <c r="BQ757" i="1" s="1"/>
  <c r="F589" i="1"/>
  <c r="B593" i="1"/>
  <c r="C593" i="1" s="1"/>
  <c r="E601" i="1"/>
  <c r="BQ601" i="1" s="1"/>
  <c r="B621" i="1"/>
  <c r="C621" i="1" s="1"/>
  <c r="B635" i="1"/>
  <c r="C635" i="1" s="1"/>
  <c r="E637" i="1"/>
  <c r="BQ637" i="1" s="1"/>
  <c r="F640" i="1"/>
  <c r="E676" i="1"/>
  <c r="BQ676" i="1" s="1"/>
  <c r="E678" i="1"/>
  <c r="BQ678" i="1" s="1"/>
  <c r="F680" i="1"/>
  <c r="C587" i="1"/>
  <c r="E599" i="1"/>
  <c r="BQ599" i="1" s="1"/>
  <c r="F603" i="1"/>
  <c r="F615" i="1"/>
  <c r="F667" i="1"/>
  <c r="F671" i="1"/>
  <c r="B696" i="1"/>
  <c r="C696" i="1" s="1"/>
  <c r="E721" i="1"/>
  <c r="BQ721" i="1" s="1"/>
  <c r="F581" i="1"/>
  <c r="F587" i="1"/>
  <c r="C649" i="1"/>
  <c r="B653" i="1"/>
  <c r="C653" i="1" s="1"/>
  <c r="F658" i="1"/>
  <c r="C664" i="1"/>
  <c r="C666" i="1"/>
  <c r="F698" i="1"/>
  <c r="C700" i="1"/>
  <c r="C725" i="1"/>
  <c r="C750" i="1"/>
  <c r="B756" i="1"/>
  <c r="C756" i="1" s="1"/>
  <c r="B758" i="1"/>
  <c r="C758" i="1" s="1"/>
  <c r="BV68" i="1"/>
  <c r="BP29" i="1"/>
  <c r="BP61" i="1"/>
  <c r="BP80" i="1"/>
  <c r="BE3" i="1"/>
  <c r="BL5" i="1"/>
  <c r="BO761" i="1"/>
  <c r="BO753" i="1"/>
  <c r="BO740" i="1"/>
  <c r="BO758" i="1"/>
  <c r="BO764" i="1"/>
  <c r="BO763" i="1"/>
  <c r="BO755" i="1"/>
  <c r="BO747" i="1"/>
  <c r="BO760" i="1"/>
  <c r="BO752" i="1"/>
  <c r="BO757" i="1"/>
  <c r="BO749" i="1"/>
  <c r="BO744" i="1"/>
  <c r="BO762" i="1"/>
  <c r="BO754" i="1"/>
  <c r="BO759" i="1"/>
  <c r="BO751" i="1"/>
  <c r="BO746" i="1"/>
  <c r="BO741" i="1"/>
  <c r="BO750" i="1"/>
  <c r="BO748" i="1"/>
  <c r="BO756" i="1"/>
  <c r="BO743" i="1"/>
  <c r="BO734" i="1"/>
  <c r="BO725" i="1"/>
  <c r="BO742" i="1"/>
  <c r="BO739" i="1"/>
  <c r="BO738" i="1"/>
  <c r="BO731" i="1"/>
  <c r="BO729" i="1"/>
  <c r="BO733" i="1"/>
  <c r="BO724" i="1"/>
  <c r="BO735" i="1"/>
  <c r="BO730" i="1"/>
  <c r="BO728" i="1"/>
  <c r="BO736" i="1"/>
  <c r="BO732" i="1"/>
  <c r="BO719" i="1"/>
  <c r="BO711" i="1"/>
  <c r="BO737" i="1"/>
  <c r="BO727" i="1"/>
  <c r="BO726" i="1"/>
  <c r="BO718" i="1"/>
  <c r="BO715" i="1"/>
  <c r="BO710" i="1"/>
  <c r="BO722" i="1"/>
  <c r="BO713" i="1"/>
  <c r="BO707" i="1"/>
  <c r="BO697" i="1"/>
  <c r="BO716" i="1"/>
  <c r="BO745" i="1"/>
  <c r="BO720" i="1"/>
  <c r="BO721" i="1"/>
  <c r="BO714" i="1"/>
  <c r="BO706" i="1"/>
  <c r="BO701" i="1"/>
  <c r="BO723" i="1"/>
  <c r="BO712" i="1"/>
  <c r="BO717" i="1"/>
  <c r="BO708" i="1"/>
  <c r="BO705" i="1"/>
  <c r="BO700" i="1"/>
  <c r="BO699" i="1"/>
  <c r="BO694" i="1"/>
  <c r="BO693" i="1"/>
  <c r="BO690" i="1"/>
  <c r="BO692" i="1"/>
  <c r="BO704" i="1"/>
  <c r="BO695" i="1"/>
  <c r="BO689" i="1"/>
  <c r="BO687" i="1"/>
  <c r="BO703" i="1"/>
  <c r="BO696" i="1"/>
  <c r="BO678" i="1"/>
  <c r="BO709" i="1"/>
  <c r="BO702" i="1"/>
  <c r="BO691" i="1"/>
  <c r="BO668" i="1"/>
  <c r="BO677" i="1"/>
  <c r="BO676" i="1"/>
  <c r="BO681" i="1"/>
  <c r="BO680" i="1"/>
  <c r="BO672" i="1"/>
  <c r="BO664" i="1"/>
  <c r="BO659" i="1"/>
  <c r="BO654" i="1"/>
  <c r="BO686" i="1"/>
  <c r="BO684" i="1"/>
  <c r="BO683" i="1"/>
  <c r="BO669" i="1"/>
  <c r="BO698" i="1"/>
  <c r="BO688" i="1"/>
  <c r="BO685" i="1"/>
  <c r="BO682" i="1"/>
  <c r="BO674" i="1"/>
  <c r="BO666" i="1"/>
  <c r="BO675" i="1"/>
  <c r="BO673" i="1"/>
  <c r="BO662" i="1"/>
  <c r="BO649" i="1"/>
  <c r="BO641" i="1"/>
  <c r="BO667" i="1"/>
  <c r="BO661" i="1"/>
  <c r="BO657" i="1"/>
  <c r="BO646" i="1"/>
  <c r="BO679" i="1"/>
  <c r="BO671" i="1"/>
  <c r="BO670" i="1"/>
  <c r="BO665" i="1"/>
  <c r="BO648" i="1"/>
  <c r="BO640" i="1"/>
  <c r="BO663" i="1"/>
  <c r="BO653" i="1"/>
  <c r="BO650" i="1"/>
  <c r="BO651" i="1"/>
  <c r="BO656" i="1"/>
  <c r="BO652" i="1"/>
  <c r="BO636" i="1"/>
  <c r="BO631" i="1"/>
  <c r="BO617" i="1"/>
  <c r="BO612" i="1"/>
  <c r="BO655" i="1"/>
  <c r="BO645" i="1"/>
  <c r="BO633" i="1"/>
  <c r="BO642" i="1"/>
  <c r="BO638" i="1"/>
  <c r="BO635" i="1"/>
  <c r="BO630" i="1"/>
  <c r="BO626" i="1"/>
  <c r="BO660" i="1"/>
  <c r="BO639" i="1"/>
  <c r="BO623" i="1"/>
  <c r="BO616" i="1"/>
  <c r="BO608" i="1"/>
  <c r="BO603" i="1"/>
  <c r="BO658" i="1"/>
  <c r="BO647" i="1"/>
  <c r="BO637" i="1"/>
  <c r="BO632" i="1"/>
  <c r="BO627" i="1"/>
  <c r="BO618" i="1"/>
  <c r="BO613" i="1"/>
  <c r="BO601" i="1"/>
  <c r="BO634" i="1"/>
  <c r="BO629" i="1"/>
  <c r="BO625" i="1"/>
  <c r="BO620" i="1"/>
  <c r="BO610" i="1"/>
  <c r="BO605" i="1"/>
  <c r="BO643" i="1"/>
  <c r="BO644" i="1"/>
  <c r="BO628" i="1"/>
  <c r="BO619" i="1"/>
  <c r="BO607" i="1"/>
  <c r="BO599" i="1"/>
  <c r="BO570" i="1"/>
  <c r="BO622" i="1"/>
  <c r="BO614" i="1"/>
  <c r="BO624" i="1"/>
  <c r="BO615" i="1"/>
  <c r="BO606" i="1"/>
  <c r="BO600" i="1"/>
  <c r="BO611" i="1"/>
  <c r="BO602" i="1"/>
  <c r="BO595" i="1"/>
  <c r="BO588" i="1"/>
  <c r="BO573" i="1"/>
  <c r="BO567" i="1"/>
  <c r="BO621" i="1"/>
  <c r="BO609" i="1"/>
  <c r="BO604" i="1"/>
  <c r="BO592" i="1"/>
  <c r="BO590" i="1"/>
  <c r="BO581" i="1"/>
  <c r="BO593" i="1"/>
  <c r="BO598" i="1"/>
  <c r="BO594" i="1"/>
  <c r="BO591" i="1"/>
  <c r="BO589" i="1"/>
  <c r="BO575" i="1"/>
  <c r="BO578" i="1"/>
  <c r="BO563" i="1"/>
  <c r="BO555" i="1"/>
  <c r="BO550" i="1"/>
  <c r="BO542" i="1"/>
  <c r="BO537" i="1"/>
  <c r="BO597" i="1"/>
  <c r="BO587" i="1"/>
  <c r="BO579" i="1"/>
  <c r="BO571" i="1"/>
  <c r="BO565" i="1"/>
  <c r="BO560" i="1"/>
  <c r="BO586" i="1"/>
  <c r="BO585" i="1"/>
  <c r="BO576" i="1"/>
  <c r="BO596" i="1"/>
  <c r="BO584" i="1"/>
  <c r="BO583" i="1"/>
  <c r="BO562" i="1"/>
  <c r="BO549" i="1"/>
  <c r="BO580" i="1"/>
  <c r="BO574" i="1"/>
  <c r="BO572" i="1"/>
  <c r="BO569" i="1"/>
  <c r="BO559" i="1"/>
  <c r="BO554" i="1"/>
  <c r="BO582" i="1"/>
  <c r="BO577" i="1"/>
  <c r="BO566" i="1"/>
  <c r="BO568" i="1"/>
  <c r="BO544" i="1"/>
  <c r="BO541" i="1"/>
  <c r="BO540" i="1"/>
  <c r="BO539" i="1"/>
  <c r="BO538" i="1"/>
  <c r="BO536" i="1"/>
  <c r="BO551" i="1"/>
  <c r="BO556" i="1"/>
  <c r="BO552" i="1"/>
  <c r="BO564" i="1"/>
  <c r="BO561" i="1"/>
  <c r="BO557" i="1"/>
  <c r="BO553" i="1"/>
  <c r="BO545" i="1"/>
  <c r="BO558" i="1"/>
  <c r="BO548" i="1"/>
  <c r="BO533" i="1"/>
  <c r="BO543" i="1"/>
  <c r="BO530" i="1"/>
  <c r="BO525" i="1"/>
  <c r="BO517" i="1"/>
  <c r="BO513" i="1"/>
  <c r="BO511" i="1"/>
  <c r="BO546" i="1"/>
  <c r="BO535" i="1"/>
  <c r="BO527" i="1"/>
  <c r="BO522" i="1"/>
  <c r="BO534" i="1"/>
  <c r="BO510" i="1"/>
  <c r="BO523" i="1"/>
  <c r="BO518" i="1"/>
  <c r="BO516" i="1"/>
  <c r="BO547" i="1"/>
  <c r="BO532" i="1"/>
  <c r="BO531" i="1"/>
  <c r="BO529" i="1"/>
  <c r="BO526" i="1"/>
  <c r="BO524" i="1"/>
  <c r="BO519" i="1"/>
  <c r="BO528" i="1"/>
  <c r="BO500" i="1"/>
  <c r="BO498" i="1"/>
  <c r="BO515" i="1"/>
  <c r="BO520" i="1"/>
  <c r="BO514" i="1"/>
  <c r="BO512" i="1"/>
  <c r="BO503" i="1"/>
  <c r="BO502" i="1"/>
  <c r="BO482" i="1"/>
  <c r="BO480" i="1"/>
  <c r="BO478" i="1"/>
  <c r="BO476" i="1"/>
  <c r="BO474" i="1"/>
  <c r="BO463" i="1"/>
  <c r="BO456" i="1"/>
  <c r="BO508" i="1"/>
  <c r="BO505" i="1"/>
  <c r="BO501" i="1"/>
  <c r="BO499" i="1"/>
  <c r="BO494" i="1"/>
  <c r="BO492" i="1"/>
  <c r="BO490" i="1"/>
  <c r="BO488" i="1"/>
  <c r="BO486" i="1"/>
  <c r="BO521" i="1"/>
  <c r="BO509" i="1"/>
  <c r="BO506" i="1"/>
  <c r="BO471" i="1"/>
  <c r="BO469" i="1"/>
  <c r="BO462" i="1"/>
  <c r="BO483" i="1"/>
  <c r="BO481" i="1"/>
  <c r="BO479" i="1"/>
  <c r="BO507" i="1"/>
  <c r="BO504" i="1"/>
  <c r="BO497" i="1"/>
  <c r="BO496" i="1"/>
  <c r="BO485" i="1"/>
  <c r="BO466" i="1"/>
  <c r="BO464" i="1"/>
  <c r="BO457" i="1"/>
  <c r="BO493" i="1"/>
  <c r="BO491" i="1"/>
  <c r="BO489" i="1"/>
  <c r="BO487" i="1"/>
  <c r="BO495" i="1"/>
  <c r="BO477" i="1"/>
  <c r="BO472" i="1"/>
  <c r="BO461" i="1"/>
  <c r="BO449" i="1"/>
  <c r="BO447" i="1"/>
  <c r="BO429" i="1"/>
  <c r="BO424" i="1"/>
  <c r="BO422" i="1"/>
  <c r="BO417" i="1"/>
  <c r="BO475" i="1"/>
  <c r="BO465" i="1"/>
  <c r="BO473" i="1"/>
  <c r="BO459" i="1"/>
  <c r="BO453" i="1"/>
  <c r="BO444" i="1"/>
  <c r="BO442" i="1"/>
  <c r="BO440" i="1"/>
  <c r="BO438" i="1"/>
  <c r="BO436" i="1"/>
  <c r="BO431" i="1"/>
  <c r="BO419" i="1"/>
  <c r="BO460" i="1"/>
  <c r="BO455" i="1"/>
  <c r="BO484" i="1"/>
  <c r="BO468" i="1"/>
  <c r="BO450" i="1"/>
  <c r="BO448" i="1"/>
  <c r="BO446" i="1"/>
  <c r="BO433" i="1"/>
  <c r="BO425" i="1"/>
  <c r="BO423" i="1"/>
  <c r="BO421" i="1"/>
  <c r="BO470" i="1"/>
  <c r="BO467" i="1"/>
  <c r="BO454" i="1"/>
  <c r="BO452" i="1"/>
  <c r="BO443" i="1"/>
  <c r="BO441" i="1"/>
  <c r="BO439" i="1"/>
  <c r="BO437" i="1"/>
  <c r="BO435" i="1"/>
  <c r="BO427" i="1"/>
  <c r="BO458" i="1"/>
  <c r="BO445" i="1"/>
  <c r="BO415" i="1"/>
  <c r="BO410" i="1"/>
  <c r="BO400" i="1"/>
  <c r="BO398" i="1"/>
  <c r="BO390" i="1"/>
  <c r="BO451" i="1"/>
  <c r="BO432" i="1"/>
  <c r="BO428" i="1"/>
  <c r="BO420" i="1"/>
  <c r="BO414" i="1"/>
  <c r="BO412" i="1"/>
  <c r="BO404" i="1"/>
  <c r="BO416" i="1"/>
  <c r="BO406" i="1"/>
  <c r="BO401" i="1"/>
  <c r="BO399" i="1"/>
  <c r="BO389" i="1"/>
  <c r="BO434" i="1"/>
  <c r="BO430" i="1"/>
  <c r="BO426" i="1"/>
  <c r="BO386" i="1"/>
  <c r="BO375" i="1"/>
  <c r="BO373" i="1"/>
  <c r="BO371" i="1"/>
  <c r="BO369" i="1"/>
  <c r="BO367" i="1"/>
  <c r="BO365" i="1"/>
  <c r="BO363" i="1"/>
  <c r="BO405" i="1"/>
  <c r="BO395" i="1"/>
  <c r="BO387" i="1"/>
  <c r="BO383" i="1"/>
  <c r="BO381" i="1"/>
  <c r="BO379" i="1"/>
  <c r="BO377" i="1"/>
  <c r="BO393" i="1"/>
  <c r="BO409" i="1"/>
  <c r="BO403" i="1"/>
  <c r="BO360" i="1"/>
  <c r="BO358" i="1"/>
  <c r="BO411" i="1"/>
  <c r="BO391" i="1"/>
  <c r="BO388" i="1"/>
  <c r="BO376" i="1"/>
  <c r="BO374" i="1"/>
  <c r="BO372" i="1"/>
  <c r="BO370" i="1"/>
  <c r="BO368" i="1"/>
  <c r="BO366" i="1"/>
  <c r="BO364" i="1"/>
  <c r="BO362" i="1"/>
  <c r="BO408" i="1"/>
  <c r="BO402" i="1"/>
  <c r="BO394" i="1"/>
  <c r="BO382" i="1"/>
  <c r="BO380" i="1"/>
  <c r="BO378" i="1"/>
  <c r="BO413" i="1"/>
  <c r="BO397" i="1"/>
  <c r="BO357" i="1"/>
  <c r="BO355" i="1"/>
  <c r="BO353" i="1"/>
  <c r="BO351" i="1"/>
  <c r="BO349" i="1"/>
  <c r="BO347" i="1"/>
  <c r="BO345" i="1"/>
  <c r="BO343" i="1"/>
  <c r="BO341" i="1"/>
  <c r="BO339" i="1"/>
  <c r="BO337" i="1"/>
  <c r="BO335" i="1"/>
  <c r="BO333" i="1"/>
  <c r="BO331" i="1"/>
  <c r="BO418" i="1"/>
  <c r="BO407" i="1"/>
  <c r="BO396" i="1"/>
  <c r="BO392" i="1"/>
  <c r="BO385" i="1"/>
  <c r="BO384" i="1"/>
  <c r="BO352" i="1"/>
  <c r="BO318" i="1"/>
  <c r="BO316" i="1"/>
  <c r="BO314" i="1"/>
  <c r="BO312" i="1"/>
  <c r="BO310" i="1"/>
  <c r="BO308" i="1"/>
  <c r="BO306" i="1"/>
  <c r="BO304" i="1"/>
  <c r="BO302" i="1"/>
  <c r="BO300" i="1"/>
  <c r="BO298" i="1"/>
  <c r="BO296" i="1"/>
  <c r="BO294" i="1"/>
  <c r="BO292" i="1"/>
  <c r="BO361" i="1"/>
  <c r="BO350" i="1"/>
  <c r="BO346" i="1"/>
  <c r="BO342" i="1"/>
  <c r="BO338" i="1"/>
  <c r="BO334" i="1"/>
  <c r="BO324" i="1"/>
  <c r="BO322" i="1"/>
  <c r="BO320" i="1"/>
  <c r="BO356" i="1"/>
  <c r="BO330" i="1"/>
  <c r="BO328" i="1"/>
  <c r="BO326" i="1"/>
  <c r="BO354" i="1"/>
  <c r="BO319" i="1"/>
  <c r="BO317" i="1"/>
  <c r="BO315" i="1"/>
  <c r="BO313" i="1"/>
  <c r="BO311" i="1"/>
  <c r="BO309" i="1"/>
  <c r="BO307" i="1"/>
  <c r="BO305" i="1"/>
  <c r="BO303" i="1"/>
  <c r="BO301" i="1"/>
  <c r="BO299" i="1"/>
  <c r="BO297" i="1"/>
  <c r="BO295" i="1"/>
  <c r="BO293" i="1"/>
  <c r="BO291" i="1"/>
  <c r="BO348" i="1"/>
  <c r="BO344" i="1"/>
  <c r="BO340" i="1"/>
  <c r="BO336" i="1"/>
  <c r="BO323" i="1"/>
  <c r="BO321" i="1"/>
  <c r="BO359" i="1"/>
  <c r="BO332" i="1"/>
  <c r="BO329" i="1"/>
  <c r="BO327" i="1"/>
  <c r="BO325" i="1"/>
  <c r="BO290" i="1"/>
  <c r="BO288" i="1"/>
  <c r="BO286" i="1"/>
  <c r="BO284" i="1"/>
  <c r="BO282" i="1"/>
  <c r="BO287" i="1"/>
  <c r="BO275" i="1"/>
  <c r="BO274" i="1"/>
  <c r="BO258" i="1"/>
  <c r="BO256" i="1"/>
  <c r="BO254" i="1"/>
  <c r="BO252" i="1"/>
  <c r="BO250" i="1"/>
  <c r="BO248" i="1"/>
  <c r="BO246" i="1"/>
  <c r="BO244" i="1"/>
  <c r="BO237" i="1"/>
  <c r="BO235" i="1"/>
  <c r="BO223" i="1"/>
  <c r="BO212" i="1"/>
  <c r="BO289" i="1"/>
  <c r="BO273" i="1"/>
  <c r="BO272" i="1"/>
  <c r="BO239" i="1"/>
  <c r="BO280" i="1"/>
  <c r="BO271" i="1"/>
  <c r="BO270" i="1"/>
  <c r="BO265" i="1"/>
  <c r="BO263" i="1"/>
  <c r="BO261" i="1"/>
  <c r="BO269" i="1"/>
  <c r="BO268" i="1"/>
  <c r="BO267" i="1"/>
  <c r="BO266" i="1"/>
  <c r="BO264" i="1"/>
  <c r="BO262" i="1"/>
  <c r="BO260" i="1"/>
  <c r="BO241" i="1"/>
  <c r="BO259" i="1"/>
  <c r="BO257" i="1"/>
  <c r="BO255" i="1"/>
  <c r="BO253" i="1"/>
  <c r="BO251" i="1"/>
  <c r="BO249" i="1"/>
  <c r="BO247" i="1"/>
  <c r="BO245" i="1"/>
  <c r="BO243" i="1"/>
  <c r="BO238" i="1"/>
  <c r="BO236" i="1"/>
  <c r="BO222" i="1"/>
  <c r="BO211" i="1"/>
  <c r="BO283" i="1"/>
  <c r="BO281" i="1"/>
  <c r="BO279" i="1"/>
  <c r="BO278" i="1"/>
  <c r="BO240" i="1"/>
  <c r="BO228" i="1"/>
  <c r="BO226" i="1"/>
  <c r="BO219" i="1"/>
  <c r="BO285" i="1"/>
  <c r="BO277" i="1"/>
  <c r="BO276" i="1"/>
  <c r="BO242" i="1"/>
  <c r="BO234" i="1"/>
  <c r="BO232" i="1"/>
  <c r="BO230" i="1"/>
  <c r="BO221" i="1"/>
  <c r="BO210" i="1"/>
  <c r="BO208" i="1"/>
  <c r="BO233" i="1"/>
  <c r="BO193" i="1"/>
  <c r="BO225" i="1"/>
  <c r="BO224" i="1"/>
  <c r="BO207" i="1"/>
  <c r="BO206" i="1"/>
  <c r="BO201" i="1"/>
  <c r="BO199" i="1"/>
  <c r="BO197" i="1"/>
  <c r="BO194" i="1"/>
  <c r="BO180" i="1"/>
  <c r="BO178" i="1"/>
  <c r="BO176" i="1"/>
  <c r="BO174" i="1"/>
  <c r="BO172" i="1"/>
  <c r="BO170" i="1"/>
  <c r="BO168" i="1"/>
  <c r="BO140" i="1"/>
  <c r="BO231" i="1"/>
  <c r="BO205" i="1"/>
  <c r="BO204" i="1"/>
  <c r="BO195" i="1"/>
  <c r="BO192" i="1"/>
  <c r="BO190" i="1"/>
  <c r="BO188" i="1"/>
  <c r="BO186" i="1"/>
  <c r="BO184" i="1"/>
  <c r="BO182" i="1"/>
  <c r="BO147" i="1"/>
  <c r="BO137" i="1"/>
  <c r="BO132" i="1"/>
  <c r="BO220" i="1"/>
  <c r="BO214" i="1"/>
  <c r="BO213" i="1"/>
  <c r="BO203" i="1"/>
  <c r="BO155" i="1"/>
  <c r="BO153" i="1"/>
  <c r="BO151" i="1"/>
  <c r="BO149" i="1"/>
  <c r="BO142" i="1"/>
  <c r="BO121" i="1"/>
  <c r="BO227" i="1"/>
  <c r="BO167" i="1"/>
  <c r="BO165" i="1"/>
  <c r="BO163" i="1"/>
  <c r="BO161" i="1"/>
  <c r="BO159" i="1"/>
  <c r="BO157" i="1"/>
  <c r="BO144" i="1"/>
  <c r="BO139" i="1"/>
  <c r="BO229" i="1"/>
  <c r="BO216" i="1"/>
  <c r="BO215" i="1"/>
  <c r="BO209" i="1"/>
  <c r="BO202" i="1"/>
  <c r="BO200" i="1"/>
  <c r="BO198" i="1"/>
  <c r="BO196" i="1"/>
  <c r="BO179" i="1"/>
  <c r="BO177" i="1"/>
  <c r="BO175" i="1"/>
  <c r="BO173" i="1"/>
  <c r="BO171" i="1"/>
  <c r="BO169" i="1"/>
  <c r="BO146" i="1"/>
  <c r="BO136" i="1"/>
  <c r="BO131" i="1"/>
  <c r="BO129" i="1"/>
  <c r="BO127" i="1"/>
  <c r="BO191" i="1"/>
  <c r="BO189" i="1"/>
  <c r="BO187" i="1"/>
  <c r="BO185" i="1"/>
  <c r="BO183" i="1"/>
  <c r="BO181" i="1"/>
  <c r="BO141" i="1"/>
  <c r="BO118" i="1"/>
  <c r="BO116" i="1"/>
  <c r="BO218" i="1"/>
  <c r="BO217" i="1"/>
  <c r="BO154" i="1"/>
  <c r="BO152" i="1"/>
  <c r="BO150" i="1"/>
  <c r="BO148" i="1"/>
  <c r="BO138" i="1"/>
  <c r="BO133" i="1"/>
  <c r="BO164" i="1"/>
  <c r="BO106" i="1"/>
  <c r="BO104" i="1"/>
  <c r="BO102" i="1"/>
  <c r="BO100" i="1"/>
  <c r="BO98" i="1"/>
  <c r="BO96" i="1"/>
  <c r="BO94" i="1"/>
  <c r="BO92" i="1"/>
  <c r="BO90" i="1"/>
  <c r="BO88" i="1"/>
  <c r="BO86" i="1"/>
  <c r="BO84" i="1"/>
  <c r="BO82" i="1"/>
  <c r="BO80" i="1"/>
  <c r="BO78" i="1"/>
  <c r="BO47" i="1"/>
  <c r="BO45" i="1"/>
  <c r="BO43" i="1"/>
  <c r="BO158" i="1"/>
  <c r="BO143" i="1"/>
  <c r="BO125" i="1"/>
  <c r="BO117" i="1"/>
  <c r="BO114" i="1"/>
  <c r="BO112" i="1"/>
  <c r="BO110" i="1"/>
  <c r="BO108" i="1"/>
  <c r="BO135" i="1"/>
  <c r="BO162" i="1"/>
  <c r="BO145" i="1"/>
  <c r="BO128" i="1"/>
  <c r="BO124" i="1"/>
  <c r="BO120" i="1"/>
  <c r="BO156" i="1"/>
  <c r="BO105" i="1"/>
  <c r="BO103" i="1"/>
  <c r="BO101" i="1"/>
  <c r="BO99" i="1"/>
  <c r="BO97" i="1"/>
  <c r="BO95" i="1"/>
  <c r="BO93" i="1"/>
  <c r="BO91" i="1"/>
  <c r="BO89" i="1"/>
  <c r="BO87" i="1"/>
  <c r="BO85" i="1"/>
  <c r="BO83" i="1"/>
  <c r="BO81" i="1"/>
  <c r="BO79" i="1"/>
  <c r="BO46" i="1"/>
  <c r="BO44" i="1"/>
  <c r="BO166" i="1"/>
  <c r="BO123" i="1"/>
  <c r="BO119" i="1"/>
  <c r="BO113" i="1"/>
  <c r="BO111" i="1"/>
  <c r="BO109" i="1"/>
  <c r="BO107" i="1"/>
  <c r="BO160" i="1"/>
  <c r="BO134" i="1"/>
  <c r="BO115" i="1"/>
  <c r="BO130" i="1"/>
  <c r="BO126" i="1"/>
  <c r="BO122" i="1"/>
  <c r="BG8" i="1"/>
  <c r="BO8" i="1"/>
  <c r="BF9" i="1"/>
  <c r="F10" i="1"/>
  <c r="BJ10" i="1"/>
  <c r="BF11" i="1"/>
  <c r="F12" i="1"/>
  <c r="BJ12" i="1"/>
  <c r="BF13" i="1"/>
  <c r="F14" i="1"/>
  <c r="BJ14" i="1"/>
  <c r="BG15" i="1"/>
  <c r="BO15" i="1"/>
  <c r="C17" i="1"/>
  <c r="BG17" i="1"/>
  <c r="BO17" i="1"/>
  <c r="C19" i="1"/>
  <c r="BG19" i="1"/>
  <c r="BO19" i="1"/>
  <c r="C21" i="1"/>
  <c r="BG21" i="1"/>
  <c r="BO21" i="1"/>
  <c r="C23" i="1"/>
  <c r="BG23" i="1"/>
  <c r="BO23" i="1"/>
  <c r="C25" i="1"/>
  <c r="BG25" i="1"/>
  <c r="BO25" i="1"/>
  <c r="C27" i="1"/>
  <c r="BG27" i="1"/>
  <c r="BO27" i="1"/>
  <c r="C29" i="1"/>
  <c r="BG29" i="1"/>
  <c r="BO29" i="1"/>
  <c r="C31" i="1"/>
  <c r="BG31" i="1"/>
  <c r="BO31" i="1"/>
  <c r="C33" i="1"/>
  <c r="BG33" i="1"/>
  <c r="BO33" i="1"/>
  <c r="C35" i="1"/>
  <c r="BG35" i="1"/>
  <c r="BO35" i="1"/>
  <c r="C37" i="1"/>
  <c r="BG37" i="1"/>
  <c r="BO37" i="1"/>
  <c r="BH39" i="1"/>
  <c r="BP39" i="1"/>
  <c r="BM40" i="1"/>
  <c r="BU40" i="1"/>
  <c r="BI41" i="1"/>
  <c r="BM42" i="1"/>
  <c r="BP43" i="1"/>
  <c r="BI44" i="1"/>
  <c r="F45" i="1"/>
  <c r="BM45" i="1"/>
  <c r="BF46" i="1"/>
  <c r="BJ47" i="1"/>
  <c r="BU47" i="1"/>
  <c r="BO48" i="1"/>
  <c r="BI49" i="1"/>
  <c r="BS49" i="1"/>
  <c r="BV49" i="1" s="1"/>
  <c r="BM50" i="1"/>
  <c r="BF51" i="1"/>
  <c r="BP51" i="1"/>
  <c r="BI52" i="1"/>
  <c r="BO53" i="1"/>
  <c r="BI54" i="1"/>
  <c r="BO55" i="1"/>
  <c r="BI56" i="1"/>
  <c r="BO57" i="1"/>
  <c r="BI58" i="1"/>
  <c r="BO59" i="1"/>
  <c r="BI60" i="1"/>
  <c r="BO61" i="1"/>
  <c r="BI62" i="1"/>
  <c r="BO63" i="1"/>
  <c r="BI64" i="1"/>
  <c r="BO65" i="1"/>
  <c r="BI66" i="1"/>
  <c r="BO67" i="1"/>
  <c r="BI68" i="1"/>
  <c r="BP71" i="1"/>
  <c r="F72" i="1"/>
  <c r="BO72" i="1"/>
  <c r="F73" i="1"/>
  <c r="BO73" i="1"/>
  <c r="BM74" i="1"/>
  <c r="BM75" i="1"/>
  <c r="E77" i="1"/>
  <c r="BQ77" i="1" s="1"/>
  <c r="BH78" i="1"/>
  <c r="BS79" i="1"/>
  <c r="BH79" i="1"/>
  <c r="BM80" i="1"/>
  <c r="F81" i="1"/>
  <c r="BT82" i="1"/>
  <c r="BJ84" i="1"/>
  <c r="C85" i="1"/>
  <c r="BI85" i="1"/>
  <c r="B86" i="1"/>
  <c r="C86" i="1" s="1"/>
  <c r="BP86" i="1"/>
  <c r="BP87" i="1"/>
  <c r="BU88" i="1"/>
  <c r="BF89" i="1"/>
  <c r="BT93" i="1"/>
  <c r="BT94" i="1"/>
  <c r="F98" i="1"/>
  <c r="BQ98" i="1"/>
  <c r="BU100" i="1"/>
  <c r="BS101" i="1"/>
  <c r="F102" i="1"/>
  <c r="BQ102" i="1"/>
  <c r="BP758" i="1"/>
  <c r="BP750" i="1"/>
  <c r="BP745" i="1"/>
  <c r="BP764" i="1"/>
  <c r="BP763" i="1"/>
  <c r="BP760" i="1"/>
  <c r="BP752" i="1"/>
  <c r="BP757" i="1"/>
  <c r="BP749" i="1"/>
  <c r="BP744" i="1"/>
  <c r="BP762" i="1"/>
  <c r="BP754" i="1"/>
  <c r="BP759" i="1"/>
  <c r="BP756" i="1"/>
  <c r="BP748" i="1"/>
  <c r="BP743" i="1"/>
  <c r="BP737" i="1"/>
  <c r="BP735" i="1"/>
  <c r="BP747" i="1"/>
  <c r="BP736" i="1"/>
  <c r="BP727" i="1"/>
  <c r="BP755" i="1"/>
  <c r="BP742" i="1"/>
  <c r="BP761" i="1"/>
  <c r="BP751" i="1"/>
  <c r="BP733" i="1"/>
  <c r="BP724" i="1"/>
  <c r="BP746" i="1"/>
  <c r="BP741" i="1"/>
  <c r="BP739" i="1"/>
  <c r="BP730" i="1"/>
  <c r="BP728" i="1"/>
  <c r="BP732" i="1"/>
  <c r="BP729" i="1"/>
  <c r="BP731" i="1"/>
  <c r="BP722" i="1"/>
  <c r="BP721" i="1"/>
  <c r="BP716" i="1"/>
  <c r="BP740" i="1"/>
  <c r="BP726" i="1"/>
  <c r="BP738" i="1"/>
  <c r="BP715" i="1"/>
  <c r="BP753" i="1"/>
  <c r="BP734" i="1"/>
  <c r="BP725" i="1"/>
  <c r="BP723" i="1"/>
  <c r="BP720" i="1"/>
  <c r="BP712" i="1"/>
  <c r="BP702" i="1"/>
  <c r="BP711" i="1"/>
  <c r="BP709" i="1"/>
  <c r="BP714" i="1"/>
  <c r="BP719" i="1"/>
  <c r="BP718" i="1"/>
  <c r="BP717" i="1"/>
  <c r="BP710" i="1"/>
  <c r="BP708" i="1"/>
  <c r="BP713" i="1"/>
  <c r="BP707" i="1"/>
  <c r="BP697" i="1"/>
  <c r="BP692" i="1"/>
  <c r="BP685" i="1"/>
  <c r="BP704" i="1"/>
  <c r="BP695" i="1"/>
  <c r="BP689" i="1"/>
  <c r="BP687" i="1"/>
  <c r="BP703" i="1"/>
  <c r="BP698" i="1"/>
  <c r="BP691" i="1"/>
  <c r="BP684" i="1"/>
  <c r="BP705" i="1"/>
  <c r="BP688" i="1"/>
  <c r="BP686" i="1"/>
  <c r="BP683" i="1"/>
  <c r="BP706" i="1"/>
  <c r="BP701" i="1"/>
  <c r="BP700" i="1"/>
  <c r="BP699" i="1"/>
  <c r="BP694" i="1"/>
  <c r="BP693" i="1"/>
  <c r="BP690" i="1"/>
  <c r="BP677" i="1"/>
  <c r="BP676" i="1"/>
  <c r="BP673" i="1"/>
  <c r="BP665" i="1"/>
  <c r="BP696" i="1"/>
  <c r="BP681" i="1"/>
  <c r="BP669" i="1"/>
  <c r="BP661" i="1"/>
  <c r="BP656" i="1"/>
  <c r="BP682" i="1"/>
  <c r="BP674" i="1"/>
  <c r="BP671" i="1"/>
  <c r="BP663" i="1"/>
  <c r="BP658" i="1"/>
  <c r="BP675" i="1"/>
  <c r="BP662" i="1"/>
  <c r="BP667" i="1"/>
  <c r="BP659" i="1"/>
  <c r="BP657" i="1"/>
  <c r="BP646" i="1"/>
  <c r="BP679" i="1"/>
  <c r="BP678" i="1"/>
  <c r="BP668" i="1"/>
  <c r="BP651" i="1"/>
  <c r="BP643" i="1"/>
  <c r="BP670" i="1"/>
  <c r="BP666" i="1"/>
  <c r="BP680" i="1"/>
  <c r="BP660" i="1"/>
  <c r="BP655" i="1"/>
  <c r="BP645" i="1"/>
  <c r="BP672" i="1"/>
  <c r="BP647" i="1"/>
  <c r="BP652" i="1"/>
  <c r="BP648" i="1"/>
  <c r="BP636" i="1"/>
  <c r="BP644" i="1"/>
  <c r="BP640" i="1"/>
  <c r="BP624" i="1"/>
  <c r="BP653" i="1"/>
  <c r="BP649" i="1"/>
  <c r="BP642" i="1"/>
  <c r="BP638" i="1"/>
  <c r="BP635" i="1"/>
  <c r="BP639" i="1"/>
  <c r="BP623" i="1"/>
  <c r="BP637" i="1"/>
  <c r="BP632" i="1"/>
  <c r="BP627" i="1"/>
  <c r="BP618" i="1"/>
  <c r="BP613" i="1"/>
  <c r="BP601" i="1"/>
  <c r="BP654" i="1"/>
  <c r="BP650" i="1"/>
  <c r="BP641" i="1"/>
  <c r="BP634" i="1"/>
  <c r="BP629" i="1"/>
  <c r="BP625" i="1"/>
  <c r="BP620" i="1"/>
  <c r="BP610" i="1"/>
  <c r="BP605" i="1"/>
  <c r="BP664" i="1"/>
  <c r="BP622" i="1"/>
  <c r="BP615" i="1"/>
  <c r="BP607" i="1"/>
  <c r="BP628" i="1"/>
  <c r="BP619" i="1"/>
  <c r="BP617" i="1"/>
  <c r="BP608" i="1"/>
  <c r="BP603" i="1"/>
  <c r="BP599" i="1"/>
  <c r="BP596" i="1"/>
  <c r="BP589" i="1"/>
  <c r="BP576" i="1"/>
  <c r="BP574" i="1"/>
  <c r="BP614" i="1"/>
  <c r="BP633" i="1"/>
  <c r="BP626" i="1"/>
  <c r="BP606" i="1"/>
  <c r="BP600" i="1"/>
  <c r="BP611" i="1"/>
  <c r="BP602" i="1"/>
  <c r="BP595" i="1"/>
  <c r="BP631" i="1"/>
  <c r="BP621" i="1"/>
  <c r="BP598" i="1"/>
  <c r="BP577" i="1"/>
  <c r="BP575" i="1"/>
  <c r="BP630" i="1"/>
  <c r="BP616" i="1"/>
  <c r="BP609" i="1"/>
  <c r="BP604" i="1"/>
  <c r="BP612" i="1"/>
  <c r="BP594" i="1"/>
  <c r="BP587" i="1"/>
  <c r="BP585" i="1"/>
  <c r="BP583" i="1"/>
  <c r="BP592" i="1"/>
  <c r="BP591" i="1"/>
  <c r="BP590" i="1"/>
  <c r="BP578" i="1"/>
  <c r="BP563" i="1"/>
  <c r="BP597" i="1"/>
  <c r="BP588" i="1"/>
  <c r="BP581" i="1"/>
  <c r="BP579" i="1"/>
  <c r="BP573" i="1"/>
  <c r="BP571" i="1"/>
  <c r="BP570" i="1"/>
  <c r="BP565" i="1"/>
  <c r="BP560" i="1"/>
  <c r="BP547" i="1"/>
  <c r="BP586" i="1"/>
  <c r="BP557" i="1"/>
  <c r="BP552" i="1"/>
  <c r="BP584" i="1"/>
  <c r="BP562" i="1"/>
  <c r="BP580" i="1"/>
  <c r="BP572" i="1"/>
  <c r="BP569" i="1"/>
  <c r="BP559" i="1"/>
  <c r="BP554" i="1"/>
  <c r="BP546" i="1"/>
  <c r="BP582" i="1"/>
  <c r="BP564" i="1"/>
  <c r="BP556" i="1"/>
  <c r="BP551" i="1"/>
  <c r="BP593" i="1"/>
  <c r="BP568" i="1"/>
  <c r="BP550" i="1"/>
  <c r="BP544" i="1"/>
  <c r="BP541" i="1"/>
  <c r="BP540" i="1"/>
  <c r="BP539" i="1"/>
  <c r="BP538" i="1"/>
  <c r="BP537" i="1"/>
  <c r="BP536" i="1"/>
  <c r="BP555" i="1"/>
  <c r="BP534" i="1"/>
  <c r="BP561" i="1"/>
  <c r="BP553" i="1"/>
  <c r="BP545" i="1"/>
  <c r="BP558" i="1"/>
  <c r="BP548" i="1"/>
  <c r="BP549" i="1"/>
  <c r="BP543" i="1"/>
  <c r="BP530" i="1"/>
  <c r="BP535" i="1"/>
  <c r="BP527" i="1"/>
  <c r="BP522" i="1"/>
  <c r="BP567" i="1"/>
  <c r="BP566" i="1"/>
  <c r="BP532" i="1"/>
  <c r="BP519" i="1"/>
  <c r="BP525" i="1"/>
  <c r="BP523" i="1"/>
  <c r="BP518" i="1"/>
  <c r="BP516" i="1"/>
  <c r="BP507" i="1"/>
  <c r="BP504" i="1"/>
  <c r="BP521" i="1"/>
  <c r="BP531" i="1"/>
  <c r="BP529" i="1"/>
  <c r="BP526" i="1"/>
  <c r="BP524" i="1"/>
  <c r="BP533" i="1"/>
  <c r="BP528" i="1"/>
  <c r="BP542" i="1"/>
  <c r="BP517" i="1"/>
  <c r="BP515" i="1"/>
  <c r="BP509" i="1"/>
  <c r="BP506" i="1"/>
  <c r="BP520" i="1"/>
  <c r="BP514" i="1"/>
  <c r="BP512" i="1"/>
  <c r="BP510" i="1"/>
  <c r="BP508" i="1"/>
  <c r="BP505" i="1"/>
  <c r="BP484" i="1"/>
  <c r="BP465" i="1"/>
  <c r="BP501" i="1"/>
  <c r="BP499" i="1"/>
  <c r="BP494" i="1"/>
  <c r="BP492" i="1"/>
  <c r="BP490" i="1"/>
  <c r="BP488" i="1"/>
  <c r="BP503" i="1"/>
  <c r="BP500" i="1"/>
  <c r="BP483" i="1"/>
  <c r="BP481" i="1"/>
  <c r="BP479" i="1"/>
  <c r="BP477" i="1"/>
  <c r="BP475" i="1"/>
  <c r="BP473" i="1"/>
  <c r="BP497" i="1"/>
  <c r="BP496" i="1"/>
  <c r="BP485" i="1"/>
  <c r="BP511" i="1"/>
  <c r="BP493" i="1"/>
  <c r="BP491" i="1"/>
  <c r="BP489" i="1"/>
  <c r="BP487" i="1"/>
  <c r="BP495" i="1"/>
  <c r="BP472" i="1"/>
  <c r="BP470" i="1"/>
  <c r="BP513" i="1"/>
  <c r="BP502" i="1"/>
  <c r="BP498" i="1"/>
  <c r="BP451" i="1"/>
  <c r="BP434" i="1"/>
  <c r="BP426" i="1"/>
  <c r="BP480" i="1"/>
  <c r="BP459" i="1"/>
  <c r="BP469" i="1"/>
  <c r="BP460" i="1"/>
  <c r="BP455" i="1"/>
  <c r="BP428" i="1"/>
  <c r="BP486" i="1"/>
  <c r="BP468" i="1"/>
  <c r="BP457" i="1"/>
  <c r="BP450" i="1"/>
  <c r="BP448" i="1"/>
  <c r="BP446" i="1"/>
  <c r="BP478" i="1"/>
  <c r="BP476" i="1"/>
  <c r="BP464" i="1"/>
  <c r="BP463" i="1"/>
  <c r="BP462" i="1"/>
  <c r="BP430" i="1"/>
  <c r="BP418" i="1"/>
  <c r="BP474" i="1"/>
  <c r="BP471" i="1"/>
  <c r="BP467" i="1"/>
  <c r="BP454" i="1"/>
  <c r="BP452" i="1"/>
  <c r="BP482" i="1"/>
  <c r="BP458" i="1"/>
  <c r="BP445" i="1"/>
  <c r="BP432" i="1"/>
  <c r="BP420" i="1"/>
  <c r="BP466" i="1"/>
  <c r="BP461" i="1"/>
  <c r="BP449" i="1"/>
  <c r="BP447" i="1"/>
  <c r="BP441" i="1"/>
  <c r="BP440" i="1"/>
  <c r="BP439" i="1"/>
  <c r="BP438" i="1"/>
  <c r="BP437" i="1"/>
  <c r="BP436" i="1"/>
  <c r="BP435" i="1"/>
  <c r="BP431" i="1"/>
  <c r="BP427" i="1"/>
  <c r="BP419" i="1"/>
  <c r="BP407" i="1"/>
  <c r="BP402" i="1"/>
  <c r="BP391" i="1"/>
  <c r="BP456" i="1"/>
  <c r="BP444" i="1"/>
  <c r="BP409" i="1"/>
  <c r="BP397" i="1"/>
  <c r="BP443" i="1"/>
  <c r="BP416" i="1"/>
  <c r="BP453" i="1"/>
  <c r="BP433" i="1"/>
  <c r="BP429" i="1"/>
  <c r="BP425" i="1"/>
  <c r="BP424" i="1"/>
  <c r="BP423" i="1"/>
  <c r="BP422" i="1"/>
  <c r="BP421" i="1"/>
  <c r="BP411" i="1"/>
  <c r="BP403" i="1"/>
  <c r="BP392" i="1"/>
  <c r="BP442" i="1"/>
  <c r="BP415" i="1"/>
  <c r="BP406" i="1"/>
  <c r="BP405" i="1"/>
  <c r="BP400" i="1"/>
  <c r="BP395" i="1"/>
  <c r="BP389" i="1"/>
  <c r="BP387" i="1"/>
  <c r="BP383" i="1"/>
  <c r="BP381" i="1"/>
  <c r="BP379" i="1"/>
  <c r="BP377" i="1"/>
  <c r="BP393" i="1"/>
  <c r="BP404" i="1"/>
  <c r="BP410" i="1"/>
  <c r="BP399" i="1"/>
  <c r="BP390" i="1"/>
  <c r="BP388" i="1"/>
  <c r="BP376" i="1"/>
  <c r="BP374" i="1"/>
  <c r="BP372" i="1"/>
  <c r="BP370" i="1"/>
  <c r="BP368" i="1"/>
  <c r="BP366" i="1"/>
  <c r="BP364" i="1"/>
  <c r="BP362" i="1"/>
  <c r="BP408" i="1"/>
  <c r="BP394" i="1"/>
  <c r="BP382" i="1"/>
  <c r="BP380" i="1"/>
  <c r="BP378" i="1"/>
  <c r="BP414" i="1"/>
  <c r="BP413" i="1"/>
  <c r="BP398" i="1"/>
  <c r="BP412" i="1"/>
  <c r="BP401" i="1"/>
  <c r="BP396" i="1"/>
  <c r="BP385" i="1"/>
  <c r="BP384" i="1"/>
  <c r="BP361" i="1"/>
  <c r="BP359" i="1"/>
  <c r="BP417" i="1"/>
  <c r="BP386" i="1"/>
  <c r="BP350" i="1"/>
  <c r="BP346" i="1"/>
  <c r="BP342" i="1"/>
  <c r="BP338" i="1"/>
  <c r="BP334" i="1"/>
  <c r="BP324" i="1"/>
  <c r="BP322" i="1"/>
  <c r="BP320" i="1"/>
  <c r="BP357" i="1"/>
  <c r="BP356" i="1"/>
  <c r="BP330" i="1"/>
  <c r="BP328" i="1"/>
  <c r="BP326" i="1"/>
  <c r="BP358" i="1"/>
  <c r="BP355" i="1"/>
  <c r="BP354" i="1"/>
  <c r="BP347" i="1"/>
  <c r="BP343" i="1"/>
  <c r="BP339" i="1"/>
  <c r="BP335" i="1"/>
  <c r="BP375" i="1"/>
  <c r="BP373" i="1"/>
  <c r="BP371" i="1"/>
  <c r="BP369" i="1"/>
  <c r="BP367" i="1"/>
  <c r="BP365" i="1"/>
  <c r="BP363" i="1"/>
  <c r="BP360" i="1"/>
  <c r="BP351" i="1"/>
  <c r="BP319" i="1"/>
  <c r="BP317" i="1"/>
  <c r="BP315" i="1"/>
  <c r="BP313" i="1"/>
  <c r="BP311" i="1"/>
  <c r="BP309" i="1"/>
  <c r="BP307" i="1"/>
  <c r="BP305" i="1"/>
  <c r="BP303" i="1"/>
  <c r="BP301" i="1"/>
  <c r="BP299" i="1"/>
  <c r="BP297" i="1"/>
  <c r="BP295" i="1"/>
  <c r="BP353" i="1"/>
  <c r="BP348" i="1"/>
  <c r="BP344" i="1"/>
  <c r="BP340" i="1"/>
  <c r="BP336" i="1"/>
  <c r="BP323" i="1"/>
  <c r="BP321" i="1"/>
  <c r="BP332" i="1"/>
  <c r="BP329" i="1"/>
  <c r="BP327" i="1"/>
  <c r="BP325" i="1"/>
  <c r="BP280" i="1"/>
  <c r="BP278" i="1"/>
  <c r="BP276" i="1"/>
  <c r="BP274" i="1"/>
  <c r="BP272" i="1"/>
  <c r="BP270" i="1"/>
  <c r="BP268" i="1"/>
  <c r="BP349" i="1"/>
  <c r="BP345" i="1"/>
  <c r="BP341" i="1"/>
  <c r="BP337" i="1"/>
  <c r="BP333" i="1"/>
  <c r="BP331" i="1"/>
  <c r="BP352" i="1"/>
  <c r="BP318" i="1"/>
  <c r="BP316" i="1"/>
  <c r="BP314" i="1"/>
  <c r="BP312" i="1"/>
  <c r="BP310" i="1"/>
  <c r="BP308" i="1"/>
  <c r="BP306" i="1"/>
  <c r="BP304" i="1"/>
  <c r="BP302" i="1"/>
  <c r="BP300" i="1"/>
  <c r="BP298" i="1"/>
  <c r="BP296" i="1"/>
  <c r="BP294" i="1"/>
  <c r="BP292" i="1"/>
  <c r="BP293" i="1"/>
  <c r="BP289" i="1"/>
  <c r="BP286" i="1"/>
  <c r="BP273" i="1"/>
  <c r="BP239" i="1"/>
  <c r="BP218" i="1"/>
  <c r="BP216" i="1"/>
  <c r="BP214" i="1"/>
  <c r="BP290" i="1"/>
  <c r="BP288" i="1"/>
  <c r="BP271" i="1"/>
  <c r="BP265" i="1"/>
  <c r="BP263" i="1"/>
  <c r="BP261" i="1"/>
  <c r="BP229" i="1"/>
  <c r="BP269" i="1"/>
  <c r="BP267" i="1"/>
  <c r="BP266" i="1"/>
  <c r="BP264" i="1"/>
  <c r="BP262" i="1"/>
  <c r="BP260" i="1"/>
  <c r="BP259" i="1"/>
  <c r="BP257" i="1"/>
  <c r="BP255" i="1"/>
  <c r="BP253" i="1"/>
  <c r="BP251" i="1"/>
  <c r="BP249" i="1"/>
  <c r="BP247" i="1"/>
  <c r="BP245" i="1"/>
  <c r="BP243" i="1"/>
  <c r="BP291" i="1"/>
  <c r="BP224" i="1"/>
  <c r="BP217" i="1"/>
  <c r="BP215" i="1"/>
  <c r="BP213" i="1"/>
  <c r="BP283" i="1"/>
  <c r="BP281" i="1"/>
  <c r="BP279" i="1"/>
  <c r="BP240" i="1"/>
  <c r="BP228" i="1"/>
  <c r="BP226" i="1"/>
  <c r="BP285" i="1"/>
  <c r="BP282" i="1"/>
  <c r="BP277" i="1"/>
  <c r="BP242" i="1"/>
  <c r="BP234" i="1"/>
  <c r="BP232" i="1"/>
  <c r="BP230" i="1"/>
  <c r="BP221" i="1"/>
  <c r="BP210" i="1"/>
  <c r="BP208" i="1"/>
  <c r="BP206" i="1"/>
  <c r="BP204" i="1"/>
  <c r="BP287" i="1"/>
  <c r="BP284" i="1"/>
  <c r="BP275" i="1"/>
  <c r="BP258" i="1"/>
  <c r="BP256" i="1"/>
  <c r="BP254" i="1"/>
  <c r="BP252" i="1"/>
  <c r="BP250" i="1"/>
  <c r="BP248" i="1"/>
  <c r="BP246" i="1"/>
  <c r="BP244" i="1"/>
  <c r="BP237" i="1"/>
  <c r="BP235" i="1"/>
  <c r="BP223" i="1"/>
  <c r="BP212" i="1"/>
  <c r="BP236" i="1"/>
  <c r="BP225" i="1"/>
  <c r="BP207" i="1"/>
  <c r="BP201" i="1"/>
  <c r="BP199" i="1"/>
  <c r="BP197" i="1"/>
  <c r="BP194" i="1"/>
  <c r="BP180" i="1"/>
  <c r="BP178" i="1"/>
  <c r="BP176" i="1"/>
  <c r="BP231" i="1"/>
  <c r="BP219" i="1"/>
  <c r="BP211" i="1"/>
  <c r="BP205" i="1"/>
  <c r="BP195" i="1"/>
  <c r="BP192" i="1"/>
  <c r="BP190" i="1"/>
  <c r="BP188" i="1"/>
  <c r="BP186" i="1"/>
  <c r="BP184" i="1"/>
  <c r="BP182" i="1"/>
  <c r="BP147" i="1"/>
  <c r="BP220" i="1"/>
  <c r="BP203" i="1"/>
  <c r="BP155" i="1"/>
  <c r="BP153" i="1"/>
  <c r="BP151" i="1"/>
  <c r="BP149" i="1"/>
  <c r="BP142" i="1"/>
  <c r="BP227" i="1"/>
  <c r="BP167" i="1"/>
  <c r="BP165" i="1"/>
  <c r="BP163" i="1"/>
  <c r="BP161" i="1"/>
  <c r="BP159" i="1"/>
  <c r="BP157" i="1"/>
  <c r="BP144" i="1"/>
  <c r="BP139" i="1"/>
  <c r="BP134" i="1"/>
  <c r="BP125" i="1"/>
  <c r="BP123" i="1"/>
  <c r="BP209" i="1"/>
  <c r="BP202" i="1"/>
  <c r="BP200" i="1"/>
  <c r="BP198" i="1"/>
  <c r="BP196" i="1"/>
  <c r="BP179" i="1"/>
  <c r="BP177" i="1"/>
  <c r="BP175" i="1"/>
  <c r="BP173" i="1"/>
  <c r="BP171" i="1"/>
  <c r="BP169" i="1"/>
  <c r="BP146" i="1"/>
  <c r="BP241" i="1"/>
  <c r="BP191" i="1"/>
  <c r="BP189" i="1"/>
  <c r="BP187" i="1"/>
  <c r="BP185" i="1"/>
  <c r="BP183" i="1"/>
  <c r="BP181" i="1"/>
  <c r="BP141" i="1"/>
  <c r="BP118" i="1"/>
  <c r="BP116" i="1"/>
  <c r="BP154" i="1"/>
  <c r="BP152" i="1"/>
  <c r="BP150" i="1"/>
  <c r="BP148" i="1"/>
  <c r="BP138" i="1"/>
  <c r="BP133" i="1"/>
  <c r="BP120" i="1"/>
  <c r="BP238" i="1"/>
  <c r="BP233" i="1"/>
  <c r="BP222" i="1"/>
  <c r="BP193" i="1"/>
  <c r="BP166" i="1"/>
  <c r="BP164" i="1"/>
  <c r="BP162" i="1"/>
  <c r="BP160" i="1"/>
  <c r="BP158" i="1"/>
  <c r="BP156" i="1"/>
  <c r="BP145" i="1"/>
  <c r="BP143" i="1"/>
  <c r="BP172" i="1"/>
  <c r="BP121" i="1"/>
  <c r="BP117" i="1"/>
  <c r="BP114" i="1"/>
  <c r="BP112" i="1"/>
  <c r="BP110" i="1"/>
  <c r="BP108" i="1"/>
  <c r="BP49" i="1"/>
  <c r="BP140" i="1"/>
  <c r="BP135" i="1"/>
  <c r="BP131" i="1"/>
  <c r="BP168" i="1"/>
  <c r="BP129" i="1"/>
  <c r="BP128" i="1"/>
  <c r="BP124" i="1"/>
  <c r="BP174" i="1"/>
  <c r="BP137" i="1"/>
  <c r="BP105" i="1"/>
  <c r="BP103" i="1"/>
  <c r="BP101" i="1"/>
  <c r="BP99" i="1"/>
  <c r="BP97" i="1"/>
  <c r="BP95" i="1"/>
  <c r="BP119" i="1"/>
  <c r="BP113" i="1"/>
  <c r="BP111" i="1"/>
  <c r="BP109" i="1"/>
  <c r="BP107" i="1"/>
  <c r="BP50" i="1"/>
  <c r="BP48" i="1"/>
  <c r="BP170" i="1"/>
  <c r="BP132" i="1"/>
  <c r="BP115" i="1"/>
  <c r="BP136" i="1"/>
  <c r="BP130" i="1"/>
  <c r="BP127" i="1"/>
  <c r="BP126" i="1"/>
  <c r="BP122" i="1"/>
  <c r="BP76" i="1"/>
  <c r="BP74" i="1"/>
  <c r="BP72" i="1"/>
  <c r="BP70" i="1"/>
  <c r="BP106" i="1"/>
  <c r="BP104" i="1"/>
  <c r="BP102" i="1"/>
  <c r="BP100" i="1"/>
  <c r="BP98" i="1"/>
  <c r="BP96" i="1"/>
  <c r="BP94" i="1"/>
  <c r="BP23" i="1"/>
  <c r="BP25" i="1"/>
  <c r="BP31" i="1"/>
  <c r="BP35" i="1"/>
  <c r="BP73" i="1"/>
  <c r="BP81" i="1"/>
  <c r="F104" i="1"/>
  <c r="BQ104" i="1"/>
  <c r="BI764" i="1"/>
  <c r="BI763" i="1"/>
  <c r="BI755" i="1"/>
  <c r="BI747" i="1"/>
  <c r="BI742" i="1"/>
  <c r="BI760" i="1"/>
  <c r="BI757" i="1"/>
  <c r="BI749" i="1"/>
  <c r="BI762" i="1"/>
  <c r="BI754" i="1"/>
  <c r="BI741" i="1"/>
  <c r="BI759" i="1"/>
  <c r="BI751" i="1"/>
  <c r="BI746" i="1"/>
  <c r="BI756" i="1"/>
  <c r="BI761" i="1"/>
  <c r="BI753" i="1"/>
  <c r="BI740" i="1"/>
  <c r="BI743" i="1"/>
  <c r="BI732" i="1"/>
  <c r="BI730" i="1"/>
  <c r="BI750" i="1"/>
  <c r="BI748" i="1"/>
  <c r="BI745" i="1"/>
  <c r="BI738" i="1"/>
  <c r="BI731" i="1"/>
  <c r="BI729" i="1"/>
  <c r="BI722" i="1"/>
  <c r="BI758" i="1"/>
  <c r="BI752" i="1"/>
  <c r="BI737" i="1"/>
  <c r="BI735" i="1"/>
  <c r="BI726" i="1"/>
  <c r="BI733" i="1"/>
  <c r="BI734" i="1"/>
  <c r="BI721" i="1"/>
  <c r="BI725" i="1"/>
  <c r="BI723" i="1"/>
  <c r="BI713" i="1"/>
  <c r="BI708" i="1"/>
  <c r="BI739" i="1"/>
  <c r="BI728" i="1"/>
  <c r="BI736" i="1"/>
  <c r="BI720" i="1"/>
  <c r="BI744" i="1"/>
  <c r="BI717" i="1"/>
  <c r="BI704" i="1"/>
  <c r="BI699" i="1"/>
  <c r="BI724" i="1"/>
  <c r="BI710" i="1"/>
  <c r="BI703" i="1"/>
  <c r="BI716" i="1"/>
  <c r="BI705" i="1"/>
  <c r="BI727" i="1"/>
  <c r="BI711" i="1"/>
  <c r="BI709" i="1"/>
  <c r="BI719" i="1"/>
  <c r="BI718" i="1"/>
  <c r="BI715" i="1"/>
  <c r="BI714" i="1"/>
  <c r="BI702" i="1"/>
  <c r="BI694" i="1"/>
  <c r="BI712" i="1"/>
  <c r="BI698" i="1"/>
  <c r="BI696" i="1"/>
  <c r="BI689" i="1"/>
  <c r="BI706" i="1"/>
  <c r="BI691" i="1"/>
  <c r="BI684" i="1"/>
  <c r="BI701" i="1"/>
  <c r="BI700" i="1"/>
  <c r="BI707" i="1"/>
  <c r="BI693" i="1"/>
  <c r="BI688" i="1"/>
  <c r="BI686" i="1"/>
  <c r="BI683" i="1"/>
  <c r="BI680" i="1"/>
  <c r="BI695" i="1"/>
  <c r="BI690" i="1"/>
  <c r="BI697" i="1"/>
  <c r="BI692" i="1"/>
  <c r="BI685" i="1"/>
  <c r="BI681" i="1"/>
  <c r="BI679" i="1"/>
  <c r="BI678" i="1"/>
  <c r="BI670" i="1"/>
  <c r="BI662" i="1"/>
  <c r="BI675" i="1"/>
  <c r="BI687" i="1"/>
  <c r="BI682" i="1"/>
  <c r="BI674" i="1"/>
  <c r="BI666" i="1"/>
  <c r="BI671" i="1"/>
  <c r="BI677" i="1"/>
  <c r="BI676" i="1"/>
  <c r="BI668" i="1"/>
  <c r="BI669" i="1"/>
  <c r="BI665" i="1"/>
  <c r="BI672" i="1"/>
  <c r="BI664" i="1"/>
  <c r="BI660" i="1"/>
  <c r="BI651" i="1"/>
  <c r="BI643" i="1"/>
  <c r="BI663" i="1"/>
  <c r="BI658" i="1"/>
  <c r="BI655" i="1"/>
  <c r="BI648" i="1"/>
  <c r="BI673" i="1"/>
  <c r="BI656" i="1"/>
  <c r="BI650" i="1"/>
  <c r="BI642" i="1"/>
  <c r="BI667" i="1"/>
  <c r="BI661" i="1"/>
  <c r="BI659" i="1"/>
  <c r="BI657" i="1"/>
  <c r="BI652" i="1"/>
  <c r="BI644" i="1"/>
  <c r="BI654" i="1"/>
  <c r="BI647" i="1"/>
  <c r="BI646" i="1"/>
  <c r="BI639" i="1"/>
  <c r="BI638" i="1"/>
  <c r="BI633" i="1"/>
  <c r="BI628" i="1"/>
  <c r="BI621" i="1"/>
  <c r="BI619" i="1"/>
  <c r="BI614" i="1"/>
  <c r="BI641" i="1"/>
  <c r="BI637" i="1"/>
  <c r="BI632" i="1"/>
  <c r="BI627" i="1"/>
  <c r="BI618" i="1"/>
  <c r="BI653" i="1"/>
  <c r="BI634" i="1"/>
  <c r="BI629" i="1"/>
  <c r="BI625" i="1"/>
  <c r="BI620" i="1"/>
  <c r="BI610" i="1"/>
  <c r="BI605" i="1"/>
  <c r="BI649" i="1"/>
  <c r="BI645" i="1"/>
  <c r="BI640" i="1"/>
  <c r="BI622" i="1"/>
  <c r="BI615" i="1"/>
  <c r="BI607" i="1"/>
  <c r="BI598" i="1"/>
  <c r="BI636" i="1"/>
  <c r="BI631" i="1"/>
  <c r="BI617" i="1"/>
  <c r="BI612" i="1"/>
  <c r="BI630" i="1"/>
  <c r="BI602" i="1"/>
  <c r="BI600" i="1"/>
  <c r="BI616" i="1"/>
  <c r="BI593" i="1"/>
  <c r="BI591" i="1"/>
  <c r="BI582" i="1"/>
  <c r="BI580" i="1"/>
  <c r="BI578" i="1"/>
  <c r="BI571" i="1"/>
  <c r="BI623" i="1"/>
  <c r="BI609" i="1"/>
  <c r="BI604" i="1"/>
  <c r="BI608" i="1"/>
  <c r="BI603" i="1"/>
  <c r="BI635" i="1"/>
  <c r="BI626" i="1"/>
  <c r="BI599" i="1"/>
  <c r="BI592" i="1"/>
  <c r="BI590" i="1"/>
  <c r="BI581" i="1"/>
  <c r="BI579" i="1"/>
  <c r="BI624" i="1"/>
  <c r="BI613" i="1"/>
  <c r="BI611" i="1"/>
  <c r="BI606" i="1"/>
  <c r="BI597" i="1"/>
  <c r="BI596" i="1"/>
  <c r="BI585" i="1"/>
  <c r="BI584" i="1"/>
  <c r="BI583" i="1"/>
  <c r="BI576" i="1"/>
  <c r="BI565" i="1"/>
  <c r="BI560" i="1"/>
  <c r="BI572" i="1"/>
  <c r="BI569" i="1"/>
  <c r="BI557" i="1"/>
  <c r="BI552" i="1"/>
  <c r="BI544" i="1"/>
  <c r="BI539" i="1"/>
  <c r="BI601" i="1"/>
  <c r="BI574" i="1"/>
  <c r="BI562" i="1"/>
  <c r="BI549" i="1"/>
  <c r="BI594" i="1"/>
  <c r="BI577" i="1"/>
  <c r="BI589" i="1"/>
  <c r="BI568" i="1"/>
  <c r="BI567" i="1"/>
  <c r="BI564" i="1"/>
  <c r="BI556" i="1"/>
  <c r="BI551" i="1"/>
  <c r="BI543" i="1"/>
  <c r="BI588" i="1"/>
  <c r="BI575" i="1"/>
  <c r="BI566" i="1"/>
  <c r="BI561" i="1"/>
  <c r="BI595" i="1"/>
  <c r="BI587" i="1"/>
  <c r="BI586" i="1"/>
  <c r="BI545" i="1"/>
  <c r="BI534" i="1"/>
  <c r="BI548" i="1"/>
  <c r="BI531" i="1"/>
  <c r="BI570" i="1"/>
  <c r="BI554" i="1"/>
  <c r="BI559" i="1"/>
  <c r="BI550" i="1"/>
  <c r="BI573" i="1"/>
  <c r="BI555" i="1"/>
  <c r="BI546" i="1"/>
  <c r="BI535" i="1"/>
  <c r="BI527" i="1"/>
  <c r="BI553" i="1"/>
  <c r="BI541" i="1"/>
  <c r="BI540" i="1"/>
  <c r="BI538" i="1"/>
  <c r="BI537" i="1"/>
  <c r="BI532" i="1"/>
  <c r="BI519" i="1"/>
  <c r="BI563" i="1"/>
  <c r="BI558" i="1"/>
  <c r="BI547" i="1"/>
  <c r="BI542" i="1"/>
  <c r="BI536" i="1"/>
  <c r="BI529" i="1"/>
  <c r="BI524" i="1"/>
  <c r="BI516" i="1"/>
  <c r="BI510" i="1"/>
  <c r="BI508" i="1"/>
  <c r="BI506" i="1"/>
  <c r="BI504" i="1"/>
  <c r="BI502" i="1"/>
  <c r="BI528" i="1"/>
  <c r="BI526" i="1"/>
  <c r="BI513" i="1"/>
  <c r="BI505" i="1"/>
  <c r="BI522" i="1"/>
  <c r="BI525" i="1"/>
  <c r="BI523" i="1"/>
  <c r="BI518" i="1"/>
  <c r="BI507" i="1"/>
  <c r="BI533" i="1"/>
  <c r="BI521" i="1"/>
  <c r="BI530" i="1"/>
  <c r="BI499" i="1"/>
  <c r="BI514" i="1"/>
  <c r="BI500" i="1"/>
  <c r="BI494" i="1"/>
  <c r="BI492" i="1"/>
  <c r="BI490" i="1"/>
  <c r="BI488" i="1"/>
  <c r="BI486" i="1"/>
  <c r="BI467" i="1"/>
  <c r="BI458" i="1"/>
  <c r="BI517" i="1"/>
  <c r="BI512" i="1"/>
  <c r="BI497" i="1"/>
  <c r="BI496" i="1"/>
  <c r="BI483" i="1"/>
  <c r="BI481" i="1"/>
  <c r="BI479" i="1"/>
  <c r="BI477" i="1"/>
  <c r="BI475" i="1"/>
  <c r="BI473" i="1"/>
  <c r="BI485" i="1"/>
  <c r="BI466" i="1"/>
  <c r="BI464" i="1"/>
  <c r="BI520" i="1"/>
  <c r="BI498" i="1"/>
  <c r="BI493" i="1"/>
  <c r="BI491" i="1"/>
  <c r="BI489" i="1"/>
  <c r="BI487" i="1"/>
  <c r="BI509" i="1"/>
  <c r="BI501" i="1"/>
  <c r="BI495" i="1"/>
  <c r="BI472" i="1"/>
  <c r="BI470" i="1"/>
  <c r="BI468" i="1"/>
  <c r="BI461" i="1"/>
  <c r="BI459" i="1"/>
  <c r="BI511" i="1"/>
  <c r="BI503" i="1"/>
  <c r="BI482" i="1"/>
  <c r="BI480" i="1"/>
  <c r="BI478" i="1"/>
  <c r="BI476" i="1"/>
  <c r="BI474" i="1"/>
  <c r="BI515" i="1"/>
  <c r="BI471" i="1"/>
  <c r="BI463" i="1"/>
  <c r="BI462" i="1"/>
  <c r="BI457" i="1"/>
  <c r="BI453" i="1"/>
  <c r="BI444" i="1"/>
  <c r="BI442" i="1"/>
  <c r="BI440" i="1"/>
  <c r="BI438" i="1"/>
  <c r="BI436" i="1"/>
  <c r="BI431" i="1"/>
  <c r="BI419" i="1"/>
  <c r="BI450" i="1"/>
  <c r="BI448" i="1"/>
  <c r="BI446" i="1"/>
  <c r="BI433" i="1"/>
  <c r="BI425" i="1"/>
  <c r="BI423" i="1"/>
  <c r="BI421" i="1"/>
  <c r="BI454" i="1"/>
  <c r="BI452" i="1"/>
  <c r="BI443" i="1"/>
  <c r="BI441" i="1"/>
  <c r="BI439" i="1"/>
  <c r="BI437" i="1"/>
  <c r="BI435" i="1"/>
  <c r="BI427" i="1"/>
  <c r="BI484" i="1"/>
  <c r="BI469" i="1"/>
  <c r="BI465" i="1"/>
  <c r="BI449" i="1"/>
  <c r="BI447" i="1"/>
  <c r="BI429" i="1"/>
  <c r="BI424" i="1"/>
  <c r="BI422" i="1"/>
  <c r="BI460" i="1"/>
  <c r="BI456" i="1"/>
  <c r="BI451" i="1"/>
  <c r="BI455" i="1"/>
  <c r="BI414" i="1"/>
  <c r="BI412" i="1"/>
  <c r="BI404" i="1"/>
  <c r="BI393" i="1"/>
  <c r="BI387" i="1"/>
  <c r="BI385" i="1"/>
  <c r="BI434" i="1"/>
  <c r="BI445" i="1"/>
  <c r="BI416" i="1"/>
  <c r="BI406" i="1"/>
  <c r="BI401" i="1"/>
  <c r="BI399" i="1"/>
  <c r="BI417" i="1"/>
  <c r="BI411" i="1"/>
  <c r="BI413" i="1"/>
  <c r="BI408" i="1"/>
  <c r="BI386" i="1"/>
  <c r="BI432" i="1"/>
  <c r="BI428" i="1"/>
  <c r="BI430" i="1"/>
  <c r="BI418" i="1"/>
  <c r="BI390" i="1"/>
  <c r="BI388" i="1"/>
  <c r="BI356" i="1"/>
  <c r="BI354" i="1"/>
  <c r="BI352" i="1"/>
  <c r="BI350" i="1"/>
  <c r="BI348" i="1"/>
  <c r="BI346" i="1"/>
  <c r="BI344" i="1"/>
  <c r="BI342" i="1"/>
  <c r="BI340" i="1"/>
  <c r="BI338" i="1"/>
  <c r="BI336" i="1"/>
  <c r="BI334" i="1"/>
  <c r="BI402" i="1"/>
  <c r="BI398" i="1"/>
  <c r="BI394" i="1"/>
  <c r="BI391" i="1"/>
  <c r="BI415" i="1"/>
  <c r="BI397" i="1"/>
  <c r="BI396" i="1"/>
  <c r="BI376" i="1"/>
  <c r="BI374" i="1"/>
  <c r="BI372" i="1"/>
  <c r="BI370" i="1"/>
  <c r="BI368" i="1"/>
  <c r="BI366" i="1"/>
  <c r="BI364" i="1"/>
  <c r="BI362" i="1"/>
  <c r="BI426" i="1"/>
  <c r="BI420" i="1"/>
  <c r="BI407" i="1"/>
  <c r="BI382" i="1"/>
  <c r="BI380" i="1"/>
  <c r="BI378" i="1"/>
  <c r="BI405" i="1"/>
  <c r="BI400" i="1"/>
  <c r="BI392" i="1"/>
  <c r="BI384" i="1"/>
  <c r="BI357" i="1"/>
  <c r="BI355" i="1"/>
  <c r="BI353" i="1"/>
  <c r="BI351" i="1"/>
  <c r="BI395" i="1"/>
  <c r="BI389" i="1"/>
  <c r="BI361" i="1"/>
  <c r="BI359" i="1"/>
  <c r="BI410" i="1"/>
  <c r="BI375" i="1"/>
  <c r="BI373" i="1"/>
  <c r="BI371" i="1"/>
  <c r="BI369" i="1"/>
  <c r="BI367" i="1"/>
  <c r="BI365" i="1"/>
  <c r="BI363" i="1"/>
  <c r="BI409" i="1"/>
  <c r="BI403" i="1"/>
  <c r="BI383" i="1"/>
  <c r="BI381" i="1"/>
  <c r="BI379" i="1"/>
  <c r="BI330" i="1"/>
  <c r="BI328" i="1"/>
  <c r="BI326" i="1"/>
  <c r="BI281" i="1"/>
  <c r="BI289" i="1"/>
  <c r="BI287" i="1"/>
  <c r="BI285" i="1"/>
  <c r="BI283" i="1"/>
  <c r="BI349" i="1"/>
  <c r="BI345" i="1"/>
  <c r="BI341" i="1"/>
  <c r="BI337" i="1"/>
  <c r="BI333" i="1"/>
  <c r="BI332" i="1"/>
  <c r="BI323" i="1"/>
  <c r="BI321" i="1"/>
  <c r="BI377" i="1"/>
  <c r="BI331" i="1"/>
  <c r="BI329" i="1"/>
  <c r="BI327" i="1"/>
  <c r="BI325" i="1"/>
  <c r="BI360" i="1"/>
  <c r="BI358" i="1"/>
  <c r="BI290" i="1"/>
  <c r="BI288" i="1"/>
  <c r="BI286" i="1"/>
  <c r="BI284" i="1"/>
  <c r="BI282" i="1"/>
  <c r="BI318" i="1"/>
  <c r="BI316" i="1"/>
  <c r="BI314" i="1"/>
  <c r="BI312" i="1"/>
  <c r="BI310" i="1"/>
  <c r="BI308" i="1"/>
  <c r="BI306" i="1"/>
  <c r="BI304" i="1"/>
  <c r="BI347" i="1"/>
  <c r="BI343" i="1"/>
  <c r="BI339" i="1"/>
  <c r="BI335" i="1"/>
  <c r="BI324" i="1"/>
  <c r="BI322" i="1"/>
  <c r="BI320" i="1"/>
  <c r="BI313" i="1"/>
  <c r="BI305" i="1"/>
  <c r="BI301" i="1"/>
  <c r="BI270" i="1"/>
  <c r="BI269" i="1"/>
  <c r="BI267" i="1"/>
  <c r="BI266" i="1"/>
  <c r="BI264" i="1"/>
  <c r="BI262" i="1"/>
  <c r="BI260" i="1"/>
  <c r="BI229" i="1"/>
  <c r="BI227" i="1"/>
  <c r="BI225" i="1"/>
  <c r="BI195" i="1"/>
  <c r="BI193" i="1"/>
  <c r="BI302" i="1"/>
  <c r="BI295" i="1"/>
  <c r="BI294" i="1"/>
  <c r="BI268" i="1"/>
  <c r="BI241" i="1"/>
  <c r="BI233" i="1"/>
  <c r="BI231" i="1"/>
  <c r="BI319" i="1"/>
  <c r="BI311" i="1"/>
  <c r="BI303" i="1"/>
  <c r="BI293" i="1"/>
  <c r="BI259" i="1"/>
  <c r="BI257" i="1"/>
  <c r="BI255" i="1"/>
  <c r="BI253" i="1"/>
  <c r="BI296" i="1"/>
  <c r="BI279" i="1"/>
  <c r="BI317" i="1"/>
  <c r="BI309" i="1"/>
  <c r="BI297" i="1"/>
  <c r="BI278" i="1"/>
  <c r="BI277" i="1"/>
  <c r="BI240" i="1"/>
  <c r="BI228" i="1"/>
  <c r="BI226" i="1"/>
  <c r="BI219" i="1"/>
  <c r="BI194" i="1"/>
  <c r="BI298" i="1"/>
  <c r="BI292" i="1"/>
  <c r="BI276" i="1"/>
  <c r="BI275" i="1"/>
  <c r="BI242" i="1"/>
  <c r="BI234" i="1"/>
  <c r="BI232" i="1"/>
  <c r="BI230" i="1"/>
  <c r="BI315" i="1"/>
  <c r="BI307" i="1"/>
  <c r="BI299" i="1"/>
  <c r="BI291" i="1"/>
  <c r="BI274" i="1"/>
  <c r="BI273" i="1"/>
  <c r="BI258" i="1"/>
  <c r="BI256" i="1"/>
  <c r="BI254" i="1"/>
  <c r="BI252" i="1"/>
  <c r="BI250" i="1"/>
  <c r="BI248" i="1"/>
  <c r="BI246" i="1"/>
  <c r="BI244" i="1"/>
  <c r="BI237" i="1"/>
  <c r="BI235" i="1"/>
  <c r="BI223" i="1"/>
  <c r="BI212" i="1"/>
  <c r="BI300" i="1"/>
  <c r="BI280" i="1"/>
  <c r="BI272" i="1"/>
  <c r="BI271" i="1"/>
  <c r="BI265" i="1"/>
  <c r="BI263" i="1"/>
  <c r="BI261" i="1"/>
  <c r="BI239" i="1"/>
  <c r="BI218" i="1"/>
  <c r="BI216" i="1"/>
  <c r="BI214" i="1"/>
  <c r="BI238" i="1"/>
  <c r="BI215" i="1"/>
  <c r="BI192" i="1"/>
  <c r="BI190" i="1"/>
  <c r="BI188" i="1"/>
  <c r="BI186" i="1"/>
  <c r="BI184" i="1"/>
  <c r="BI182" i="1"/>
  <c r="BI236" i="1"/>
  <c r="BI221" i="1"/>
  <c r="BI202" i="1"/>
  <c r="BI200" i="1"/>
  <c r="BI198" i="1"/>
  <c r="BI196" i="1"/>
  <c r="BI155" i="1"/>
  <c r="BI153" i="1"/>
  <c r="BI151" i="1"/>
  <c r="BI149" i="1"/>
  <c r="BI142" i="1"/>
  <c r="BI222" i="1"/>
  <c r="BI217" i="1"/>
  <c r="BI167" i="1"/>
  <c r="BI165" i="1"/>
  <c r="BI163" i="1"/>
  <c r="BI161" i="1"/>
  <c r="BI159" i="1"/>
  <c r="BI157" i="1"/>
  <c r="BI144" i="1"/>
  <c r="BI139" i="1"/>
  <c r="BI134" i="1"/>
  <c r="BI251" i="1"/>
  <c r="BI247" i="1"/>
  <c r="BI243" i="1"/>
  <c r="BI210" i="1"/>
  <c r="BI179" i="1"/>
  <c r="BI177" i="1"/>
  <c r="BI175" i="1"/>
  <c r="BI173" i="1"/>
  <c r="BI171" i="1"/>
  <c r="BI169" i="1"/>
  <c r="BI146" i="1"/>
  <c r="BI136" i="1"/>
  <c r="BI131" i="1"/>
  <c r="BI129" i="1"/>
  <c r="BI127" i="1"/>
  <c r="BI224" i="1"/>
  <c r="BI211" i="1"/>
  <c r="BI207" i="1"/>
  <c r="BI191" i="1"/>
  <c r="BI189" i="1"/>
  <c r="BI187" i="1"/>
  <c r="BI185" i="1"/>
  <c r="BI183" i="1"/>
  <c r="BI181" i="1"/>
  <c r="BI141" i="1"/>
  <c r="BI220" i="1"/>
  <c r="BI206" i="1"/>
  <c r="BI205" i="1"/>
  <c r="BI201" i="1"/>
  <c r="BI199" i="1"/>
  <c r="BI197" i="1"/>
  <c r="BI154" i="1"/>
  <c r="BI152" i="1"/>
  <c r="BI150" i="1"/>
  <c r="BI148" i="1"/>
  <c r="BI138" i="1"/>
  <c r="BI133" i="1"/>
  <c r="BI120" i="1"/>
  <c r="BI213" i="1"/>
  <c r="BI208" i="1"/>
  <c r="BI204" i="1"/>
  <c r="BI203" i="1"/>
  <c r="BI166" i="1"/>
  <c r="BI164" i="1"/>
  <c r="BI162" i="1"/>
  <c r="BI160" i="1"/>
  <c r="BI158" i="1"/>
  <c r="BI156" i="1"/>
  <c r="BI145" i="1"/>
  <c r="BI143" i="1"/>
  <c r="BI124" i="1"/>
  <c r="BI122" i="1"/>
  <c r="BI249" i="1"/>
  <c r="BI245" i="1"/>
  <c r="BI209" i="1"/>
  <c r="BI180" i="1"/>
  <c r="BI178" i="1"/>
  <c r="BI176" i="1"/>
  <c r="BI174" i="1"/>
  <c r="BI172" i="1"/>
  <c r="BI170" i="1"/>
  <c r="BI168" i="1"/>
  <c r="BI140" i="1"/>
  <c r="BI135" i="1"/>
  <c r="BI119" i="1"/>
  <c r="BI51" i="1"/>
  <c r="BI123" i="1"/>
  <c r="BI77" i="1"/>
  <c r="BI130" i="1"/>
  <c r="BI126" i="1"/>
  <c r="BI118" i="1"/>
  <c r="BI105" i="1"/>
  <c r="BI103" i="1"/>
  <c r="BI101" i="1"/>
  <c r="BI113" i="1"/>
  <c r="BI111" i="1"/>
  <c r="BI109" i="1"/>
  <c r="BI107" i="1"/>
  <c r="BI137" i="1"/>
  <c r="BI121" i="1"/>
  <c r="BI116" i="1"/>
  <c r="BI115" i="1"/>
  <c r="BI125" i="1"/>
  <c r="BI117" i="1"/>
  <c r="BI147" i="1"/>
  <c r="BI128" i="1"/>
  <c r="BI106" i="1"/>
  <c r="BI104" i="1"/>
  <c r="BI102" i="1"/>
  <c r="BI100" i="1"/>
  <c r="BI98" i="1"/>
  <c r="BI96" i="1"/>
  <c r="BI94" i="1"/>
  <c r="BI92" i="1"/>
  <c r="BI90" i="1"/>
  <c r="BI88" i="1"/>
  <c r="BI86" i="1"/>
  <c r="BI84" i="1"/>
  <c r="BI82" i="1"/>
  <c r="BI80" i="1"/>
  <c r="BI78" i="1"/>
  <c r="BI132" i="1"/>
  <c r="BI114" i="1"/>
  <c r="BI112" i="1"/>
  <c r="BI110" i="1"/>
  <c r="BI108" i="1"/>
  <c r="BR760" i="1"/>
  <c r="BR752" i="1"/>
  <c r="BR739" i="1"/>
  <c r="BR757" i="1"/>
  <c r="BR762" i="1"/>
  <c r="BR754" i="1"/>
  <c r="BR759" i="1"/>
  <c r="BR751" i="1"/>
  <c r="BR746" i="1"/>
  <c r="BR756" i="1"/>
  <c r="BR748" i="1"/>
  <c r="BR743" i="1"/>
  <c r="BR761" i="1"/>
  <c r="BR758" i="1"/>
  <c r="BR750" i="1"/>
  <c r="BR745" i="1"/>
  <c r="BR764" i="1"/>
  <c r="BR753" i="1"/>
  <c r="BR747" i="1"/>
  <c r="BR763" i="1"/>
  <c r="BR755" i="1"/>
  <c r="BR742" i="1"/>
  <c r="BR733" i="1"/>
  <c r="BR724" i="1"/>
  <c r="BR749" i="1"/>
  <c r="BR744" i="1"/>
  <c r="BR741" i="1"/>
  <c r="BR737" i="1"/>
  <c r="BR735" i="1"/>
  <c r="BR726" i="1"/>
  <c r="BR732" i="1"/>
  <c r="BR730" i="1"/>
  <c r="BR728" i="1"/>
  <c r="BR723" i="1"/>
  <c r="BR736" i="1"/>
  <c r="BR729" i="1"/>
  <c r="BR731" i="1"/>
  <c r="BR727" i="1"/>
  <c r="BR722" i="1"/>
  <c r="BR718" i="1"/>
  <c r="BR740" i="1"/>
  <c r="BR738" i="1"/>
  <c r="BR734" i="1"/>
  <c r="BR725" i="1"/>
  <c r="BR720" i="1"/>
  <c r="BR717" i="1"/>
  <c r="BR714" i="1"/>
  <c r="BR709" i="1"/>
  <c r="BR696" i="1"/>
  <c r="BR719" i="1"/>
  <c r="BR715" i="1"/>
  <c r="BR721" i="1"/>
  <c r="BR712" i="1"/>
  <c r="BR710" i="1"/>
  <c r="BR705" i="1"/>
  <c r="BR700" i="1"/>
  <c r="BR708" i="1"/>
  <c r="BR707" i="1"/>
  <c r="BR713" i="1"/>
  <c r="BR716" i="1"/>
  <c r="BR711" i="1"/>
  <c r="BR704" i="1"/>
  <c r="BR699" i="1"/>
  <c r="BR697" i="1"/>
  <c r="BR689" i="1"/>
  <c r="BR687" i="1"/>
  <c r="BR698" i="1"/>
  <c r="BR691" i="1"/>
  <c r="BR703" i="1"/>
  <c r="BR706" i="1"/>
  <c r="BR702" i="1"/>
  <c r="BR701" i="1"/>
  <c r="BR693" i="1"/>
  <c r="BR690" i="1"/>
  <c r="BR677" i="1"/>
  <c r="BR694" i="1"/>
  <c r="BR692" i="1"/>
  <c r="BR685" i="1"/>
  <c r="BR695" i="1"/>
  <c r="BR681" i="1"/>
  <c r="BR679" i="1"/>
  <c r="BR678" i="1"/>
  <c r="BR675" i="1"/>
  <c r="BR667" i="1"/>
  <c r="BR680" i="1"/>
  <c r="BR682" i="1"/>
  <c r="BR686" i="1"/>
  <c r="BR684" i="1"/>
  <c r="BR683" i="1"/>
  <c r="BR671" i="1"/>
  <c r="BR663" i="1"/>
  <c r="BR658" i="1"/>
  <c r="BR688" i="1"/>
  <c r="BR668" i="1"/>
  <c r="BR676" i="1"/>
  <c r="BR673" i="1"/>
  <c r="BR665" i="1"/>
  <c r="BR660" i="1"/>
  <c r="BR661" i="1"/>
  <c r="BR648" i="1"/>
  <c r="BR640" i="1"/>
  <c r="BR670" i="1"/>
  <c r="BR669" i="1"/>
  <c r="BR666" i="1"/>
  <c r="BR655" i="1"/>
  <c r="BR645" i="1"/>
  <c r="BR674" i="1"/>
  <c r="BR672" i="1"/>
  <c r="BR647" i="1"/>
  <c r="BR639" i="1"/>
  <c r="BR662" i="1"/>
  <c r="BR649" i="1"/>
  <c r="BR656" i="1"/>
  <c r="BR644" i="1"/>
  <c r="BR633" i="1"/>
  <c r="BR653" i="1"/>
  <c r="BR643" i="1"/>
  <c r="BR638" i="1"/>
  <c r="BR635" i="1"/>
  <c r="BR630" i="1"/>
  <c r="BR626" i="1"/>
  <c r="BR611" i="1"/>
  <c r="BR659" i="1"/>
  <c r="BR637" i="1"/>
  <c r="BR632" i="1"/>
  <c r="BR646" i="1"/>
  <c r="BR641" i="1"/>
  <c r="BR634" i="1"/>
  <c r="BR629" i="1"/>
  <c r="BR625" i="1"/>
  <c r="BR620" i="1"/>
  <c r="BR654" i="1"/>
  <c r="BR650" i="1"/>
  <c r="BR622" i="1"/>
  <c r="BR615" i="1"/>
  <c r="BR607" i="1"/>
  <c r="BR598" i="1"/>
  <c r="BR664" i="1"/>
  <c r="BR636" i="1"/>
  <c r="BR631" i="1"/>
  <c r="BR617" i="1"/>
  <c r="BR612" i="1"/>
  <c r="BR600" i="1"/>
  <c r="BR657" i="1"/>
  <c r="BR652" i="1"/>
  <c r="BR651" i="1"/>
  <c r="BR624" i="1"/>
  <c r="BR609" i="1"/>
  <c r="BR604" i="1"/>
  <c r="BR614" i="1"/>
  <c r="BR613" i="1"/>
  <c r="BR606" i="1"/>
  <c r="BR586" i="1"/>
  <c r="BR584" i="1"/>
  <c r="BR569" i="1"/>
  <c r="BR602" i="1"/>
  <c r="BR621" i="1"/>
  <c r="BR616" i="1"/>
  <c r="BR592" i="1"/>
  <c r="BR590" i="1"/>
  <c r="BR627" i="1"/>
  <c r="BR618" i="1"/>
  <c r="BR594" i="1"/>
  <c r="BR587" i="1"/>
  <c r="BR585" i="1"/>
  <c r="BR583" i="1"/>
  <c r="BR572" i="1"/>
  <c r="BR642" i="1"/>
  <c r="BR623" i="1"/>
  <c r="BR610" i="1"/>
  <c r="BR608" i="1"/>
  <c r="BR605" i="1"/>
  <c r="BR603" i="1"/>
  <c r="BR628" i="1"/>
  <c r="BR619" i="1"/>
  <c r="BR601" i="1"/>
  <c r="BR596" i="1"/>
  <c r="BR589" i="1"/>
  <c r="BR588" i="1"/>
  <c r="BR578" i="1"/>
  <c r="BR573" i="1"/>
  <c r="BR570" i="1"/>
  <c r="BR599" i="1"/>
  <c r="BR597" i="1"/>
  <c r="BR581" i="1"/>
  <c r="BR579" i="1"/>
  <c r="BR571" i="1"/>
  <c r="BR595" i="1"/>
  <c r="BR576" i="1"/>
  <c r="BR562" i="1"/>
  <c r="BR549" i="1"/>
  <c r="BR559" i="1"/>
  <c r="BR554" i="1"/>
  <c r="BR580" i="1"/>
  <c r="BR574" i="1"/>
  <c r="BR564" i="1"/>
  <c r="BR582" i="1"/>
  <c r="BR577" i="1"/>
  <c r="BR568" i="1"/>
  <c r="BR567" i="1"/>
  <c r="BR566" i="1"/>
  <c r="BR561" i="1"/>
  <c r="BR548" i="1"/>
  <c r="BR593" i="1"/>
  <c r="BR558" i="1"/>
  <c r="BR553" i="1"/>
  <c r="BR591" i="1"/>
  <c r="BR547" i="1"/>
  <c r="BR542" i="1"/>
  <c r="BR565" i="1"/>
  <c r="BR551" i="1"/>
  <c r="BR545" i="1"/>
  <c r="BR556" i="1"/>
  <c r="BR552" i="1"/>
  <c r="BR557" i="1"/>
  <c r="BR563" i="1"/>
  <c r="BR543" i="1"/>
  <c r="BR560" i="1"/>
  <c r="BR546" i="1"/>
  <c r="BR532" i="1"/>
  <c r="BR550" i="1"/>
  <c r="BR541" i="1"/>
  <c r="BR540" i="1"/>
  <c r="BR538" i="1"/>
  <c r="BR537" i="1"/>
  <c r="BR536" i="1"/>
  <c r="BR529" i="1"/>
  <c r="BR524" i="1"/>
  <c r="BR516" i="1"/>
  <c r="BR510" i="1"/>
  <c r="BR508" i="1"/>
  <c r="BR506" i="1"/>
  <c r="BR504" i="1"/>
  <c r="BR502" i="1"/>
  <c r="BR575" i="1"/>
  <c r="BR555" i="1"/>
  <c r="BR544" i="1"/>
  <c r="BR539" i="1"/>
  <c r="BR534" i="1"/>
  <c r="BR521" i="1"/>
  <c r="BR512" i="1"/>
  <c r="BR531" i="1"/>
  <c r="BR530" i="1"/>
  <c r="BR526" i="1"/>
  <c r="BR533" i="1"/>
  <c r="BR528" i="1"/>
  <c r="BR535" i="1"/>
  <c r="BR520" i="1"/>
  <c r="BR514" i="1"/>
  <c r="BR522" i="1"/>
  <c r="BR497" i="1"/>
  <c r="BR525" i="1"/>
  <c r="BR523" i="1"/>
  <c r="BR518" i="1"/>
  <c r="BR527" i="1"/>
  <c r="BR517" i="1"/>
  <c r="BR499" i="1"/>
  <c r="BR471" i="1"/>
  <c r="BR469" i="1"/>
  <c r="BR462" i="1"/>
  <c r="BR460" i="1"/>
  <c r="BR509" i="1"/>
  <c r="BR500" i="1"/>
  <c r="BR503" i="1"/>
  <c r="BR496" i="1"/>
  <c r="BR485" i="1"/>
  <c r="BR511" i="1"/>
  <c r="BR493" i="1"/>
  <c r="BR491" i="1"/>
  <c r="BR489" i="1"/>
  <c r="BR487" i="1"/>
  <c r="BR519" i="1"/>
  <c r="BR507" i="1"/>
  <c r="BR495" i="1"/>
  <c r="BR513" i="1"/>
  <c r="BR498" i="1"/>
  <c r="BR482" i="1"/>
  <c r="BR480" i="1"/>
  <c r="BR478" i="1"/>
  <c r="BR476" i="1"/>
  <c r="BR474" i="1"/>
  <c r="BR463" i="1"/>
  <c r="BR515" i="1"/>
  <c r="BR505" i="1"/>
  <c r="BR484" i="1"/>
  <c r="BR501" i="1"/>
  <c r="BR494" i="1"/>
  <c r="BR492" i="1"/>
  <c r="BR490" i="1"/>
  <c r="BR481" i="1"/>
  <c r="BR475" i="1"/>
  <c r="BR459" i="1"/>
  <c r="BR455" i="1"/>
  <c r="BR428" i="1"/>
  <c r="BR416" i="1"/>
  <c r="BR488" i="1"/>
  <c r="BR473" i="1"/>
  <c r="BR486" i="1"/>
  <c r="BR468" i="1"/>
  <c r="BR430" i="1"/>
  <c r="BR418" i="1"/>
  <c r="BR479" i="1"/>
  <c r="BR464" i="1"/>
  <c r="BR454" i="1"/>
  <c r="BR452" i="1"/>
  <c r="BR443" i="1"/>
  <c r="BR470" i="1"/>
  <c r="BR467" i="1"/>
  <c r="BR445" i="1"/>
  <c r="BR432" i="1"/>
  <c r="BR420" i="1"/>
  <c r="BR483" i="1"/>
  <c r="BR458" i="1"/>
  <c r="BR449" i="1"/>
  <c r="BR447" i="1"/>
  <c r="BR466" i="1"/>
  <c r="BR461" i="1"/>
  <c r="BR451" i="1"/>
  <c r="BR434" i="1"/>
  <c r="BR426" i="1"/>
  <c r="BR477" i="1"/>
  <c r="BR472" i="1"/>
  <c r="BR465" i="1"/>
  <c r="BR456" i="1"/>
  <c r="BR453" i="1"/>
  <c r="BR444" i="1"/>
  <c r="BR442" i="1"/>
  <c r="BR450" i="1"/>
  <c r="BR448" i="1"/>
  <c r="BR441" i="1"/>
  <c r="BR440" i="1"/>
  <c r="BR439" i="1"/>
  <c r="BR438" i="1"/>
  <c r="BR437" i="1"/>
  <c r="BR436" i="1"/>
  <c r="BR435" i="1"/>
  <c r="BR431" i="1"/>
  <c r="BR427" i="1"/>
  <c r="BR419" i="1"/>
  <c r="BR446" i="1"/>
  <c r="BR409" i="1"/>
  <c r="BR397" i="1"/>
  <c r="BR395" i="1"/>
  <c r="BR411" i="1"/>
  <c r="BR403" i="1"/>
  <c r="BR457" i="1"/>
  <c r="BR433" i="1"/>
  <c r="BR429" i="1"/>
  <c r="BR425" i="1"/>
  <c r="BR424" i="1"/>
  <c r="BR423" i="1"/>
  <c r="BR422" i="1"/>
  <c r="BR421" i="1"/>
  <c r="BR413" i="1"/>
  <c r="BR417" i="1"/>
  <c r="BR415" i="1"/>
  <c r="BR405" i="1"/>
  <c r="BR396" i="1"/>
  <c r="BR394" i="1"/>
  <c r="BR388" i="1"/>
  <c r="BR393" i="1"/>
  <c r="BR360" i="1"/>
  <c r="BR358" i="1"/>
  <c r="BR410" i="1"/>
  <c r="BR404" i="1"/>
  <c r="BR390" i="1"/>
  <c r="BR376" i="1"/>
  <c r="BR374" i="1"/>
  <c r="BR372" i="1"/>
  <c r="BR370" i="1"/>
  <c r="BR368" i="1"/>
  <c r="BR366" i="1"/>
  <c r="BR364" i="1"/>
  <c r="BR362" i="1"/>
  <c r="BR399" i="1"/>
  <c r="BR391" i="1"/>
  <c r="BR382" i="1"/>
  <c r="BR380" i="1"/>
  <c r="BR378" i="1"/>
  <c r="BR408" i="1"/>
  <c r="BR402" i="1"/>
  <c r="BR398" i="1"/>
  <c r="BR357" i="1"/>
  <c r="BR355" i="1"/>
  <c r="BR414" i="1"/>
  <c r="BR384" i="1"/>
  <c r="BR361" i="1"/>
  <c r="BR359" i="1"/>
  <c r="BR412" i="1"/>
  <c r="BR407" i="1"/>
  <c r="BR401" i="1"/>
  <c r="BR392" i="1"/>
  <c r="BR385" i="1"/>
  <c r="BR375" i="1"/>
  <c r="BR373" i="1"/>
  <c r="BR371" i="1"/>
  <c r="BR369" i="1"/>
  <c r="BR367" i="1"/>
  <c r="BR365" i="1"/>
  <c r="BR363" i="1"/>
  <c r="BR400" i="1"/>
  <c r="BR389" i="1"/>
  <c r="BR386" i="1"/>
  <c r="BR381" i="1"/>
  <c r="BR379" i="1"/>
  <c r="BR377" i="1"/>
  <c r="BR406" i="1"/>
  <c r="BR387" i="1"/>
  <c r="BR383" i="1"/>
  <c r="BR356" i="1"/>
  <c r="BR347" i="1"/>
  <c r="BR343" i="1"/>
  <c r="BR339" i="1"/>
  <c r="BR335" i="1"/>
  <c r="BR289" i="1"/>
  <c r="BR287" i="1"/>
  <c r="BR285" i="1"/>
  <c r="BR283" i="1"/>
  <c r="BR354" i="1"/>
  <c r="BR319" i="1"/>
  <c r="BR317" i="1"/>
  <c r="BR315" i="1"/>
  <c r="BR313" i="1"/>
  <c r="BR311" i="1"/>
  <c r="BR309" i="1"/>
  <c r="BR307" i="1"/>
  <c r="BR305" i="1"/>
  <c r="BR303" i="1"/>
  <c r="BR301" i="1"/>
  <c r="BR299" i="1"/>
  <c r="BR297" i="1"/>
  <c r="BR295" i="1"/>
  <c r="BR293" i="1"/>
  <c r="BR291" i="1"/>
  <c r="BR351" i="1"/>
  <c r="BR353" i="1"/>
  <c r="BR348" i="1"/>
  <c r="BR344" i="1"/>
  <c r="BR340" i="1"/>
  <c r="BR336" i="1"/>
  <c r="BR332" i="1"/>
  <c r="BR329" i="1"/>
  <c r="BR327" i="1"/>
  <c r="BR325" i="1"/>
  <c r="BR349" i="1"/>
  <c r="BR345" i="1"/>
  <c r="BR341" i="1"/>
  <c r="BR337" i="1"/>
  <c r="BR333" i="1"/>
  <c r="BR331" i="1"/>
  <c r="BR318" i="1"/>
  <c r="BR316" i="1"/>
  <c r="BR314" i="1"/>
  <c r="BR312" i="1"/>
  <c r="BR310" i="1"/>
  <c r="BR308" i="1"/>
  <c r="BR306" i="1"/>
  <c r="BR304" i="1"/>
  <c r="BR302" i="1"/>
  <c r="BR300" i="1"/>
  <c r="BR298" i="1"/>
  <c r="BR296" i="1"/>
  <c r="BR294" i="1"/>
  <c r="BR292" i="1"/>
  <c r="BR265" i="1"/>
  <c r="BR263" i="1"/>
  <c r="BR261" i="1"/>
  <c r="BR352" i="1"/>
  <c r="BR324" i="1"/>
  <c r="BR322" i="1"/>
  <c r="BR320" i="1"/>
  <c r="BR350" i="1"/>
  <c r="BR346" i="1"/>
  <c r="BR342" i="1"/>
  <c r="BR338" i="1"/>
  <c r="BR334" i="1"/>
  <c r="BR330" i="1"/>
  <c r="BR328" i="1"/>
  <c r="BR326" i="1"/>
  <c r="BR281" i="1"/>
  <c r="BR279" i="1"/>
  <c r="BR290" i="1"/>
  <c r="BR288" i="1"/>
  <c r="BR280" i="1"/>
  <c r="BR270" i="1"/>
  <c r="BR269" i="1"/>
  <c r="BR267" i="1"/>
  <c r="BR266" i="1"/>
  <c r="BR264" i="1"/>
  <c r="BR262" i="1"/>
  <c r="BR260" i="1"/>
  <c r="BR241" i="1"/>
  <c r="BR233" i="1"/>
  <c r="BR231" i="1"/>
  <c r="BR220" i="1"/>
  <c r="BR209" i="1"/>
  <c r="BR207" i="1"/>
  <c r="BR205" i="1"/>
  <c r="BR203" i="1"/>
  <c r="BR201" i="1"/>
  <c r="BR199" i="1"/>
  <c r="BR197" i="1"/>
  <c r="BR268" i="1"/>
  <c r="BR259" i="1"/>
  <c r="BR257" i="1"/>
  <c r="BR255" i="1"/>
  <c r="BR253" i="1"/>
  <c r="BR251" i="1"/>
  <c r="BR249" i="1"/>
  <c r="BR247" i="1"/>
  <c r="BR245" i="1"/>
  <c r="BR243" i="1"/>
  <c r="BR238" i="1"/>
  <c r="BR236" i="1"/>
  <c r="BR321" i="1"/>
  <c r="BR240" i="1"/>
  <c r="BR323" i="1"/>
  <c r="BR278" i="1"/>
  <c r="BR277" i="1"/>
  <c r="BR242" i="1"/>
  <c r="BR234" i="1"/>
  <c r="BR232" i="1"/>
  <c r="BR230" i="1"/>
  <c r="BR221" i="1"/>
  <c r="BR210" i="1"/>
  <c r="BR208" i="1"/>
  <c r="BR206" i="1"/>
  <c r="BR204" i="1"/>
  <c r="BR202" i="1"/>
  <c r="BR200" i="1"/>
  <c r="BR198" i="1"/>
  <c r="BR196" i="1"/>
  <c r="BR282" i="1"/>
  <c r="BR276" i="1"/>
  <c r="BR275" i="1"/>
  <c r="BR258" i="1"/>
  <c r="BR256" i="1"/>
  <c r="BR254" i="1"/>
  <c r="BR252" i="1"/>
  <c r="BR250" i="1"/>
  <c r="BR248" i="1"/>
  <c r="BR246" i="1"/>
  <c r="BR244" i="1"/>
  <c r="BR237" i="1"/>
  <c r="BR235" i="1"/>
  <c r="BR284" i="1"/>
  <c r="BR274" i="1"/>
  <c r="BR273" i="1"/>
  <c r="BR239" i="1"/>
  <c r="BR218" i="1"/>
  <c r="BR216" i="1"/>
  <c r="BR214" i="1"/>
  <c r="BR286" i="1"/>
  <c r="BR272" i="1"/>
  <c r="BR271" i="1"/>
  <c r="BR229" i="1"/>
  <c r="BR227" i="1"/>
  <c r="BR225" i="1"/>
  <c r="BR219" i="1"/>
  <c r="BR195" i="1"/>
  <c r="BR226" i="1"/>
  <c r="BR213" i="1"/>
  <c r="BR212" i="1"/>
  <c r="BR167" i="1"/>
  <c r="BR165" i="1"/>
  <c r="BR163" i="1"/>
  <c r="BR161" i="1"/>
  <c r="BR159" i="1"/>
  <c r="BR157" i="1"/>
  <c r="BR144" i="1"/>
  <c r="BR139" i="1"/>
  <c r="BR179" i="1"/>
  <c r="BR177" i="1"/>
  <c r="BR175" i="1"/>
  <c r="BR173" i="1"/>
  <c r="BR171" i="1"/>
  <c r="BR169" i="1"/>
  <c r="BR146" i="1"/>
  <c r="BR136" i="1"/>
  <c r="BR131" i="1"/>
  <c r="BR215" i="1"/>
  <c r="BR191" i="1"/>
  <c r="BR189" i="1"/>
  <c r="BR187" i="1"/>
  <c r="BR185" i="1"/>
  <c r="BR183" i="1"/>
  <c r="BR181" i="1"/>
  <c r="BR141" i="1"/>
  <c r="BR118" i="1"/>
  <c r="BR154" i="1"/>
  <c r="BR152" i="1"/>
  <c r="BR150" i="1"/>
  <c r="BR148" i="1"/>
  <c r="BR138" i="1"/>
  <c r="BR222" i="1"/>
  <c r="BR217" i="1"/>
  <c r="BR166" i="1"/>
  <c r="BR164" i="1"/>
  <c r="BR162" i="1"/>
  <c r="BR160" i="1"/>
  <c r="BR158" i="1"/>
  <c r="BR156" i="1"/>
  <c r="BR145" i="1"/>
  <c r="BR143" i="1"/>
  <c r="BR124" i="1"/>
  <c r="BR122" i="1"/>
  <c r="BR193" i="1"/>
  <c r="BR180" i="1"/>
  <c r="BR178" i="1"/>
  <c r="BR176" i="1"/>
  <c r="BR174" i="1"/>
  <c r="BR172" i="1"/>
  <c r="BR170" i="1"/>
  <c r="BR168" i="1"/>
  <c r="BR140" i="1"/>
  <c r="BR135" i="1"/>
  <c r="BR130" i="1"/>
  <c r="BR128" i="1"/>
  <c r="BR126" i="1"/>
  <c r="BR228" i="1"/>
  <c r="BR224" i="1"/>
  <c r="BR223" i="1"/>
  <c r="BR211" i="1"/>
  <c r="BR194" i="1"/>
  <c r="BR192" i="1"/>
  <c r="BR190" i="1"/>
  <c r="BR188" i="1"/>
  <c r="BR186" i="1"/>
  <c r="BR184" i="1"/>
  <c r="BR182" i="1"/>
  <c r="BR147" i="1"/>
  <c r="BR137" i="1"/>
  <c r="BR132" i="1"/>
  <c r="BR153" i="1"/>
  <c r="BR77" i="1"/>
  <c r="BR75" i="1"/>
  <c r="BR73" i="1"/>
  <c r="BR71" i="1"/>
  <c r="BR69" i="1"/>
  <c r="BR67" i="1"/>
  <c r="BR65" i="1"/>
  <c r="BR63" i="1"/>
  <c r="BR61" i="1"/>
  <c r="BR59" i="1"/>
  <c r="BR57" i="1"/>
  <c r="BR55" i="1"/>
  <c r="BR53" i="1"/>
  <c r="BR155" i="1"/>
  <c r="BR129" i="1"/>
  <c r="BR105" i="1"/>
  <c r="BR103" i="1"/>
  <c r="BR101" i="1"/>
  <c r="BR99" i="1"/>
  <c r="BR97" i="1"/>
  <c r="BR95" i="1"/>
  <c r="BR93" i="1"/>
  <c r="BR91" i="1"/>
  <c r="BR89" i="1"/>
  <c r="BR87" i="1"/>
  <c r="BR85" i="1"/>
  <c r="BR83" i="1"/>
  <c r="BR81" i="1"/>
  <c r="BR79" i="1"/>
  <c r="BR120" i="1"/>
  <c r="BR119" i="1"/>
  <c r="BR113" i="1"/>
  <c r="BR111" i="1"/>
  <c r="BR109" i="1"/>
  <c r="BR107" i="1"/>
  <c r="BR133" i="1"/>
  <c r="BR123" i="1"/>
  <c r="BR115" i="1"/>
  <c r="BR76" i="1"/>
  <c r="BR74" i="1"/>
  <c r="BR72" i="1"/>
  <c r="BR70" i="1"/>
  <c r="BR68" i="1"/>
  <c r="BR66" i="1"/>
  <c r="BR64" i="1"/>
  <c r="BR62" i="1"/>
  <c r="BR60" i="1"/>
  <c r="BR58" i="1"/>
  <c r="BR56" i="1"/>
  <c r="BR54" i="1"/>
  <c r="BR52" i="1"/>
  <c r="BR134" i="1"/>
  <c r="BR127" i="1"/>
  <c r="BR116" i="1"/>
  <c r="BR106" i="1"/>
  <c r="BR104" i="1"/>
  <c r="BR102" i="1"/>
  <c r="BR100" i="1"/>
  <c r="BR98" i="1"/>
  <c r="BR96" i="1"/>
  <c r="BR94" i="1"/>
  <c r="BR92" i="1"/>
  <c r="BR142" i="1"/>
  <c r="BR121" i="1"/>
  <c r="BR117" i="1"/>
  <c r="BR114" i="1"/>
  <c r="BR112" i="1"/>
  <c r="BR110" i="1"/>
  <c r="BR108" i="1"/>
  <c r="BR151" i="1"/>
  <c r="BR149" i="1"/>
  <c r="BR125" i="1"/>
  <c r="BI8" i="1"/>
  <c r="AC9" i="1"/>
  <c r="BT9" i="1" s="1"/>
  <c r="BH9" i="1"/>
  <c r="BP9" i="1"/>
  <c r="AC11" i="1"/>
  <c r="BT11" i="1" s="1"/>
  <c r="BH11" i="1"/>
  <c r="BP11" i="1"/>
  <c r="AC13" i="1"/>
  <c r="BT13" i="1" s="1"/>
  <c r="BH13" i="1"/>
  <c r="BP13" i="1"/>
  <c r="AC15" i="1"/>
  <c r="BT15" i="1" s="1"/>
  <c r="BI15" i="1"/>
  <c r="BM16" i="1"/>
  <c r="BU16" i="1"/>
  <c r="BV16" i="1" s="1"/>
  <c r="E17" i="1"/>
  <c r="BQ17" i="1" s="1"/>
  <c r="BI17" i="1"/>
  <c r="BM18" i="1"/>
  <c r="BU18" i="1"/>
  <c r="BV18" i="1" s="1"/>
  <c r="E19" i="1"/>
  <c r="BQ19" i="1" s="1"/>
  <c r="BI19" i="1"/>
  <c r="BM20" i="1"/>
  <c r="BU20" i="1"/>
  <c r="BV20" i="1" s="1"/>
  <c r="E21" i="1"/>
  <c r="BQ21" i="1" s="1"/>
  <c r="BI21" i="1"/>
  <c r="BM22" i="1"/>
  <c r="BU22" i="1"/>
  <c r="BV22" i="1" s="1"/>
  <c r="E23" i="1"/>
  <c r="BQ23" i="1" s="1"/>
  <c r="BI23" i="1"/>
  <c r="BM24" i="1"/>
  <c r="BU24" i="1"/>
  <c r="BV24" i="1" s="1"/>
  <c r="E25" i="1"/>
  <c r="BQ25" i="1" s="1"/>
  <c r="BI25" i="1"/>
  <c r="BM26" i="1"/>
  <c r="BU26" i="1"/>
  <c r="BV26" i="1" s="1"/>
  <c r="E27" i="1"/>
  <c r="BQ27" i="1" s="1"/>
  <c r="BI27" i="1"/>
  <c r="BM28" i="1"/>
  <c r="BU28" i="1"/>
  <c r="E29" i="1"/>
  <c r="BQ29" i="1" s="1"/>
  <c r="BI29" i="1"/>
  <c r="BM30" i="1"/>
  <c r="BU30" i="1"/>
  <c r="E31" i="1"/>
  <c r="BQ31" i="1" s="1"/>
  <c r="BI31" i="1"/>
  <c r="BM32" i="1"/>
  <c r="BU32" i="1"/>
  <c r="BV32" i="1" s="1"/>
  <c r="E33" i="1"/>
  <c r="BQ33" i="1" s="1"/>
  <c r="BI33" i="1"/>
  <c r="BM34" i="1"/>
  <c r="BU34" i="1"/>
  <c r="E35" i="1"/>
  <c r="BQ35" i="1" s="1"/>
  <c r="BI35" i="1"/>
  <c r="BM36" i="1"/>
  <c r="BU36" i="1"/>
  <c r="E37" i="1"/>
  <c r="BQ37" i="1" s="1"/>
  <c r="BI37" i="1"/>
  <c r="BF38" i="1"/>
  <c r="BW38" i="1" s="1"/>
  <c r="BJ39" i="1"/>
  <c r="BR39" i="1"/>
  <c r="B40" i="1"/>
  <c r="C40" i="1" s="1"/>
  <c r="BG40" i="1"/>
  <c r="BO40" i="1"/>
  <c r="BS41" i="1"/>
  <c r="BS42" i="1"/>
  <c r="BG42" i="1"/>
  <c r="BO42" i="1"/>
  <c r="C43" i="1"/>
  <c r="BS43" i="1"/>
  <c r="BH43" i="1"/>
  <c r="BR43" i="1"/>
  <c r="E44" i="1"/>
  <c r="BQ44" i="1" s="1"/>
  <c r="BP45" i="1"/>
  <c r="B46" i="1"/>
  <c r="C46" i="1" s="1"/>
  <c r="BI46" i="1"/>
  <c r="BM47" i="1"/>
  <c r="BG48" i="1"/>
  <c r="BR48" i="1"/>
  <c r="BO50" i="1"/>
  <c r="B51" i="1"/>
  <c r="C51" i="1" s="1"/>
  <c r="BH51" i="1"/>
  <c r="BS51" i="1"/>
  <c r="BG53" i="1"/>
  <c r="F54" i="1"/>
  <c r="BG55" i="1"/>
  <c r="F56" i="1"/>
  <c r="BG57" i="1"/>
  <c r="F58" i="1"/>
  <c r="BG59" i="1"/>
  <c r="F60" i="1"/>
  <c r="BG61" i="1"/>
  <c r="F62" i="1"/>
  <c r="BG63" i="1"/>
  <c r="F64" i="1"/>
  <c r="BG65" i="1"/>
  <c r="F66" i="1"/>
  <c r="BG67" i="1"/>
  <c r="F68" i="1"/>
  <c r="BH69" i="1"/>
  <c r="BU69" i="1"/>
  <c r="BG70" i="1"/>
  <c r="BG71" i="1"/>
  <c r="BS72" i="1"/>
  <c r="E75" i="1"/>
  <c r="BQ75" i="1" s="1"/>
  <c r="BP75" i="1"/>
  <c r="F76" i="1"/>
  <c r="BG77" i="1"/>
  <c r="BR80" i="1"/>
  <c r="BH82" i="1"/>
  <c r="BS83" i="1"/>
  <c r="BH83" i="1"/>
  <c r="BM84" i="1"/>
  <c r="F85" i="1"/>
  <c r="F86" i="1"/>
  <c r="C89" i="1"/>
  <c r="BI89" i="1"/>
  <c r="B90" i="1"/>
  <c r="C90" i="1" s="1"/>
  <c r="BP90" i="1"/>
  <c r="E91" i="1"/>
  <c r="BQ91" i="1" s="1"/>
  <c r="BP91" i="1"/>
  <c r="BT95" i="1"/>
  <c r="B96" i="1"/>
  <c r="C96" i="1" s="1"/>
  <c r="BM98" i="1"/>
  <c r="BI99" i="1"/>
  <c r="BS105" i="1"/>
  <c r="F106" i="1"/>
  <c r="BQ106" i="1"/>
  <c r="BT110" i="1"/>
  <c r="BT127" i="1"/>
  <c r="BT146" i="1"/>
  <c r="BP59" i="1"/>
  <c r="B80" i="1"/>
  <c r="C80" i="1" s="1"/>
  <c r="BM90" i="1"/>
  <c r="BJ760" i="1"/>
  <c r="BJ752" i="1"/>
  <c r="BJ757" i="1"/>
  <c r="BJ762" i="1"/>
  <c r="BJ754" i="1"/>
  <c r="BJ759" i="1"/>
  <c r="BJ751" i="1"/>
  <c r="BJ746" i="1"/>
  <c r="BJ756" i="1"/>
  <c r="BX756" i="1" s="1"/>
  <c r="BJ748" i="1"/>
  <c r="BJ761" i="1"/>
  <c r="BJ758" i="1"/>
  <c r="BJ750" i="1"/>
  <c r="BJ745" i="1"/>
  <c r="BJ749" i="1"/>
  <c r="BJ764" i="1"/>
  <c r="BJ753" i="1"/>
  <c r="BX753" i="1" s="1"/>
  <c r="BJ733" i="1"/>
  <c r="BJ724" i="1"/>
  <c r="BJ763" i="1"/>
  <c r="BJ755" i="1"/>
  <c r="BJ747" i="1"/>
  <c r="BJ737" i="1"/>
  <c r="BJ735" i="1"/>
  <c r="BJ726" i="1"/>
  <c r="BJ743" i="1"/>
  <c r="BJ740" i="1"/>
  <c r="BJ732" i="1"/>
  <c r="BJ730" i="1"/>
  <c r="BJ728" i="1"/>
  <c r="BJ723" i="1"/>
  <c r="BJ738" i="1"/>
  <c r="BJ734" i="1"/>
  <c r="BJ725" i="1"/>
  <c r="BJ739" i="1"/>
  <c r="BJ718" i="1"/>
  <c r="BJ742" i="1"/>
  <c r="BJ736" i="1"/>
  <c r="BJ729" i="1"/>
  <c r="BJ720" i="1"/>
  <c r="BJ744" i="1"/>
  <c r="BX744" i="1" s="1"/>
  <c r="BJ741" i="1"/>
  <c r="BJ731" i="1"/>
  <c r="BJ717" i="1"/>
  <c r="BJ727" i="1"/>
  <c r="BJ714" i="1"/>
  <c r="BJ709" i="1"/>
  <c r="BJ696" i="1"/>
  <c r="BJ722" i="1"/>
  <c r="BJ712" i="1"/>
  <c r="BJ708" i="1"/>
  <c r="BJ716" i="1"/>
  <c r="BJ713" i="1"/>
  <c r="BJ705" i="1"/>
  <c r="BJ700" i="1"/>
  <c r="BJ721" i="1"/>
  <c r="BJ711" i="1"/>
  <c r="BJ707" i="1"/>
  <c r="BJ719" i="1"/>
  <c r="BJ715" i="1"/>
  <c r="BJ704" i="1"/>
  <c r="BJ699" i="1"/>
  <c r="BJ689" i="1"/>
  <c r="BJ687" i="1"/>
  <c r="BJ706" i="1"/>
  <c r="BX706" i="1" s="1"/>
  <c r="BJ691" i="1"/>
  <c r="BJ710" i="1"/>
  <c r="BJ702" i="1"/>
  <c r="BJ701" i="1"/>
  <c r="BJ695" i="1"/>
  <c r="BJ694" i="1"/>
  <c r="BJ690" i="1"/>
  <c r="BJ677" i="1"/>
  <c r="BJ697" i="1"/>
  <c r="BJ692" i="1"/>
  <c r="BJ685" i="1"/>
  <c r="BJ703" i="1"/>
  <c r="BJ698" i="1"/>
  <c r="BJ688" i="1"/>
  <c r="BJ686" i="1"/>
  <c r="BJ681" i="1"/>
  <c r="BJ679" i="1"/>
  <c r="BJ678" i="1"/>
  <c r="BJ684" i="1"/>
  <c r="BJ683" i="1"/>
  <c r="BJ680" i="1"/>
  <c r="BJ675" i="1"/>
  <c r="BJ667" i="1"/>
  <c r="BJ682" i="1"/>
  <c r="BJ671" i="1"/>
  <c r="BJ663" i="1"/>
  <c r="BJ658" i="1"/>
  <c r="BJ693" i="1"/>
  <c r="BJ676" i="1"/>
  <c r="BJ668" i="1"/>
  <c r="BJ673" i="1"/>
  <c r="BJ665" i="1"/>
  <c r="BX665" i="1" s="1"/>
  <c r="BJ660" i="1"/>
  <c r="BJ666" i="1"/>
  <c r="BJ672" i="1"/>
  <c r="BJ664" i="1"/>
  <c r="BJ655" i="1"/>
  <c r="BJ648" i="1"/>
  <c r="BJ640" i="1"/>
  <c r="BJ654" i="1"/>
  <c r="BJ653" i="1"/>
  <c r="BJ645" i="1"/>
  <c r="BJ647" i="1"/>
  <c r="BJ639" i="1"/>
  <c r="BJ674" i="1"/>
  <c r="BJ670" i="1"/>
  <c r="BJ669" i="1"/>
  <c r="BJ649" i="1"/>
  <c r="BJ662" i="1"/>
  <c r="BJ661" i="1"/>
  <c r="BJ646" i="1"/>
  <c r="BJ638" i="1"/>
  <c r="BJ633" i="1"/>
  <c r="BJ657" i="1"/>
  <c r="BJ650" i="1"/>
  <c r="BJ635" i="1"/>
  <c r="BX635" i="1" s="1"/>
  <c r="BJ630" i="1"/>
  <c r="BJ626" i="1"/>
  <c r="BJ611" i="1"/>
  <c r="BJ656" i="1"/>
  <c r="BJ652" i="1"/>
  <c r="BJ651" i="1"/>
  <c r="BJ637" i="1"/>
  <c r="BJ632" i="1"/>
  <c r="BX632" i="1" s="1"/>
  <c r="BJ644" i="1"/>
  <c r="BJ634" i="1"/>
  <c r="BJ629" i="1"/>
  <c r="BJ625" i="1"/>
  <c r="BJ620" i="1"/>
  <c r="BJ659" i="1"/>
  <c r="BJ622" i="1"/>
  <c r="BJ615" i="1"/>
  <c r="BJ607" i="1"/>
  <c r="BJ598" i="1"/>
  <c r="BJ643" i="1"/>
  <c r="BJ636" i="1"/>
  <c r="BJ631" i="1"/>
  <c r="BJ617" i="1"/>
  <c r="BJ612" i="1"/>
  <c r="BJ600" i="1"/>
  <c r="BJ642" i="1"/>
  <c r="BJ624" i="1"/>
  <c r="BJ609" i="1"/>
  <c r="BJ604" i="1"/>
  <c r="BJ627" i="1"/>
  <c r="BJ618" i="1"/>
  <c r="BJ616" i="1"/>
  <c r="BJ623" i="1"/>
  <c r="BJ586" i="1"/>
  <c r="BJ584" i="1"/>
  <c r="BJ569" i="1"/>
  <c r="BJ628" i="1"/>
  <c r="BJ619" i="1"/>
  <c r="BJ610" i="1"/>
  <c r="BJ608" i="1"/>
  <c r="BJ605" i="1"/>
  <c r="BJ603" i="1"/>
  <c r="BJ641" i="1"/>
  <c r="BJ599" i="1"/>
  <c r="BJ592" i="1"/>
  <c r="BJ590" i="1"/>
  <c r="BJ614" i="1"/>
  <c r="BJ613" i="1"/>
  <c r="BJ601" i="1"/>
  <c r="BJ594" i="1"/>
  <c r="BJ587" i="1"/>
  <c r="BJ585" i="1"/>
  <c r="BJ583" i="1"/>
  <c r="BJ572" i="1"/>
  <c r="BJ606" i="1"/>
  <c r="BJ621" i="1"/>
  <c r="BJ602" i="1"/>
  <c r="BJ596" i="1"/>
  <c r="BJ589" i="1"/>
  <c r="BJ576" i="1"/>
  <c r="BJ580" i="1"/>
  <c r="BJ593" i="1"/>
  <c r="BJ582" i="1"/>
  <c r="BJ574" i="1"/>
  <c r="BJ562" i="1"/>
  <c r="BJ549" i="1"/>
  <c r="BJ591" i="1"/>
  <c r="BJ577" i="1"/>
  <c r="BJ559" i="1"/>
  <c r="BJ554" i="1"/>
  <c r="BJ597" i="1"/>
  <c r="BJ568" i="1"/>
  <c r="BJ567" i="1"/>
  <c r="BJ564" i="1"/>
  <c r="BJ588" i="1"/>
  <c r="BJ575" i="1"/>
  <c r="BJ566" i="1"/>
  <c r="BJ561" i="1"/>
  <c r="BJ548" i="1"/>
  <c r="BJ595" i="1"/>
  <c r="BJ581" i="1"/>
  <c r="BJ578" i="1"/>
  <c r="BJ573" i="1"/>
  <c r="BJ570" i="1"/>
  <c r="BJ558" i="1"/>
  <c r="BJ553" i="1"/>
  <c r="BJ579" i="1"/>
  <c r="BJ571" i="1"/>
  <c r="BJ565" i="1"/>
  <c r="BJ555" i="1"/>
  <c r="BJ546" i="1"/>
  <c r="BJ551" i="1"/>
  <c r="BJ544" i="1"/>
  <c r="BJ541" i="1"/>
  <c r="BJ540" i="1"/>
  <c r="BJ538" i="1"/>
  <c r="BJ537" i="1"/>
  <c r="BJ532" i="1"/>
  <c r="BJ563" i="1"/>
  <c r="BJ556" i="1"/>
  <c r="BJ552" i="1"/>
  <c r="BJ547" i="1"/>
  <c r="BJ542" i="1"/>
  <c r="BJ539" i="1"/>
  <c r="BJ536" i="1"/>
  <c r="BX536" i="1" s="1"/>
  <c r="BJ529" i="1"/>
  <c r="BJ524" i="1"/>
  <c r="BJ516" i="1"/>
  <c r="BJ510" i="1"/>
  <c r="BJ508" i="1"/>
  <c r="BJ506" i="1"/>
  <c r="BJ504" i="1"/>
  <c r="BJ502" i="1"/>
  <c r="BJ560" i="1"/>
  <c r="BJ557" i="1"/>
  <c r="BJ545" i="1"/>
  <c r="BJ534" i="1"/>
  <c r="BJ521" i="1"/>
  <c r="BJ512" i="1"/>
  <c r="BJ543" i="1"/>
  <c r="BJ511" i="1"/>
  <c r="BJ519" i="1"/>
  <c r="BJ517" i="1"/>
  <c r="BJ515" i="1"/>
  <c r="BJ527" i="1"/>
  <c r="BJ525" i="1"/>
  <c r="BJ523" i="1"/>
  <c r="BJ518" i="1"/>
  <c r="BJ550" i="1"/>
  <c r="BJ533" i="1"/>
  <c r="BJ531" i="1"/>
  <c r="BJ497" i="1"/>
  <c r="BJ530" i="1"/>
  <c r="BJ535" i="1"/>
  <c r="BJ528" i="1"/>
  <c r="BJ526" i="1"/>
  <c r="BJ513" i="1"/>
  <c r="BJ505" i="1"/>
  <c r="BJ507" i="1"/>
  <c r="BJ471" i="1"/>
  <c r="BJ469" i="1"/>
  <c r="BJ462" i="1"/>
  <c r="BJ460" i="1"/>
  <c r="BJ496" i="1"/>
  <c r="BJ485" i="1"/>
  <c r="BJ520" i="1"/>
  <c r="BJ498" i="1"/>
  <c r="BJ493" i="1"/>
  <c r="BJ491" i="1"/>
  <c r="BJ489" i="1"/>
  <c r="BJ487" i="1"/>
  <c r="BJ509" i="1"/>
  <c r="BJ501" i="1"/>
  <c r="BJ495" i="1"/>
  <c r="BJ503" i="1"/>
  <c r="BJ482" i="1"/>
  <c r="BJ480" i="1"/>
  <c r="BJ478" i="1"/>
  <c r="BJ476" i="1"/>
  <c r="BJ474" i="1"/>
  <c r="BJ463" i="1"/>
  <c r="BJ522" i="1"/>
  <c r="BJ499" i="1"/>
  <c r="BJ484" i="1"/>
  <c r="BJ514" i="1"/>
  <c r="BJ500" i="1"/>
  <c r="BJ494" i="1"/>
  <c r="BJ492" i="1"/>
  <c r="BJ490" i="1"/>
  <c r="BJ470" i="1"/>
  <c r="BJ464" i="1"/>
  <c r="BJ455" i="1"/>
  <c r="BJ428" i="1"/>
  <c r="BJ467" i="1"/>
  <c r="BJ488" i="1"/>
  <c r="BJ481" i="1"/>
  <c r="BJ477" i="1"/>
  <c r="BX477" i="1" s="1"/>
  <c r="BJ430" i="1"/>
  <c r="BJ418" i="1"/>
  <c r="BJ475" i="1"/>
  <c r="BJ472" i="1"/>
  <c r="BJ466" i="1"/>
  <c r="BJ461" i="1"/>
  <c r="BJ458" i="1"/>
  <c r="BJ454" i="1"/>
  <c r="BJ452" i="1"/>
  <c r="BJ443" i="1"/>
  <c r="BJ486" i="1"/>
  <c r="BJ473" i="1"/>
  <c r="BJ465" i="1"/>
  <c r="BJ445" i="1"/>
  <c r="BJ432" i="1"/>
  <c r="BJ420" i="1"/>
  <c r="BJ479" i="1"/>
  <c r="BJ449" i="1"/>
  <c r="BJ447" i="1"/>
  <c r="BJ459" i="1"/>
  <c r="BJ456" i="1"/>
  <c r="BJ451" i="1"/>
  <c r="BJ434" i="1"/>
  <c r="BJ426" i="1"/>
  <c r="BX426" i="1" s="1"/>
  <c r="BJ483" i="1"/>
  <c r="BJ468" i="1"/>
  <c r="BJ457" i="1"/>
  <c r="BJ453" i="1"/>
  <c r="BJ444" i="1"/>
  <c r="BJ442" i="1"/>
  <c r="BJ433" i="1"/>
  <c r="BJ429" i="1"/>
  <c r="BX429" i="1" s="1"/>
  <c r="BJ425" i="1"/>
  <c r="BJ424" i="1"/>
  <c r="BJ423" i="1"/>
  <c r="BJ422" i="1"/>
  <c r="BJ421" i="1"/>
  <c r="BJ450" i="1"/>
  <c r="BJ448" i="1"/>
  <c r="BJ409" i="1"/>
  <c r="BX409" i="1" s="1"/>
  <c r="BJ397" i="1"/>
  <c r="BJ395" i="1"/>
  <c r="BJ446" i="1"/>
  <c r="BJ417" i="1"/>
  <c r="BJ411" i="1"/>
  <c r="BJ403" i="1"/>
  <c r="BJ441" i="1"/>
  <c r="BJ440" i="1"/>
  <c r="BX440" i="1" s="1"/>
  <c r="BJ439" i="1"/>
  <c r="BJ438" i="1"/>
  <c r="BJ437" i="1"/>
  <c r="BJ436" i="1"/>
  <c r="BJ435" i="1"/>
  <c r="BJ431" i="1"/>
  <c r="BJ427" i="1"/>
  <c r="BJ419" i="1"/>
  <c r="BX419" i="1" s="1"/>
  <c r="BJ413" i="1"/>
  <c r="BJ415" i="1"/>
  <c r="BJ405" i="1"/>
  <c r="BJ396" i="1"/>
  <c r="BJ394" i="1"/>
  <c r="BJ388" i="1"/>
  <c r="BJ414" i="1"/>
  <c r="BJ408" i="1"/>
  <c r="BX408" i="1" s="1"/>
  <c r="BJ402" i="1"/>
  <c r="BJ398" i="1"/>
  <c r="BJ391" i="1"/>
  <c r="BJ360" i="1"/>
  <c r="BJ358" i="1"/>
  <c r="BJ416" i="1"/>
  <c r="BJ412" i="1"/>
  <c r="BJ376" i="1"/>
  <c r="BX376" i="1" s="1"/>
  <c r="BJ374" i="1"/>
  <c r="BJ372" i="1"/>
  <c r="BJ370" i="1"/>
  <c r="BJ368" i="1"/>
  <c r="BJ366" i="1"/>
  <c r="BJ364" i="1"/>
  <c r="BJ362" i="1"/>
  <c r="BJ407" i="1"/>
  <c r="BX407" i="1" s="1"/>
  <c r="BJ401" i="1"/>
  <c r="BJ382" i="1"/>
  <c r="BJ380" i="1"/>
  <c r="BJ378" i="1"/>
  <c r="BJ400" i="1"/>
  <c r="BJ392" i="1"/>
  <c r="BJ385" i="1"/>
  <c r="BJ384" i="1"/>
  <c r="BJ357" i="1"/>
  <c r="BJ355" i="1"/>
  <c r="BJ406" i="1"/>
  <c r="BJ389" i="1"/>
  <c r="BJ386" i="1"/>
  <c r="BJ361" i="1"/>
  <c r="BJ359" i="1"/>
  <c r="BJ410" i="1"/>
  <c r="BX410" i="1" s="1"/>
  <c r="BJ387" i="1"/>
  <c r="BJ375" i="1"/>
  <c r="BJ373" i="1"/>
  <c r="BJ371" i="1"/>
  <c r="BJ369" i="1"/>
  <c r="BJ367" i="1"/>
  <c r="BJ365" i="1"/>
  <c r="BJ363" i="1"/>
  <c r="BJ404" i="1"/>
  <c r="BJ393" i="1"/>
  <c r="BJ383" i="1"/>
  <c r="BJ381" i="1"/>
  <c r="BJ379" i="1"/>
  <c r="BJ377" i="1"/>
  <c r="BJ399" i="1"/>
  <c r="BJ390" i="1"/>
  <c r="BJ353" i="1"/>
  <c r="BJ289" i="1"/>
  <c r="BJ287" i="1"/>
  <c r="BJ285" i="1"/>
  <c r="BJ283" i="1"/>
  <c r="BJ348" i="1"/>
  <c r="BJ344" i="1"/>
  <c r="BJ340" i="1"/>
  <c r="BJ336" i="1"/>
  <c r="BJ319" i="1"/>
  <c r="BJ317" i="1"/>
  <c r="BJ315" i="1"/>
  <c r="BJ313" i="1"/>
  <c r="BJ311" i="1"/>
  <c r="BJ309" i="1"/>
  <c r="BJ307" i="1"/>
  <c r="BJ305" i="1"/>
  <c r="BJ303" i="1"/>
  <c r="BJ301" i="1"/>
  <c r="BJ299" i="1"/>
  <c r="BJ297" i="1"/>
  <c r="BJ295" i="1"/>
  <c r="BJ293" i="1"/>
  <c r="BJ291" i="1"/>
  <c r="BX291" i="1" s="1"/>
  <c r="BJ349" i="1"/>
  <c r="BJ345" i="1"/>
  <c r="BJ341" i="1"/>
  <c r="BJ337" i="1"/>
  <c r="BJ333" i="1"/>
  <c r="BJ332" i="1"/>
  <c r="BJ352" i="1"/>
  <c r="BJ331" i="1"/>
  <c r="BJ329" i="1"/>
  <c r="BJ327" i="1"/>
  <c r="BJ325" i="1"/>
  <c r="BJ356" i="1"/>
  <c r="BJ354" i="1"/>
  <c r="BJ350" i="1"/>
  <c r="BJ346" i="1"/>
  <c r="BJ342" i="1"/>
  <c r="BJ338" i="1"/>
  <c r="BJ334" i="1"/>
  <c r="BJ318" i="1"/>
  <c r="BJ316" i="1"/>
  <c r="BJ314" i="1"/>
  <c r="BJ312" i="1"/>
  <c r="BJ310" i="1"/>
  <c r="BJ308" i="1"/>
  <c r="BJ306" i="1"/>
  <c r="BJ304" i="1"/>
  <c r="BJ302" i="1"/>
  <c r="BJ300" i="1"/>
  <c r="BJ298" i="1"/>
  <c r="BJ296" i="1"/>
  <c r="BJ294" i="1"/>
  <c r="BJ292" i="1"/>
  <c r="BJ265" i="1"/>
  <c r="BJ263" i="1"/>
  <c r="BJ261" i="1"/>
  <c r="BJ347" i="1"/>
  <c r="BJ343" i="1"/>
  <c r="BJ339" i="1"/>
  <c r="BJ335" i="1"/>
  <c r="BJ324" i="1"/>
  <c r="BJ322" i="1"/>
  <c r="BJ320" i="1"/>
  <c r="BJ351" i="1"/>
  <c r="BJ330" i="1"/>
  <c r="BJ328" i="1"/>
  <c r="BJ326" i="1"/>
  <c r="BJ281" i="1"/>
  <c r="BJ268" i="1"/>
  <c r="BJ241" i="1"/>
  <c r="BJ233" i="1"/>
  <c r="BJ231" i="1"/>
  <c r="BJ220" i="1"/>
  <c r="BJ209" i="1"/>
  <c r="BJ207" i="1"/>
  <c r="BJ205" i="1"/>
  <c r="BJ203" i="1"/>
  <c r="BJ201" i="1"/>
  <c r="BJ199" i="1"/>
  <c r="BJ197" i="1"/>
  <c r="BJ282" i="1"/>
  <c r="BX282" i="1" s="1"/>
  <c r="BJ259" i="1"/>
  <c r="BJ257" i="1"/>
  <c r="BJ255" i="1"/>
  <c r="BJ253" i="1"/>
  <c r="BJ251" i="1"/>
  <c r="BJ249" i="1"/>
  <c r="BJ247" i="1"/>
  <c r="BJ245" i="1"/>
  <c r="BJ243" i="1"/>
  <c r="BJ238" i="1"/>
  <c r="BJ236" i="1"/>
  <c r="BJ284" i="1"/>
  <c r="BJ279" i="1"/>
  <c r="BJ286" i="1"/>
  <c r="BJ278" i="1"/>
  <c r="BJ277" i="1"/>
  <c r="BJ240" i="1"/>
  <c r="BJ321" i="1"/>
  <c r="BJ290" i="1"/>
  <c r="BJ288" i="1"/>
  <c r="BJ276" i="1"/>
  <c r="BJ275" i="1"/>
  <c r="BJ242" i="1"/>
  <c r="BJ234" i="1"/>
  <c r="BJ232" i="1"/>
  <c r="BJ230" i="1"/>
  <c r="BJ221" i="1"/>
  <c r="BJ210" i="1"/>
  <c r="BJ208" i="1"/>
  <c r="BJ206" i="1"/>
  <c r="BJ204" i="1"/>
  <c r="BJ202" i="1"/>
  <c r="BJ200" i="1"/>
  <c r="BJ198" i="1"/>
  <c r="BJ196" i="1"/>
  <c r="BJ323" i="1"/>
  <c r="BJ274" i="1"/>
  <c r="BJ273" i="1"/>
  <c r="BJ258" i="1"/>
  <c r="BJ256" i="1"/>
  <c r="BJ254" i="1"/>
  <c r="BJ252" i="1"/>
  <c r="BJ250" i="1"/>
  <c r="BJ248" i="1"/>
  <c r="BJ246" i="1"/>
  <c r="BJ244" i="1"/>
  <c r="BJ237" i="1"/>
  <c r="BJ235" i="1"/>
  <c r="BX235" i="1" s="1"/>
  <c r="BJ280" i="1"/>
  <c r="BJ272" i="1"/>
  <c r="BJ271" i="1"/>
  <c r="BJ239" i="1"/>
  <c r="BJ218" i="1"/>
  <c r="BJ216" i="1"/>
  <c r="BJ214" i="1"/>
  <c r="BJ270" i="1"/>
  <c r="BJ269" i="1"/>
  <c r="BJ267" i="1"/>
  <c r="BJ266" i="1"/>
  <c r="BJ264" i="1"/>
  <c r="BJ262" i="1"/>
  <c r="BJ260" i="1"/>
  <c r="BJ229" i="1"/>
  <c r="BJ227" i="1"/>
  <c r="BJ225" i="1"/>
  <c r="BJ228" i="1"/>
  <c r="BJ222" i="1"/>
  <c r="BJ217" i="1"/>
  <c r="BJ167" i="1"/>
  <c r="BJ165" i="1"/>
  <c r="BJ163" i="1"/>
  <c r="BJ161" i="1"/>
  <c r="BJ159" i="1"/>
  <c r="BJ157" i="1"/>
  <c r="BJ144" i="1"/>
  <c r="BJ179" i="1"/>
  <c r="BJ177" i="1"/>
  <c r="BJ175" i="1"/>
  <c r="BJ173" i="1"/>
  <c r="BJ171" i="1"/>
  <c r="BJ169" i="1"/>
  <c r="BJ146" i="1"/>
  <c r="BJ136" i="1"/>
  <c r="BJ131" i="1"/>
  <c r="BJ224" i="1"/>
  <c r="BJ223" i="1"/>
  <c r="BJ211" i="1"/>
  <c r="BJ191" i="1"/>
  <c r="BJ189" i="1"/>
  <c r="BJ187" i="1"/>
  <c r="BJ185" i="1"/>
  <c r="BJ183" i="1"/>
  <c r="BJ181" i="1"/>
  <c r="BJ141" i="1"/>
  <c r="BJ118" i="1"/>
  <c r="BJ226" i="1"/>
  <c r="BJ219" i="1"/>
  <c r="BJ193" i="1"/>
  <c r="BJ154" i="1"/>
  <c r="BJ152" i="1"/>
  <c r="BJ150" i="1"/>
  <c r="BJ148" i="1"/>
  <c r="BJ138" i="1"/>
  <c r="BJ213" i="1"/>
  <c r="BJ212" i="1"/>
  <c r="BJ194" i="1"/>
  <c r="BJ166" i="1"/>
  <c r="BJ164" i="1"/>
  <c r="BJ162" i="1"/>
  <c r="BJ160" i="1"/>
  <c r="BJ158" i="1"/>
  <c r="BJ156" i="1"/>
  <c r="BJ145" i="1"/>
  <c r="BJ143" i="1"/>
  <c r="BJ124" i="1"/>
  <c r="BJ122" i="1"/>
  <c r="BJ195" i="1"/>
  <c r="BJ180" i="1"/>
  <c r="BJ178" i="1"/>
  <c r="BJ176" i="1"/>
  <c r="BJ174" i="1"/>
  <c r="BJ172" i="1"/>
  <c r="BJ170" i="1"/>
  <c r="BJ168" i="1"/>
  <c r="BJ140" i="1"/>
  <c r="BJ135" i="1"/>
  <c r="BJ130" i="1"/>
  <c r="BJ128" i="1"/>
  <c r="BJ126" i="1"/>
  <c r="BJ215" i="1"/>
  <c r="BJ192" i="1"/>
  <c r="BJ190" i="1"/>
  <c r="BJ188" i="1"/>
  <c r="BJ186" i="1"/>
  <c r="BJ184" i="1"/>
  <c r="BJ182" i="1"/>
  <c r="BJ147" i="1"/>
  <c r="BJ137" i="1"/>
  <c r="BJ132" i="1"/>
  <c r="BJ151" i="1"/>
  <c r="BJ149" i="1"/>
  <c r="BJ134" i="1"/>
  <c r="BJ123" i="1"/>
  <c r="BJ77" i="1"/>
  <c r="BJ75" i="1"/>
  <c r="BJ73" i="1"/>
  <c r="BJ71" i="1"/>
  <c r="BJ69" i="1"/>
  <c r="BJ67" i="1"/>
  <c r="BJ65" i="1"/>
  <c r="BJ63" i="1"/>
  <c r="BJ61" i="1"/>
  <c r="BJ59" i="1"/>
  <c r="BJ57" i="1"/>
  <c r="BJ55" i="1"/>
  <c r="BJ53" i="1"/>
  <c r="BJ153" i="1"/>
  <c r="BJ105" i="1"/>
  <c r="BJ103" i="1"/>
  <c r="BJ101" i="1"/>
  <c r="BJ99" i="1"/>
  <c r="BJ97" i="1"/>
  <c r="BJ95" i="1"/>
  <c r="BJ93" i="1"/>
  <c r="BJ91" i="1"/>
  <c r="BJ89" i="1"/>
  <c r="BJ87" i="1"/>
  <c r="BJ85" i="1"/>
  <c r="BJ83" i="1"/>
  <c r="BJ81" i="1"/>
  <c r="BJ79" i="1"/>
  <c r="BJ155" i="1"/>
  <c r="BJ139" i="1"/>
  <c r="BJ127" i="1"/>
  <c r="BJ113" i="1"/>
  <c r="BJ111" i="1"/>
  <c r="BJ109" i="1"/>
  <c r="BJ107" i="1"/>
  <c r="BJ121" i="1"/>
  <c r="BJ116" i="1"/>
  <c r="BJ115" i="1"/>
  <c r="BJ125" i="1"/>
  <c r="BJ117" i="1"/>
  <c r="BJ76" i="1"/>
  <c r="BJ74" i="1"/>
  <c r="BJ72" i="1"/>
  <c r="BJ70" i="1"/>
  <c r="BJ68" i="1"/>
  <c r="BJ66" i="1"/>
  <c r="BJ64" i="1"/>
  <c r="BJ62" i="1"/>
  <c r="BJ60" i="1"/>
  <c r="BJ58" i="1"/>
  <c r="BJ56" i="1"/>
  <c r="BJ54" i="1"/>
  <c r="BJ52" i="1"/>
  <c r="BJ106" i="1"/>
  <c r="BJ104" i="1"/>
  <c r="BJ102" i="1"/>
  <c r="BJ100" i="1"/>
  <c r="BJ98" i="1"/>
  <c r="BJ96" i="1"/>
  <c r="BJ94" i="1"/>
  <c r="BJ92" i="1"/>
  <c r="BJ133" i="1"/>
  <c r="BJ129" i="1"/>
  <c r="BJ114" i="1"/>
  <c r="BJ112" i="1"/>
  <c r="BJ110" i="1"/>
  <c r="BJ108" i="1"/>
  <c r="BJ142" i="1"/>
  <c r="BJ120" i="1"/>
  <c r="BJ119" i="1"/>
  <c r="BS762" i="1"/>
  <c r="BS756" i="1"/>
  <c r="BS748" i="1"/>
  <c r="BS743" i="1"/>
  <c r="BS758" i="1"/>
  <c r="BS745" i="1"/>
  <c r="BS740" i="1"/>
  <c r="BS760" i="1"/>
  <c r="BS752" i="1"/>
  <c r="BS754" i="1"/>
  <c r="BS750" i="1"/>
  <c r="BS731" i="1"/>
  <c r="BS727" i="1"/>
  <c r="BS737" i="1"/>
  <c r="BS738" i="1"/>
  <c r="BS733" i="1"/>
  <c r="BS724" i="1"/>
  <c r="BS711" i="1"/>
  <c r="BS729" i="1"/>
  <c r="BS720" i="1"/>
  <c r="BS735" i="1"/>
  <c r="BS707" i="1"/>
  <c r="BS736" i="1"/>
  <c r="BS713" i="1"/>
  <c r="BS739" i="1"/>
  <c r="BS716" i="1"/>
  <c r="BS725" i="1"/>
  <c r="BS722" i="1"/>
  <c r="BS704" i="1"/>
  <c r="BS705" i="1"/>
  <c r="BS686" i="1"/>
  <c r="BS699" i="1"/>
  <c r="BS712" i="1"/>
  <c r="BS697" i="1"/>
  <c r="BS681" i="1"/>
  <c r="BS679" i="1"/>
  <c r="BS678" i="1"/>
  <c r="BS702" i="1"/>
  <c r="BS682" i="1"/>
  <c r="BS689" i="1"/>
  <c r="BS684" i="1"/>
  <c r="BS693" i="1"/>
  <c r="BS673" i="1"/>
  <c r="BS687" i="1"/>
  <c r="BS669" i="1"/>
  <c r="BS674" i="1"/>
  <c r="BS665" i="1"/>
  <c r="BS654" i="1"/>
  <c r="BS671" i="1"/>
  <c r="BS663" i="1"/>
  <c r="BS656" i="1"/>
  <c r="BS675" i="1"/>
  <c r="BS646" i="1"/>
  <c r="BS643" i="1"/>
  <c r="BS635" i="1"/>
  <c r="BS649" i="1"/>
  <c r="BS634" i="1"/>
  <c r="BS647" i="1"/>
  <c r="BS622" i="1"/>
  <c r="BS658" i="1"/>
  <c r="BS651" i="1"/>
  <c r="BS640" i="1"/>
  <c r="BS625" i="1"/>
  <c r="BS613" i="1"/>
  <c r="BS607" i="1"/>
  <c r="BS606" i="1"/>
  <c r="BS637" i="1"/>
  <c r="BS611" i="1"/>
  <c r="BS629" i="1"/>
  <c r="BS620" i="1"/>
  <c r="BS615" i="1"/>
  <c r="BS632" i="1"/>
  <c r="BS627" i="1"/>
  <c r="BS618" i="1"/>
  <c r="BS594" i="1"/>
  <c r="BS610" i="1"/>
  <c r="BS605" i="1"/>
  <c r="BS603" i="1"/>
  <c r="BS581" i="1"/>
  <c r="BS579" i="1"/>
  <c r="BS571" i="1"/>
  <c r="BS587" i="1"/>
  <c r="BS601" i="1"/>
  <c r="BS596" i="1"/>
  <c r="BS583" i="1"/>
  <c r="BS574" i="1"/>
  <c r="BS572" i="1"/>
  <c r="BS569" i="1"/>
  <c r="BS577" i="1"/>
  <c r="BS568" i="1"/>
  <c r="BS567" i="1"/>
  <c r="BS575" i="1"/>
  <c r="BS555" i="1"/>
  <c r="BS592" i="1"/>
  <c r="BS589" i="1"/>
  <c r="BS565" i="1"/>
  <c r="BS578" i="1"/>
  <c r="BS552" i="1"/>
  <c r="BS557" i="1"/>
  <c r="BS560" i="1"/>
  <c r="BS549" i="1"/>
  <c r="BS540" i="1"/>
  <c r="BS538" i="1"/>
  <c r="BS537" i="1"/>
  <c r="BS536" i="1"/>
  <c r="BS547" i="1"/>
  <c r="BS542" i="1"/>
  <c r="BS530" i="1"/>
  <c r="BS513" i="1"/>
  <c r="BS528" i="1"/>
  <c r="BS532" i="1"/>
  <c r="BS535" i="1"/>
  <c r="BS522" i="1"/>
  <c r="BS527" i="1"/>
  <c r="BS500" i="1"/>
  <c r="BS503" i="1"/>
  <c r="BS496" i="1"/>
  <c r="BS511" i="1"/>
  <c r="BS506" i="1"/>
  <c r="BS497" i="1"/>
  <c r="BS524" i="1"/>
  <c r="BS519" i="1"/>
  <c r="BS482" i="1"/>
  <c r="BS480" i="1"/>
  <c r="BS478" i="1"/>
  <c r="BS515" i="1"/>
  <c r="BS484" i="1"/>
  <c r="BS502" i="1"/>
  <c r="BS501" i="1"/>
  <c r="BS494" i="1"/>
  <c r="BS492" i="1"/>
  <c r="BS490" i="1"/>
  <c r="BS488" i="1"/>
  <c r="BS517" i="1"/>
  <c r="BS508" i="1"/>
  <c r="BS469" i="1"/>
  <c r="BS450" i="1"/>
  <c r="BS448" i="1"/>
  <c r="BS425" i="1"/>
  <c r="BS423" i="1"/>
  <c r="BS463" i="1"/>
  <c r="BS462" i="1"/>
  <c r="BS454" i="1"/>
  <c r="BS476" i="1"/>
  <c r="BS471" i="1"/>
  <c r="BS445" i="1"/>
  <c r="BS485" i="1"/>
  <c r="BS474" i="1"/>
  <c r="BS466" i="1"/>
  <c r="BS451" i="1"/>
  <c r="BS459" i="1"/>
  <c r="BS455" i="1"/>
  <c r="BS432" i="1"/>
  <c r="BS428" i="1"/>
  <c r="BS420" i="1"/>
  <c r="BS434" i="1"/>
  <c r="BS430" i="1"/>
  <c r="BS426" i="1"/>
  <c r="BS418" i="1"/>
  <c r="BS400" i="1"/>
  <c r="BS390" i="1"/>
  <c r="BS409" i="1"/>
  <c r="BS403" i="1"/>
  <c r="BS391" i="1"/>
  <c r="BS388" i="1"/>
  <c r="BS402" i="1"/>
  <c r="BS414" i="1"/>
  <c r="BS411" i="1"/>
  <c r="BS384" i="1"/>
  <c r="BS407" i="1"/>
  <c r="BS392" i="1"/>
  <c r="BS375" i="1"/>
  <c r="BS373" i="1"/>
  <c r="BS371" i="1"/>
  <c r="BS369" i="1"/>
  <c r="BS367" i="1"/>
  <c r="BS365" i="1"/>
  <c r="BS363" i="1"/>
  <c r="BS386" i="1"/>
  <c r="BS381" i="1"/>
  <c r="BS379" i="1"/>
  <c r="BS377" i="1"/>
  <c r="BS416" i="1"/>
  <c r="BS393" i="1"/>
  <c r="BS357" i="1"/>
  <c r="BS360" i="1"/>
  <c r="BS355" i="1"/>
  <c r="BS351" i="1"/>
  <c r="BS323" i="1"/>
  <c r="BS321" i="1"/>
  <c r="BS353" i="1"/>
  <c r="BS329" i="1"/>
  <c r="BS327" i="1"/>
  <c r="BS325" i="1"/>
  <c r="BS349" i="1"/>
  <c r="BS345" i="1"/>
  <c r="BS341" i="1"/>
  <c r="BS337" i="1"/>
  <c r="BS333" i="1"/>
  <c r="BS318" i="1"/>
  <c r="BS316" i="1"/>
  <c r="BS314" i="1"/>
  <c r="BS312" i="1"/>
  <c r="BS310" i="1"/>
  <c r="BS308" i="1"/>
  <c r="BS306" i="1"/>
  <c r="BS304" i="1"/>
  <c r="BS302" i="1"/>
  <c r="BS300" i="1"/>
  <c r="BS298" i="1"/>
  <c r="BS296" i="1"/>
  <c r="BS294" i="1"/>
  <c r="BS292" i="1"/>
  <c r="BS347" i="1"/>
  <c r="BS343" i="1"/>
  <c r="BS339" i="1"/>
  <c r="BS335" i="1"/>
  <c r="BS268" i="1"/>
  <c r="BS259" i="1"/>
  <c r="BS257" i="1"/>
  <c r="BS255" i="1"/>
  <c r="BS253" i="1"/>
  <c r="BS251" i="1"/>
  <c r="BS249" i="1"/>
  <c r="BS247" i="1"/>
  <c r="BS245" i="1"/>
  <c r="BS238" i="1"/>
  <c r="BS236" i="1"/>
  <c r="BS279" i="1"/>
  <c r="BS278" i="1"/>
  <c r="BS242" i="1"/>
  <c r="BS235" i="1"/>
  <c r="BS284" i="1"/>
  <c r="BS274" i="1"/>
  <c r="BS273" i="1"/>
  <c r="BS239" i="1"/>
  <c r="BS286" i="1"/>
  <c r="BS290" i="1"/>
  <c r="BS288" i="1"/>
  <c r="BS280" i="1"/>
  <c r="BS232" i="1"/>
  <c r="BS226" i="1"/>
  <c r="BS213" i="1"/>
  <c r="BS204" i="1"/>
  <c r="BS203" i="1"/>
  <c r="BS208" i="1"/>
  <c r="BS146" i="1"/>
  <c r="BS230" i="1"/>
  <c r="BS214" i="1"/>
  <c r="BS196" i="1"/>
  <c r="BS191" i="1"/>
  <c r="BS187" i="1"/>
  <c r="BS185" i="1"/>
  <c r="BS183" i="1"/>
  <c r="BS181" i="1"/>
  <c r="BS141" i="1"/>
  <c r="BS240" i="1"/>
  <c r="BS133" i="1"/>
  <c r="BS120" i="1"/>
  <c r="BS221" i="1"/>
  <c r="BS143" i="1"/>
  <c r="BS193" i="1"/>
  <c r="BS180" i="1"/>
  <c r="BS178" i="1"/>
  <c r="BS176" i="1"/>
  <c r="BS174" i="1"/>
  <c r="BS172" i="1"/>
  <c r="BS170" i="1"/>
  <c r="BS234" i="1"/>
  <c r="BS228" i="1"/>
  <c r="BS224" i="1"/>
  <c r="BS218" i="1"/>
  <c r="BS210" i="1"/>
  <c r="BS207" i="1"/>
  <c r="BS219" i="1"/>
  <c r="BS206" i="1"/>
  <c r="BS205" i="1"/>
  <c r="BS195" i="1"/>
  <c r="BS155" i="1"/>
  <c r="BS153" i="1"/>
  <c r="BS151" i="1"/>
  <c r="BS149" i="1"/>
  <c r="BS142" i="1"/>
  <c r="BS161" i="1"/>
  <c r="BS139" i="1"/>
  <c r="BS131" i="1"/>
  <c r="BS129" i="1"/>
  <c r="BS124" i="1"/>
  <c r="BS107" i="1"/>
  <c r="BS165" i="1"/>
  <c r="BS144" i="1"/>
  <c r="BS123" i="1"/>
  <c r="BS159" i="1"/>
  <c r="BS134" i="1"/>
  <c r="BS127" i="1"/>
  <c r="BS118" i="1"/>
  <c r="BS116" i="1"/>
  <c r="BS106" i="1"/>
  <c r="BS104" i="1"/>
  <c r="BS102" i="1"/>
  <c r="BS100" i="1"/>
  <c r="BS98" i="1"/>
  <c r="BS96" i="1"/>
  <c r="BS94" i="1"/>
  <c r="BV94" i="1" s="1"/>
  <c r="BS92" i="1"/>
  <c r="BS90" i="1"/>
  <c r="BS88" i="1"/>
  <c r="BS86" i="1"/>
  <c r="BS84" i="1"/>
  <c r="BS82" i="1"/>
  <c r="BS80" i="1"/>
  <c r="BV80" i="1" s="1"/>
  <c r="BS163" i="1"/>
  <c r="BS136" i="1"/>
  <c r="BS121" i="1"/>
  <c r="BS114" i="1"/>
  <c r="BS112" i="1"/>
  <c r="BS110" i="1"/>
  <c r="BS108" i="1"/>
  <c r="BS157" i="1"/>
  <c r="BS125" i="1"/>
  <c r="BS167" i="1"/>
  <c r="BJ8" i="1"/>
  <c r="BS8" i="1"/>
  <c r="BM10" i="1"/>
  <c r="BU10" i="1"/>
  <c r="BM12" i="1"/>
  <c r="BU12" i="1"/>
  <c r="BM14" i="1"/>
  <c r="BU14" i="1"/>
  <c r="BJ15" i="1"/>
  <c r="BF16" i="1"/>
  <c r="BJ17" i="1"/>
  <c r="BF18" i="1"/>
  <c r="BJ19" i="1"/>
  <c r="BF20" i="1"/>
  <c r="BJ21" i="1"/>
  <c r="BF22" i="1"/>
  <c r="BJ23" i="1"/>
  <c r="BF24" i="1"/>
  <c r="BJ25" i="1"/>
  <c r="BR25" i="1"/>
  <c r="BF26" i="1"/>
  <c r="BJ27" i="1"/>
  <c r="BR27" i="1"/>
  <c r="BF28" i="1"/>
  <c r="BJ29" i="1"/>
  <c r="BR29" i="1"/>
  <c r="BF30" i="1"/>
  <c r="BJ31" i="1"/>
  <c r="BR31" i="1"/>
  <c r="BF32" i="1"/>
  <c r="BJ33" i="1"/>
  <c r="BR33" i="1"/>
  <c r="BF34" i="1"/>
  <c r="BJ35" i="1"/>
  <c r="BR35" i="1"/>
  <c r="BF36" i="1"/>
  <c r="BJ37" i="1"/>
  <c r="BR37" i="1"/>
  <c r="BG38" i="1"/>
  <c r="BO38" i="1"/>
  <c r="BS39" i="1"/>
  <c r="BH40" i="1"/>
  <c r="BP40" i="1"/>
  <c r="BH42" i="1"/>
  <c r="BP42" i="1"/>
  <c r="BI43" i="1"/>
  <c r="BM44" i="1"/>
  <c r="BF45" i="1"/>
  <c r="BJ46" i="1"/>
  <c r="BU46" i="1"/>
  <c r="C48" i="1"/>
  <c r="BI48" i="1"/>
  <c r="BS48" i="1"/>
  <c r="BM49" i="1"/>
  <c r="BF50" i="1"/>
  <c r="BJ51" i="1"/>
  <c r="BM52" i="1"/>
  <c r="BH53" i="1"/>
  <c r="BM54" i="1"/>
  <c r="BH55" i="1"/>
  <c r="BM56" i="1"/>
  <c r="BH57" i="1"/>
  <c r="BM58" i="1"/>
  <c r="BH59" i="1"/>
  <c r="BM60" i="1"/>
  <c r="BH61" i="1"/>
  <c r="BM62" i="1"/>
  <c r="BH63" i="1"/>
  <c r="BM64" i="1"/>
  <c r="BH65" i="1"/>
  <c r="BM66" i="1"/>
  <c r="BH67" i="1"/>
  <c r="BM68" i="1"/>
  <c r="BI69" i="1"/>
  <c r="BI70" i="1"/>
  <c r="BU70" i="1"/>
  <c r="BH71" i="1"/>
  <c r="BU71" i="1"/>
  <c r="BG72" i="1"/>
  <c r="BG73" i="1"/>
  <c r="BS73" i="1"/>
  <c r="BS74" i="1"/>
  <c r="BS76" i="1"/>
  <c r="BH77" i="1"/>
  <c r="BS78" i="1"/>
  <c r="AC78" i="1"/>
  <c r="BT78" i="1" s="1"/>
  <c r="BM78" i="1"/>
  <c r="F79" i="1"/>
  <c r="BJ82" i="1"/>
  <c r="BI83" i="1"/>
  <c r="B84" i="1"/>
  <c r="C84" i="1" s="1"/>
  <c r="BP84" i="1"/>
  <c r="BP85" i="1"/>
  <c r="BU86" i="1"/>
  <c r="BR90" i="1"/>
  <c r="BM92" i="1"/>
  <c r="E93" i="1"/>
  <c r="BQ93" i="1" s="1"/>
  <c r="B94" i="1"/>
  <c r="C94" i="1" s="1"/>
  <c r="F96" i="1"/>
  <c r="BQ96" i="1"/>
  <c r="BU98" i="1"/>
  <c r="BS99" i="1"/>
  <c r="BT105" i="1"/>
  <c r="BT112" i="1"/>
  <c r="BP15" i="1"/>
  <c r="BP27" i="1"/>
  <c r="BF756" i="1"/>
  <c r="BF748" i="1"/>
  <c r="BF743" i="1"/>
  <c r="BF761" i="1"/>
  <c r="BF758" i="1"/>
  <c r="BF750" i="1"/>
  <c r="BF745" i="1"/>
  <c r="BF764" i="1"/>
  <c r="BF763" i="1"/>
  <c r="BF755" i="1"/>
  <c r="BF747" i="1"/>
  <c r="BF742" i="1"/>
  <c r="BF760" i="1"/>
  <c r="BF752" i="1"/>
  <c r="BF757" i="1"/>
  <c r="BF762" i="1"/>
  <c r="BF754" i="1"/>
  <c r="BF741" i="1"/>
  <c r="BF733" i="1"/>
  <c r="BF749" i="1"/>
  <c r="BF759" i="1"/>
  <c r="BF746" i="1"/>
  <c r="BF744" i="1"/>
  <c r="BF753" i="1"/>
  <c r="BF739" i="1"/>
  <c r="BF736" i="1"/>
  <c r="BF727" i="1"/>
  <c r="BF738" i="1"/>
  <c r="BF731" i="1"/>
  <c r="BF729" i="1"/>
  <c r="BF737" i="1"/>
  <c r="BF722" i="1"/>
  <c r="BW722" i="1" s="1"/>
  <c r="BF714" i="1"/>
  <c r="BF709" i="1"/>
  <c r="BF734" i="1"/>
  <c r="BF726" i="1"/>
  <c r="BF751" i="1"/>
  <c r="BF725" i="1"/>
  <c r="BF724" i="1"/>
  <c r="BF721" i="1"/>
  <c r="BF735" i="1"/>
  <c r="BF723" i="1"/>
  <c r="BF730" i="1"/>
  <c r="BF718" i="1"/>
  <c r="BF740" i="1"/>
  <c r="BF715" i="1"/>
  <c r="BF711" i="1"/>
  <c r="BF705" i="1"/>
  <c r="BF700" i="1"/>
  <c r="BF719" i="1"/>
  <c r="BF707" i="1"/>
  <c r="BF717" i="1"/>
  <c r="BF712" i="1"/>
  <c r="BF710" i="1"/>
  <c r="BF706" i="1"/>
  <c r="BF708" i="1"/>
  <c r="BF732" i="1"/>
  <c r="BF728" i="1"/>
  <c r="BF720" i="1"/>
  <c r="BF716" i="1"/>
  <c r="BF713" i="1"/>
  <c r="BF703" i="1"/>
  <c r="BF695" i="1"/>
  <c r="BF697" i="1"/>
  <c r="BF694" i="1"/>
  <c r="BF693" i="1"/>
  <c r="BF688" i="1"/>
  <c r="BF686" i="1"/>
  <c r="BF690" i="1"/>
  <c r="BF692" i="1"/>
  <c r="BF685" i="1"/>
  <c r="BF698" i="1"/>
  <c r="BF682" i="1"/>
  <c r="BF701" i="1"/>
  <c r="BF691" i="1"/>
  <c r="BF684" i="1"/>
  <c r="BF681" i="1"/>
  <c r="BF699" i="1"/>
  <c r="BF704" i="1"/>
  <c r="BF671" i="1"/>
  <c r="BF663" i="1"/>
  <c r="BF677" i="1"/>
  <c r="BF676" i="1"/>
  <c r="BF702" i="1"/>
  <c r="BF696" i="1"/>
  <c r="BF683" i="1"/>
  <c r="BF687" i="1"/>
  <c r="BF680" i="1"/>
  <c r="BF675" i="1"/>
  <c r="BF667" i="1"/>
  <c r="BF672" i="1"/>
  <c r="BF689" i="1"/>
  <c r="BF669" i="1"/>
  <c r="BF661" i="1"/>
  <c r="BF656" i="1"/>
  <c r="BF674" i="1"/>
  <c r="BF668" i="1"/>
  <c r="BF659" i="1"/>
  <c r="BF670" i="1"/>
  <c r="BF666" i="1"/>
  <c r="BF657" i="1"/>
  <c r="BF652" i="1"/>
  <c r="BF644" i="1"/>
  <c r="BF665" i="1"/>
  <c r="BF649" i="1"/>
  <c r="BF678" i="1"/>
  <c r="BF660" i="1"/>
  <c r="BF658" i="1"/>
  <c r="BF651" i="1"/>
  <c r="BF643" i="1"/>
  <c r="BF679" i="1"/>
  <c r="BF673" i="1"/>
  <c r="BF662" i="1"/>
  <c r="BF653" i="1"/>
  <c r="BF645" i="1"/>
  <c r="BF664" i="1"/>
  <c r="BF640" i="1"/>
  <c r="BF634" i="1"/>
  <c r="BF654" i="1"/>
  <c r="BF622" i="1"/>
  <c r="BF615" i="1"/>
  <c r="BF650" i="1"/>
  <c r="BF647" i="1"/>
  <c r="BF639" i="1"/>
  <c r="BF638" i="1"/>
  <c r="BF633" i="1"/>
  <c r="BF628" i="1"/>
  <c r="BF621" i="1"/>
  <c r="BF619" i="1"/>
  <c r="BF648" i="1"/>
  <c r="BF641" i="1"/>
  <c r="BF635" i="1"/>
  <c r="BF630" i="1"/>
  <c r="BF626" i="1"/>
  <c r="BF611" i="1"/>
  <c r="BF606" i="1"/>
  <c r="BF599" i="1"/>
  <c r="BF655" i="1"/>
  <c r="BF623" i="1"/>
  <c r="BF616" i="1"/>
  <c r="BF608" i="1"/>
  <c r="BF603" i="1"/>
  <c r="BF637" i="1"/>
  <c r="BF632" i="1"/>
  <c r="BF627" i="1"/>
  <c r="BF618" i="1"/>
  <c r="BF613" i="1"/>
  <c r="BF631" i="1"/>
  <c r="BF624" i="1"/>
  <c r="BF614" i="1"/>
  <c r="BF594" i="1"/>
  <c r="BF587" i="1"/>
  <c r="BW587" i="1" s="1"/>
  <c r="BF585" i="1"/>
  <c r="BF583" i="1"/>
  <c r="BF572" i="1"/>
  <c r="BF636" i="1"/>
  <c r="BF602" i="1"/>
  <c r="BF600" i="1"/>
  <c r="BF625" i="1"/>
  <c r="BF617" i="1"/>
  <c r="BF612" i="1"/>
  <c r="BW612" i="1" s="1"/>
  <c r="BF610" i="1"/>
  <c r="BF605" i="1"/>
  <c r="BF593" i="1"/>
  <c r="BF591" i="1"/>
  <c r="BF609" i="1"/>
  <c r="BF604" i="1"/>
  <c r="BF598" i="1"/>
  <c r="BF586" i="1"/>
  <c r="BF584" i="1"/>
  <c r="BF569" i="1"/>
  <c r="BF646" i="1"/>
  <c r="BF642" i="1"/>
  <c r="BF629" i="1"/>
  <c r="BF620" i="1"/>
  <c r="BF607" i="1"/>
  <c r="BF601" i="1"/>
  <c r="BW601" i="1" s="1"/>
  <c r="BF595" i="1"/>
  <c r="BF588" i="1"/>
  <c r="BF581" i="1"/>
  <c r="BF575" i="1"/>
  <c r="BF578" i="1"/>
  <c r="BF573" i="1"/>
  <c r="BF570" i="1"/>
  <c r="BF566" i="1"/>
  <c r="BF561" i="1"/>
  <c r="BF596" i="1"/>
  <c r="BF579" i="1"/>
  <c r="BF571" i="1"/>
  <c r="BF558" i="1"/>
  <c r="BF553" i="1"/>
  <c r="BF545" i="1"/>
  <c r="BF540" i="1"/>
  <c r="BF576" i="1"/>
  <c r="BF563" i="1"/>
  <c r="BF555" i="1"/>
  <c r="BF550" i="1"/>
  <c r="BF580" i="1"/>
  <c r="BF565" i="1"/>
  <c r="BF592" i="1"/>
  <c r="BF582" i="1"/>
  <c r="BF574" i="1"/>
  <c r="BF557" i="1"/>
  <c r="BF552" i="1"/>
  <c r="BF544" i="1"/>
  <c r="BF597" i="1"/>
  <c r="BF590" i="1"/>
  <c r="BF577" i="1"/>
  <c r="BF562" i="1"/>
  <c r="BF549" i="1"/>
  <c r="BF589" i="1"/>
  <c r="BF560" i="1"/>
  <c r="BF556" i="1"/>
  <c r="BF537" i="1"/>
  <c r="BF535" i="1"/>
  <c r="BF567" i="1"/>
  <c r="BW567" i="1" s="1"/>
  <c r="BF547" i="1"/>
  <c r="BF542" i="1"/>
  <c r="BF541" i="1"/>
  <c r="BF539" i="1"/>
  <c r="BF538" i="1"/>
  <c r="BF532" i="1"/>
  <c r="BF568" i="1"/>
  <c r="BF554" i="1"/>
  <c r="BF559" i="1"/>
  <c r="BF548" i="1"/>
  <c r="BF543" i="1"/>
  <c r="BF528" i="1"/>
  <c r="BF546" i="1"/>
  <c r="BF533" i="1"/>
  <c r="BF520" i="1"/>
  <c r="BF509" i="1"/>
  <c r="BF507" i="1"/>
  <c r="BF505" i="1"/>
  <c r="BF503" i="1"/>
  <c r="BF501" i="1"/>
  <c r="BW501" i="1" s="1"/>
  <c r="BF564" i="1"/>
  <c r="BF551" i="1"/>
  <c r="BF530" i="1"/>
  <c r="BF525" i="1"/>
  <c r="BF517" i="1"/>
  <c r="BF513" i="1"/>
  <c r="BF511" i="1"/>
  <c r="BF536" i="1"/>
  <c r="BF531" i="1"/>
  <c r="BF523" i="1"/>
  <c r="BF518" i="1"/>
  <c r="BF516" i="1"/>
  <c r="BF504" i="1"/>
  <c r="BF529" i="1"/>
  <c r="BF521" i="1"/>
  <c r="BF526" i="1"/>
  <c r="BF524" i="1"/>
  <c r="BF534" i="1"/>
  <c r="BF527" i="1"/>
  <c r="BW527" i="1" s="1"/>
  <c r="BF522" i="1"/>
  <c r="BF515" i="1"/>
  <c r="BF506" i="1"/>
  <c r="BF514" i="1"/>
  <c r="BF512" i="1"/>
  <c r="BF510" i="1"/>
  <c r="BF495" i="1"/>
  <c r="BF472" i="1"/>
  <c r="BF470" i="1"/>
  <c r="BF468" i="1"/>
  <c r="BF461" i="1"/>
  <c r="BF459" i="1"/>
  <c r="BF499" i="1"/>
  <c r="BF500" i="1"/>
  <c r="BF484" i="1"/>
  <c r="BF494" i="1"/>
  <c r="BF492" i="1"/>
  <c r="BF490" i="1"/>
  <c r="BF488" i="1"/>
  <c r="BF486" i="1"/>
  <c r="BF467" i="1"/>
  <c r="BF508" i="1"/>
  <c r="BF502" i="1"/>
  <c r="BF497" i="1"/>
  <c r="BF496" i="1"/>
  <c r="BF483" i="1"/>
  <c r="BF481" i="1"/>
  <c r="BF479" i="1"/>
  <c r="BF477" i="1"/>
  <c r="BF475" i="1"/>
  <c r="BF473" i="1"/>
  <c r="BF519" i="1"/>
  <c r="BF498" i="1"/>
  <c r="BF485" i="1"/>
  <c r="BF493" i="1"/>
  <c r="BF491" i="1"/>
  <c r="BF489" i="1"/>
  <c r="BF476" i="1"/>
  <c r="BF445" i="1"/>
  <c r="BF432" i="1"/>
  <c r="BF420" i="1"/>
  <c r="BF482" i="1"/>
  <c r="BF474" i="1"/>
  <c r="BF471" i="1"/>
  <c r="BF464" i="1"/>
  <c r="BF463" i="1"/>
  <c r="BF462" i="1"/>
  <c r="BF460" i="1"/>
  <c r="BF457" i="1"/>
  <c r="BF451" i="1"/>
  <c r="BF434" i="1"/>
  <c r="BF426" i="1"/>
  <c r="BF487" i="1"/>
  <c r="BF453" i="1"/>
  <c r="BF444" i="1"/>
  <c r="BF442" i="1"/>
  <c r="BF480" i="1"/>
  <c r="BF455" i="1"/>
  <c r="BF428" i="1"/>
  <c r="BF466" i="1"/>
  <c r="BF450" i="1"/>
  <c r="BF448" i="1"/>
  <c r="BF458" i="1"/>
  <c r="BF430" i="1"/>
  <c r="BF418" i="1"/>
  <c r="BF478" i="1"/>
  <c r="BF469" i="1"/>
  <c r="BF465" i="1"/>
  <c r="BF454" i="1"/>
  <c r="BF452" i="1"/>
  <c r="BF443" i="1"/>
  <c r="BF415" i="1"/>
  <c r="BF405" i="1"/>
  <c r="BF396" i="1"/>
  <c r="BF394" i="1"/>
  <c r="BF388" i="1"/>
  <c r="BF449" i="1"/>
  <c r="BF447" i="1"/>
  <c r="BF433" i="1"/>
  <c r="BF456" i="1"/>
  <c r="BF407" i="1"/>
  <c r="BF402" i="1"/>
  <c r="BF446" i="1"/>
  <c r="BF414" i="1"/>
  <c r="BF412" i="1"/>
  <c r="BF409" i="1"/>
  <c r="BF397" i="1"/>
  <c r="BF395" i="1"/>
  <c r="BF441" i="1"/>
  <c r="BF440" i="1"/>
  <c r="BF439" i="1"/>
  <c r="BF438" i="1"/>
  <c r="BF437" i="1"/>
  <c r="BF436" i="1"/>
  <c r="BF435" i="1"/>
  <c r="BF431" i="1"/>
  <c r="BF427" i="1"/>
  <c r="BF424" i="1"/>
  <c r="BF410" i="1"/>
  <c r="BF404" i="1"/>
  <c r="BF387" i="1"/>
  <c r="BF361" i="1"/>
  <c r="BF359" i="1"/>
  <c r="BF425" i="1"/>
  <c r="BF417" i="1"/>
  <c r="BF411" i="1"/>
  <c r="BF403" i="1"/>
  <c r="BF399" i="1"/>
  <c r="BF393" i="1"/>
  <c r="BF375" i="1"/>
  <c r="BF373" i="1"/>
  <c r="BF371" i="1"/>
  <c r="BF369" i="1"/>
  <c r="BF367" i="1"/>
  <c r="BF365" i="1"/>
  <c r="BF363" i="1"/>
  <c r="BF419" i="1"/>
  <c r="BF416" i="1"/>
  <c r="BF390" i="1"/>
  <c r="BF383" i="1"/>
  <c r="BF381" i="1"/>
  <c r="BF379" i="1"/>
  <c r="BF377" i="1"/>
  <c r="BF413" i="1"/>
  <c r="BF408" i="1"/>
  <c r="BF398" i="1"/>
  <c r="BF391" i="1"/>
  <c r="BF356" i="1"/>
  <c r="BF354" i="1"/>
  <c r="BF401" i="1"/>
  <c r="BF360" i="1"/>
  <c r="BW360" i="1" s="1"/>
  <c r="BF358" i="1"/>
  <c r="BF376" i="1"/>
  <c r="BF374" i="1"/>
  <c r="BF372" i="1"/>
  <c r="BF370" i="1"/>
  <c r="BF368" i="1"/>
  <c r="BF366" i="1"/>
  <c r="BF364" i="1"/>
  <c r="BF362" i="1"/>
  <c r="BF429" i="1"/>
  <c r="BF422" i="1"/>
  <c r="BF421" i="1"/>
  <c r="BF406" i="1"/>
  <c r="BF400" i="1"/>
  <c r="BF392" i="1"/>
  <c r="BF385" i="1"/>
  <c r="BF382" i="1"/>
  <c r="BF380" i="1"/>
  <c r="BF378" i="1"/>
  <c r="BF423" i="1"/>
  <c r="BF389" i="1"/>
  <c r="BW389" i="1" s="1"/>
  <c r="BF386" i="1"/>
  <c r="BF384" i="1"/>
  <c r="BF350" i="1"/>
  <c r="BF346" i="1"/>
  <c r="BF342" i="1"/>
  <c r="BF338" i="1"/>
  <c r="BF334" i="1"/>
  <c r="BF290" i="1"/>
  <c r="BF288" i="1"/>
  <c r="BF286" i="1"/>
  <c r="BF284" i="1"/>
  <c r="BF282" i="1"/>
  <c r="BF351" i="1"/>
  <c r="BF347" i="1"/>
  <c r="BF343" i="1"/>
  <c r="BF339" i="1"/>
  <c r="BF335" i="1"/>
  <c r="BW335" i="1" s="1"/>
  <c r="BF318" i="1"/>
  <c r="BF316" i="1"/>
  <c r="BF314" i="1"/>
  <c r="BF312" i="1"/>
  <c r="BF310" i="1"/>
  <c r="BF308" i="1"/>
  <c r="BF306" i="1"/>
  <c r="BF304" i="1"/>
  <c r="BW304" i="1" s="1"/>
  <c r="BF302" i="1"/>
  <c r="BF300" i="1"/>
  <c r="BF298" i="1"/>
  <c r="BF296" i="1"/>
  <c r="BF294" i="1"/>
  <c r="BF292" i="1"/>
  <c r="BF353" i="1"/>
  <c r="BF324" i="1"/>
  <c r="BF330" i="1"/>
  <c r="BF328" i="1"/>
  <c r="BF326" i="1"/>
  <c r="BF348" i="1"/>
  <c r="BF344" i="1"/>
  <c r="BF340" i="1"/>
  <c r="BF336" i="1"/>
  <c r="BF349" i="1"/>
  <c r="BF345" i="1"/>
  <c r="BF341" i="1"/>
  <c r="BF337" i="1"/>
  <c r="BF333" i="1"/>
  <c r="BF319" i="1"/>
  <c r="BF317" i="1"/>
  <c r="BF315" i="1"/>
  <c r="BF313" i="1"/>
  <c r="BF311" i="1"/>
  <c r="BF309" i="1"/>
  <c r="BF307" i="1"/>
  <c r="BF305" i="1"/>
  <c r="BF303" i="1"/>
  <c r="BF301" i="1"/>
  <c r="BF299" i="1"/>
  <c r="BF297" i="1"/>
  <c r="BF295" i="1"/>
  <c r="BF293" i="1"/>
  <c r="BF291" i="1"/>
  <c r="BF266" i="1"/>
  <c r="BF264" i="1"/>
  <c r="BF262" i="1"/>
  <c r="BF260" i="1"/>
  <c r="BF357" i="1"/>
  <c r="BF352" i="1"/>
  <c r="BF332" i="1"/>
  <c r="BF323" i="1"/>
  <c r="BF321" i="1"/>
  <c r="BF355" i="1"/>
  <c r="BF331" i="1"/>
  <c r="BF329" i="1"/>
  <c r="BF327" i="1"/>
  <c r="BF325" i="1"/>
  <c r="BF280" i="1"/>
  <c r="BF275" i="1"/>
  <c r="BF274" i="1"/>
  <c r="BF242" i="1"/>
  <c r="BF234" i="1"/>
  <c r="BF232" i="1"/>
  <c r="BF230" i="1"/>
  <c r="BF221" i="1"/>
  <c r="BF210" i="1"/>
  <c r="BF208" i="1"/>
  <c r="BF206" i="1"/>
  <c r="BF204" i="1"/>
  <c r="BF202" i="1"/>
  <c r="BF200" i="1"/>
  <c r="BF198" i="1"/>
  <c r="BF196" i="1"/>
  <c r="BF273" i="1"/>
  <c r="BF272" i="1"/>
  <c r="BF258" i="1"/>
  <c r="BF256" i="1"/>
  <c r="BF254" i="1"/>
  <c r="BF252" i="1"/>
  <c r="BF250" i="1"/>
  <c r="BF248" i="1"/>
  <c r="BF246" i="1"/>
  <c r="BW246" i="1" s="1"/>
  <c r="BF244" i="1"/>
  <c r="BF237" i="1"/>
  <c r="BF235" i="1"/>
  <c r="BF271" i="1"/>
  <c r="BF270" i="1"/>
  <c r="BF265" i="1"/>
  <c r="BF263" i="1"/>
  <c r="BF261" i="1"/>
  <c r="BW261" i="1" s="1"/>
  <c r="BF283" i="1"/>
  <c r="BF269" i="1"/>
  <c r="BF268" i="1"/>
  <c r="BF267" i="1"/>
  <c r="BF285" i="1"/>
  <c r="BF281" i="1"/>
  <c r="BF241" i="1"/>
  <c r="BF233" i="1"/>
  <c r="BF231" i="1"/>
  <c r="BF220" i="1"/>
  <c r="BF209" i="1"/>
  <c r="BF207" i="1"/>
  <c r="BF205" i="1"/>
  <c r="BF203" i="1"/>
  <c r="BF201" i="1"/>
  <c r="BF199" i="1"/>
  <c r="BF197" i="1"/>
  <c r="BF320" i="1"/>
  <c r="BF287" i="1"/>
  <c r="BF259" i="1"/>
  <c r="BF257" i="1"/>
  <c r="BF255" i="1"/>
  <c r="BF253" i="1"/>
  <c r="BF251" i="1"/>
  <c r="BF249" i="1"/>
  <c r="BF247" i="1"/>
  <c r="BF245" i="1"/>
  <c r="BF243" i="1"/>
  <c r="BF238" i="1"/>
  <c r="BF236" i="1"/>
  <c r="BF322" i="1"/>
  <c r="BF289" i="1"/>
  <c r="BF279" i="1"/>
  <c r="BF278" i="1"/>
  <c r="BF224" i="1"/>
  <c r="BF217" i="1"/>
  <c r="BF215" i="1"/>
  <c r="BF213" i="1"/>
  <c r="BF277" i="1"/>
  <c r="BF276" i="1"/>
  <c r="BW276" i="1" s="1"/>
  <c r="BF240" i="1"/>
  <c r="BF228" i="1"/>
  <c r="BF226" i="1"/>
  <c r="BF219" i="1"/>
  <c r="BF229" i="1"/>
  <c r="BF227" i="1"/>
  <c r="BF214" i="1"/>
  <c r="BF194" i="1"/>
  <c r="BF195" i="1"/>
  <c r="BF166" i="1"/>
  <c r="BF164" i="1"/>
  <c r="BF162" i="1"/>
  <c r="BF160" i="1"/>
  <c r="BF158" i="1"/>
  <c r="BF156" i="1"/>
  <c r="BF145" i="1"/>
  <c r="BF143" i="1"/>
  <c r="BF216" i="1"/>
  <c r="BF180" i="1"/>
  <c r="BF178" i="1"/>
  <c r="BF176" i="1"/>
  <c r="BF174" i="1"/>
  <c r="BF172" i="1"/>
  <c r="BF170" i="1"/>
  <c r="BF168" i="1"/>
  <c r="BF140" i="1"/>
  <c r="BF135" i="1"/>
  <c r="BF239" i="1"/>
  <c r="BF192" i="1"/>
  <c r="BW192" i="1" s="1"/>
  <c r="BF190" i="1"/>
  <c r="BF188" i="1"/>
  <c r="BF186" i="1"/>
  <c r="BF184" i="1"/>
  <c r="BF182" i="1"/>
  <c r="BF147" i="1"/>
  <c r="BF137" i="1"/>
  <c r="BF132" i="1"/>
  <c r="BW132" i="1" s="1"/>
  <c r="BF119" i="1"/>
  <c r="BF223" i="1"/>
  <c r="BF222" i="1"/>
  <c r="BW222" i="1" s="1"/>
  <c r="BF218" i="1"/>
  <c r="BF155" i="1"/>
  <c r="BF153" i="1"/>
  <c r="BF151" i="1"/>
  <c r="BF149" i="1"/>
  <c r="BF142" i="1"/>
  <c r="BF167" i="1"/>
  <c r="BF165" i="1"/>
  <c r="BF163" i="1"/>
  <c r="BF161" i="1"/>
  <c r="BF159" i="1"/>
  <c r="BF157" i="1"/>
  <c r="BW157" i="1" s="1"/>
  <c r="BF144" i="1"/>
  <c r="BF139" i="1"/>
  <c r="BF134" i="1"/>
  <c r="BF125" i="1"/>
  <c r="BF123" i="1"/>
  <c r="BF225" i="1"/>
  <c r="BF212" i="1"/>
  <c r="BF211" i="1"/>
  <c r="BF179" i="1"/>
  <c r="BF177" i="1"/>
  <c r="BF175" i="1"/>
  <c r="BF173" i="1"/>
  <c r="BF171" i="1"/>
  <c r="BF169" i="1"/>
  <c r="BF146" i="1"/>
  <c r="BF136" i="1"/>
  <c r="BW136" i="1" s="1"/>
  <c r="BF131" i="1"/>
  <c r="BF129" i="1"/>
  <c r="BW129" i="1" s="1"/>
  <c r="BF127" i="1"/>
  <c r="BW127" i="1" s="1"/>
  <c r="BF193" i="1"/>
  <c r="BF191" i="1"/>
  <c r="BF189" i="1"/>
  <c r="BF187" i="1"/>
  <c r="BF185" i="1"/>
  <c r="BF183" i="1"/>
  <c r="BF181" i="1"/>
  <c r="BF141" i="1"/>
  <c r="BW141" i="1" s="1"/>
  <c r="BF117" i="1"/>
  <c r="BW117" i="1" s="1"/>
  <c r="BF76" i="1"/>
  <c r="BF74" i="1"/>
  <c r="BF72" i="1"/>
  <c r="BF70" i="1"/>
  <c r="BF68" i="1"/>
  <c r="BF66" i="1"/>
  <c r="BF64" i="1"/>
  <c r="BW64" i="1" s="1"/>
  <c r="BF62" i="1"/>
  <c r="BF60" i="1"/>
  <c r="BW60" i="1" s="1"/>
  <c r="BF58" i="1"/>
  <c r="BW58" i="1" s="1"/>
  <c r="BF56" i="1"/>
  <c r="BW56" i="1" s="1"/>
  <c r="BF54" i="1"/>
  <c r="BW54" i="1" s="1"/>
  <c r="BF52" i="1"/>
  <c r="BF128" i="1"/>
  <c r="BF124" i="1"/>
  <c r="BF120" i="1"/>
  <c r="BF106" i="1"/>
  <c r="BW106" i="1" s="1"/>
  <c r="BF104" i="1"/>
  <c r="BW104" i="1" s="1"/>
  <c r="BF102" i="1"/>
  <c r="BF100" i="1"/>
  <c r="BF98" i="1"/>
  <c r="BF96" i="1"/>
  <c r="BF94" i="1"/>
  <c r="BF92" i="1"/>
  <c r="BF90" i="1"/>
  <c r="BF88" i="1"/>
  <c r="BF86" i="1"/>
  <c r="BF84" i="1"/>
  <c r="BW84" i="1" s="1"/>
  <c r="BF82" i="1"/>
  <c r="BW82" i="1" s="1"/>
  <c r="BF80" i="1"/>
  <c r="BF78" i="1"/>
  <c r="BF152" i="1"/>
  <c r="BF150" i="1"/>
  <c r="BF148" i="1"/>
  <c r="BW148" i="1" s="1"/>
  <c r="BF114" i="1"/>
  <c r="BF112" i="1"/>
  <c r="BW112" i="1" s="1"/>
  <c r="BF110" i="1"/>
  <c r="BF108" i="1"/>
  <c r="BF154" i="1"/>
  <c r="BF118" i="1"/>
  <c r="BW118" i="1" s="1"/>
  <c r="BF77" i="1"/>
  <c r="BW77" i="1" s="1"/>
  <c r="BF75" i="1"/>
  <c r="BF73" i="1"/>
  <c r="BF71" i="1"/>
  <c r="BF69" i="1"/>
  <c r="BW69" i="1" s="1"/>
  <c r="BF67" i="1"/>
  <c r="BW67" i="1" s="1"/>
  <c r="BF65" i="1"/>
  <c r="BW65" i="1" s="1"/>
  <c r="BF63" i="1"/>
  <c r="BW63" i="1" s="1"/>
  <c r="BF61" i="1"/>
  <c r="BW61" i="1" s="1"/>
  <c r="BF59" i="1"/>
  <c r="BW59" i="1" s="1"/>
  <c r="BF57" i="1"/>
  <c r="BW57" i="1" s="1"/>
  <c r="BF55" i="1"/>
  <c r="BW55" i="1" s="1"/>
  <c r="BF53" i="1"/>
  <c r="BF130" i="1"/>
  <c r="BF126" i="1"/>
  <c r="BF122" i="1"/>
  <c r="BF116" i="1"/>
  <c r="BF105" i="1"/>
  <c r="BF103" i="1"/>
  <c r="BF101" i="1"/>
  <c r="BW101" i="1" s="1"/>
  <c r="BF99" i="1"/>
  <c r="BF97" i="1"/>
  <c r="BF95" i="1"/>
  <c r="BW95" i="1" s="1"/>
  <c r="BF93" i="1"/>
  <c r="BW93" i="1" s="1"/>
  <c r="BF138" i="1"/>
  <c r="BF121" i="1"/>
  <c r="BF113" i="1"/>
  <c r="BF111" i="1"/>
  <c r="BW111" i="1" s="1"/>
  <c r="BF109" i="1"/>
  <c r="BF107" i="1"/>
  <c r="BF133" i="1"/>
  <c r="BW133" i="1" s="1"/>
  <c r="BF115" i="1"/>
  <c r="BT764" i="1"/>
  <c r="BT757" i="1"/>
  <c r="BT749" i="1"/>
  <c r="BT744" i="1"/>
  <c r="BT740" i="1"/>
  <c r="BT743" i="1"/>
  <c r="BT730" i="1"/>
  <c r="BT747" i="1"/>
  <c r="BT731" i="1"/>
  <c r="BT727" i="1"/>
  <c r="BT722" i="1"/>
  <c r="BT703" i="1"/>
  <c r="BT699" i="1"/>
  <c r="BT697" i="1"/>
  <c r="BT694" i="1"/>
  <c r="BT680" i="1"/>
  <c r="BT692" i="1"/>
  <c r="BT684" i="1"/>
  <c r="BT666" i="1"/>
  <c r="BT671" i="1"/>
  <c r="BT627" i="1"/>
  <c r="BT659" i="1"/>
  <c r="BT646" i="1"/>
  <c r="BT663" i="1"/>
  <c r="BT656" i="1"/>
  <c r="BT629" i="1"/>
  <c r="BT620" i="1"/>
  <c r="BT615" i="1"/>
  <c r="BT610" i="1"/>
  <c r="BT605" i="1"/>
  <c r="BT603" i="1"/>
  <c r="BT625" i="1"/>
  <c r="BT607" i="1"/>
  <c r="BT587" i="1"/>
  <c r="BT595" i="1"/>
  <c r="BT569" i="1"/>
  <c r="BT594" i="1"/>
  <c r="BT590" i="1"/>
  <c r="BT581" i="1"/>
  <c r="BT579" i="1"/>
  <c r="BT552" i="1"/>
  <c r="BT558" i="1"/>
  <c r="BT549" i="1"/>
  <c r="BT540" i="1"/>
  <c r="BT537" i="1"/>
  <c r="BT536" i="1"/>
  <c r="BT539" i="1"/>
  <c r="BT571" i="1"/>
  <c r="BT515" i="1"/>
  <c r="BT532" i="1"/>
  <c r="BT524" i="1"/>
  <c r="BT519" i="1"/>
  <c r="BT535" i="1"/>
  <c r="BT516" i="1"/>
  <c r="BT506" i="1"/>
  <c r="BT497" i="1"/>
  <c r="BT500" i="1"/>
  <c r="BT473" i="1"/>
  <c r="BT462" i="1"/>
  <c r="BT461" i="1"/>
  <c r="BT454" i="1"/>
  <c r="BT391" i="1"/>
  <c r="BT400" i="1"/>
  <c r="BT404" i="1"/>
  <c r="BT355" i="1"/>
  <c r="BT351" i="1"/>
  <c r="BT362" i="1"/>
  <c r="BT353" i="1"/>
  <c r="BT349" i="1"/>
  <c r="BT345" i="1"/>
  <c r="BT341" i="1"/>
  <c r="BT337" i="1"/>
  <c r="BT333" i="1"/>
  <c r="BT332" i="1"/>
  <c r="BT347" i="1"/>
  <c r="BT343" i="1"/>
  <c r="BT339" i="1"/>
  <c r="BT335" i="1"/>
  <c r="BT292" i="1"/>
  <c r="BT228" i="1"/>
  <c r="BT278" i="1"/>
  <c r="BT282" i="1"/>
  <c r="BT276" i="1"/>
  <c r="BT272" i="1"/>
  <c r="BT212" i="1"/>
  <c r="BT208" i="1"/>
  <c r="BT179" i="1"/>
  <c r="BT177" i="1"/>
  <c r="BT175" i="1"/>
  <c r="BT235" i="1"/>
  <c r="BT230" i="1"/>
  <c r="BT141" i="1"/>
  <c r="BT193" i="1"/>
  <c r="BT223" i="1"/>
  <c r="BT219" i="1"/>
  <c r="BT206" i="1"/>
  <c r="BT242" i="1"/>
  <c r="BT232" i="1"/>
  <c r="BT226" i="1"/>
  <c r="BT204" i="1"/>
  <c r="BT139" i="1"/>
  <c r="BT134" i="1"/>
  <c r="BT123" i="1"/>
  <c r="BT120" i="1"/>
  <c r="BT173" i="1"/>
  <c r="BT116" i="1"/>
  <c r="BT106" i="1"/>
  <c r="BT104" i="1"/>
  <c r="BT102" i="1"/>
  <c r="BT100" i="1"/>
  <c r="BT98" i="1"/>
  <c r="BT96" i="1"/>
  <c r="BT169" i="1"/>
  <c r="BT136" i="1"/>
  <c r="BT125" i="1"/>
  <c r="BT171" i="1"/>
  <c r="BT8" i="1"/>
  <c r="BF10" i="1"/>
  <c r="BF12" i="1"/>
  <c r="BF14" i="1"/>
  <c r="BG16" i="1"/>
  <c r="BS17" i="1"/>
  <c r="BG18" i="1"/>
  <c r="BS19" i="1"/>
  <c r="BG20" i="1"/>
  <c r="BS21" i="1"/>
  <c r="BG22" i="1"/>
  <c r="BS23" i="1"/>
  <c r="BG24" i="1"/>
  <c r="BO24" i="1"/>
  <c r="BS25" i="1"/>
  <c r="BG26" i="1"/>
  <c r="BO26" i="1"/>
  <c r="BS27" i="1"/>
  <c r="BG28" i="1"/>
  <c r="BO28" i="1"/>
  <c r="BS29" i="1"/>
  <c r="BG30" i="1"/>
  <c r="BO30" i="1"/>
  <c r="BS31" i="1"/>
  <c r="BG32" i="1"/>
  <c r="BO32" i="1"/>
  <c r="BS33" i="1"/>
  <c r="BG34" i="1"/>
  <c r="BO34" i="1"/>
  <c r="BS35" i="1"/>
  <c r="BG36" i="1"/>
  <c r="BO36" i="1"/>
  <c r="BS37" i="1"/>
  <c r="BH38" i="1"/>
  <c r="BP38" i="1"/>
  <c r="BT39" i="1"/>
  <c r="BI40" i="1"/>
  <c r="BQ40" i="1"/>
  <c r="BM41" i="1"/>
  <c r="BU41" i="1"/>
  <c r="BI42" i="1"/>
  <c r="BJ43" i="1"/>
  <c r="BU43" i="1"/>
  <c r="C45" i="1"/>
  <c r="BS45" i="1"/>
  <c r="BH45" i="1"/>
  <c r="BR45" i="1"/>
  <c r="BP47" i="1"/>
  <c r="BT48" i="1"/>
  <c r="BJ48" i="1"/>
  <c r="BU48" i="1"/>
  <c r="BG50" i="1"/>
  <c r="BR50" i="1"/>
  <c r="BO52" i="1"/>
  <c r="BI53" i="1"/>
  <c r="BO54" i="1"/>
  <c r="BI55" i="1"/>
  <c r="BO56" i="1"/>
  <c r="BI57" i="1"/>
  <c r="BO58" i="1"/>
  <c r="BI59" i="1"/>
  <c r="BO60" i="1"/>
  <c r="BI61" i="1"/>
  <c r="BO62" i="1"/>
  <c r="BI63" i="1"/>
  <c r="BO64" i="1"/>
  <c r="BI65" i="1"/>
  <c r="BO66" i="1"/>
  <c r="BI67" i="1"/>
  <c r="BO68" i="1"/>
  <c r="BT69" i="1"/>
  <c r="BI71" i="1"/>
  <c r="BI72" i="1"/>
  <c r="BU72" i="1"/>
  <c r="BH73" i="1"/>
  <c r="BU73" i="1"/>
  <c r="BG74" i="1"/>
  <c r="BS75" i="1"/>
  <c r="BT76" i="1"/>
  <c r="BP78" i="1"/>
  <c r="BP79" i="1"/>
  <c r="BF81" i="1"/>
  <c r="BW81" i="1" s="1"/>
  <c r="BR84" i="1"/>
  <c r="BH86" i="1"/>
  <c r="BS87" i="1"/>
  <c r="BH87" i="1"/>
  <c r="BM88" i="1"/>
  <c r="F89" i="1"/>
  <c r="F90" i="1"/>
  <c r="BT91" i="1"/>
  <c r="BP92" i="1"/>
  <c r="F95" i="1"/>
  <c r="BT99" i="1"/>
  <c r="C100" i="1"/>
  <c r="B100" i="1"/>
  <c r="BT107" i="1"/>
  <c r="BT114" i="1"/>
  <c r="BT129" i="1"/>
  <c r="BT131" i="1"/>
  <c r="BP21" i="1"/>
  <c r="BP55" i="1"/>
  <c r="BP67" i="1"/>
  <c r="BG761" i="1"/>
  <c r="BG753" i="1"/>
  <c r="BG740" i="1"/>
  <c r="BG758" i="1"/>
  <c r="BG764" i="1"/>
  <c r="BG763" i="1"/>
  <c r="BG755" i="1"/>
  <c r="BG747" i="1"/>
  <c r="BG760" i="1"/>
  <c r="BG752" i="1"/>
  <c r="BG757" i="1"/>
  <c r="BG749" i="1"/>
  <c r="BG744" i="1"/>
  <c r="BG762" i="1"/>
  <c r="BG754" i="1"/>
  <c r="BG759" i="1"/>
  <c r="BG751" i="1"/>
  <c r="BG746" i="1"/>
  <c r="BG742" i="1"/>
  <c r="BG750" i="1"/>
  <c r="BG748" i="1"/>
  <c r="BG734" i="1"/>
  <c r="BW734" i="1" s="1"/>
  <c r="BG725" i="1"/>
  <c r="BG745" i="1"/>
  <c r="BG741" i="1"/>
  <c r="BG756" i="1"/>
  <c r="BG738" i="1"/>
  <c r="BG731" i="1"/>
  <c r="BG729" i="1"/>
  <c r="BG733" i="1"/>
  <c r="BG724" i="1"/>
  <c r="BG727" i="1"/>
  <c r="BG722" i="1"/>
  <c r="BG726" i="1"/>
  <c r="BG719" i="1"/>
  <c r="BG711" i="1"/>
  <c r="BG739" i="1"/>
  <c r="BG735" i="1"/>
  <c r="BG723" i="1"/>
  <c r="BG743" i="1"/>
  <c r="BG730" i="1"/>
  <c r="BG718" i="1"/>
  <c r="BG736" i="1"/>
  <c r="BG732" i="1"/>
  <c r="BG728" i="1"/>
  <c r="BG715" i="1"/>
  <c r="BG710" i="1"/>
  <c r="BG737" i="1"/>
  <c r="BG709" i="1"/>
  <c r="BG707" i="1"/>
  <c r="BG697" i="1"/>
  <c r="BG714" i="1"/>
  <c r="BG717" i="1"/>
  <c r="BG712" i="1"/>
  <c r="BG706" i="1"/>
  <c r="BG701" i="1"/>
  <c r="BG708" i="1"/>
  <c r="BG721" i="1"/>
  <c r="BG720" i="1"/>
  <c r="BG716" i="1"/>
  <c r="BG713" i="1"/>
  <c r="BG705" i="1"/>
  <c r="BG700" i="1"/>
  <c r="BG695" i="1"/>
  <c r="BG690" i="1"/>
  <c r="BG703" i="1"/>
  <c r="BG692" i="1"/>
  <c r="BG698" i="1"/>
  <c r="BG702" i="1"/>
  <c r="BG696" i="1"/>
  <c r="BG689" i="1"/>
  <c r="BG687" i="1"/>
  <c r="BG699" i="1"/>
  <c r="BG678" i="1"/>
  <c r="BG704" i="1"/>
  <c r="BG694" i="1"/>
  <c r="BG693" i="1"/>
  <c r="BG688" i="1"/>
  <c r="BW688" i="1" s="1"/>
  <c r="BG686" i="1"/>
  <c r="BG677" i="1"/>
  <c r="BG676" i="1"/>
  <c r="BG668" i="1"/>
  <c r="BG691" i="1"/>
  <c r="BG684" i="1"/>
  <c r="BG683" i="1"/>
  <c r="BG685" i="1"/>
  <c r="BG682" i="1"/>
  <c r="BG672" i="1"/>
  <c r="BG664" i="1"/>
  <c r="BG659" i="1"/>
  <c r="BG654" i="1"/>
  <c r="BG669" i="1"/>
  <c r="BG674" i="1"/>
  <c r="BG666" i="1"/>
  <c r="BG681" i="1"/>
  <c r="BG667" i="1"/>
  <c r="BG661" i="1"/>
  <c r="BG671" i="1"/>
  <c r="BG670" i="1"/>
  <c r="BG657" i="1"/>
  <c r="BG665" i="1"/>
  <c r="BG649" i="1"/>
  <c r="BG641" i="1"/>
  <c r="BG646" i="1"/>
  <c r="BG675" i="1"/>
  <c r="BG679" i="1"/>
  <c r="BG673" i="1"/>
  <c r="BG655" i="1"/>
  <c r="BG648" i="1"/>
  <c r="BG640" i="1"/>
  <c r="BG680" i="1"/>
  <c r="BG650" i="1"/>
  <c r="BG663" i="1"/>
  <c r="BG658" i="1"/>
  <c r="BG662" i="1"/>
  <c r="BG642" i="1"/>
  <c r="BG636" i="1"/>
  <c r="BG631" i="1"/>
  <c r="BG617" i="1"/>
  <c r="BG612" i="1"/>
  <c r="BG656" i="1"/>
  <c r="BG639" i="1"/>
  <c r="BG638" i="1"/>
  <c r="BG633" i="1"/>
  <c r="BG651" i="1"/>
  <c r="BG635" i="1"/>
  <c r="BG630" i="1"/>
  <c r="BG626" i="1"/>
  <c r="BG652" i="1"/>
  <c r="BG623" i="1"/>
  <c r="BG616" i="1"/>
  <c r="BG608" i="1"/>
  <c r="BG603" i="1"/>
  <c r="BG660" i="1"/>
  <c r="BG653" i="1"/>
  <c r="BG644" i="1"/>
  <c r="BG637" i="1"/>
  <c r="BG632" i="1"/>
  <c r="BG627" i="1"/>
  <c r="BG618" i="1"/>
  <c r="BG613" i="1"/>
  <c r="BG601" i="1"/>
  <c r="BG645" i="1"/>
  <c r="BG643" i="1"/>
  <c r="BG634" i="1"/>
  <c r="BG629" i="1"/>
  <c r="BG625" i="1"/>
  <c r="BG620" i="1"/>
  <c r="BG610" i="1"/>
  <c r="BG605" i="1"/>
  <c r="BG647" i="1"/>
  <c r="BG615" i="1"/>
  <c r="BG621" i="1"/>
  <c r="BG611" i="1"/>
  <c r="BG606" i="1"/>
  <c r="BG597" i="1"/>
  <c r="BG570" i="1"/>
  <c r="BG602" i="1"/>
  <c r="BG628" i="1"/>
  <c r="BG619" i="1"/>
  <c r="BG609" i="1"/>
  <c r="BG604" i="1"/>
  <c r="BG598" i="1"/>
  <c r="BG622" i="1"/>
  <c r="BG595" i="1"/>
  <c r="BG588" i="1"/>
  <c r="BG573" i="1"/>
  <c r="BG567" i="1"/>
  <c r="BG607" i="1"/>
  <c r="BG624" i="1"/>
  <c r="BG614" i="1"/>
  <c r="BG599" i="1"/>
  <c r="BG592" i="1"/>
  <c r="BG590" i="1"/>
  <c r="BG581" i="1"/>
  <c r="BG587" i="1"/>
  <c r="BG578" i="1"/>
  <c r="BG596" i="1"/>
  <c r="BG586" i="1"/>
  <c r="BG585" i="1"/>
  <c r="BG579" i="1"/>
  <c r="BG571" i="1"/>
  <c r="BG584" i="1"/>
  <c r="BG583" i="1"/>
  <c r="BG576" i="1"/>
  <c r="BG563" i="1"/>
  <c r="BG555" i="1"/>
  <c r="BG550" i="1"/>
  <c r="BG542" i="1"/>
  <c r="BG537" i="1"/>
  <c r="BG600" i="1"/>
  <c r="BG580" i="1"/>
  <c r="BG565" i="1"/>
  <c r="BG560" i="1"/>
  <c r="BG593" i="1"/>
  <c r="BG582" i="1"/>
  <c r="BG574" i="1"/>
  <c r="BG572" i="1"/>
  <c r="BG569" i="1"/>
  <c r="BG594" i="1"/>
  <c r="BG591" i="1"/>
  <c r="BG577" i="1"/>
  <c r="BG562" i="1"/>
  <c r="BG549" i="1"/>
  <c r="BG589" i="1"/>
  <c r="BG559" i="1"/>
  <c r="BG554" i="1"/>
  <c r="BG557" i="1"/>
  <c r="BG553" i="1"/>
  <c r="BG547" i="1"/>
  <c r="BG541" i="1"/>
  <c r="BG540" i="1"/>
  <c r="BG539" i="1"/>
  <c r="BG538" i="1"/>
  <c r="BG575" i="1"/>
  <c r="BG558" i="1"/>
  <c r="BG536" i="1"/>
  <c r="BG568" i="1"/>
  <c r="BG566" i="1"/>
  <c r="BG548" i="1"/>
  <c r="BG543" i="1"/>
  <c r="BG546" i="1"/>
  <c r="BG533" i="1"/>
  <c r="BG564" i="1"/>
  <c r="BG561" i="1"/>
  <c r="BG551" i="1"/>
  <c r="BG530" i="1"/>
  <c r="BG525" i="1"/>
  <c r="BG517" i="1"/>
  <c r="BG513" i="1"/>
  <c r="BG511" i="1"/>
  <c r="BG556" i="1"/>
  <c r="BG552" i="1"/>
  <c r="BG544" i="1"/>
  <c r="BG535" i="1"/>
  <c r="BG527" i="1"/>
  <c r="BG522" i="1"/>
  <c r="BG529" i="1"/>
  <c r="BG521" i="1"/>
  <c r="BG545" i="1"/>
  <c r="BG528" i="1"/>
  <c r="BG534" i="1"/>
  <c r="BG515" i="1"/>
  <c r="BG520" i="1"/>
  <c r="BG514" i="1"/>
  <c r="BG512" i="1"/>
  <c r="BG503" i="1"/>
  <c r="BG500" i="1"/>
  <c r="BG498" i="1"/>
  <c r="BG510" i="1"/>
  <c r="BG532" i="1"/>
  <c r="BG531" i="1"/>
  <c r="BG523" i="1"/>
  <c r="BG518" i="1"/>
  <c r="BG516" i="1"/>
  <c r="BG507" i="1"/>
  <c r="BG504" i="1"/>
  <c r="BG499" i="1"/>
  <c r="BG482" i="1"/>
  <c r="BG480" i="1"/>
  <c r="BG478" i="1"/>
  <c r="BG476" i="1"/>
  <c r="BG474" i="1"/>
  <c r="BG463" i="1"/>
  <c r="BG456" i="1"/>
  <c r="BG526" i="1"/>
  <c r="BG494" i="1"/>
  <c r="BG492" i="1"/>
  <c r="BG490" i="1"/>
  <c r="BG488" i="1"/>
  <c r="BG486" i="1"/>
  <c r="BG471" i="1"/>
  <c r="BG469" i="1"/>
  <c r="BG462" i="1"/>
  <c r="BG524" i="1"/>
  <c r="BG508" i="1"/>
  <c r="BG505" i="1"/>
  <c r="BG502" i="1"/>
  <c r="BG497" i="1"/>
  <c r="BG496" i="1"/>
  <c r="BG483" i="1"/>
  <c r="BG481" i="1"/>
  <c r="BG479" i="1"/>
  <c r="BG519" i="1"/>
  <c r="BG485" i="1"/>
  <c r="BG466" i="1"/>
  <c r="BG464" i="1"/>
  <c r="BG457" i="1"/>
  <c r="BG493" i="1"/>
  <c r="BG491" i="1"/>
  <c r="BG489" i="1"/>
  <c r="BG487" i="1"/>
  <c r="BG509" i="1"/>
  <c r="BG506" i="1"/>
  <c r="BG501" i="1"/>
  <c r="BG495" i="1"/>
  <c r="BG459" i="1"/>
  <c r="BG449" i="1"/>
  <c r="BG447" i="1"/>
  <c r="BG429" i="1"/>
  <c r="BG424" i="1"/>
  <c r="BG422" i="1"/>
  <c r="BG417" i="1"/>
  <c r="BG470" i="1"/>
  <c r="BG468" i="1"/>
  <c r="BG460" i="1"/>
  <c r="BG453" i="1"/>
  <c r="BG444" i="1"/>
  <c r="BG442" i="1"/>
  <c r="BG440" i="1"/>
  <c r="BG438" i="1"/>
  <c r="BG436" i="1"/>
  <c r="BG431" i="1"/>
  <c r="BG419" i="1"/>
  <c r="BG477" i="1"/>
  <c r="BG467" i="1"/>
  <c r="BG455" i="1"/>
  <c r="BG475" i="1"/>
  <c r="BG472" i="1"/>
  <c r="BG450" i="1"/>
  <c r="BG448" i="1"/>
  <c r="BG446" i="1"/>
  <c r="BG433" i="1"/>
  <c r="BG425" i="1"/>
  <c r="BG423" i="1"/>
  <c r="BG421" i="1"/>
  <c r="BG473" i="1"/>
  <c r="BG461" i="1"/>
  <c r="BG458" i="1"/>
  <c r="BG484" i="1"/>
  <c r="BG465" i="1"/>
  <c r="BG454" i="1"/>
  <c r="BG452" i="1"/>
  <c r="BG443" i="1"/>
  <c r="BG441" i="1"/>
  <c r="BG439" i="1"/>
  <c r="BG437" i="1"/>
  <c r="BG435" i="1"/>
  <c r="BG427" i="1"/>
  <c r="BG445" i="1"/>
  <c r="BG415" i="1"/>
  <c r="BG410" i="1"/>
  <c r="BG400" i="1"/>
  <c r="BG398" i="1"/>
  <c r="BG390" i="1"/>
  <c r="BG451" i="1"/>
  <c r="BG434" i="1"/>
  <c r="BG430" i="1"/>
  <c r="BG426" i="1"/>
  <c r="BG418" i="1"/>
  <c r="BG414" i="1"/>
  <c r="BG412" i="1"/>
  <c r="BG404" i="1"/>
  <c r="BG416" i="1"/>
  <c r="BG406" i="1"/>
  <c r="BG401" i="1"/>
  <c r="BG399" i="1"/>
  <c r="BG389" i="1"/>
  <c r="BG432" i="1"/>
  <c r="BG428" i="1"/>
  <c r="BG420" i="1"/>
  <c r="BG411" i="1"/>
  <c r="BG409" i="1"/>
  <c r="BG403" i="1"/>
  <c r="BG393" i="1"/>
  <c r="BG375" i="1"/>
  <c r="BG373" i="1"/>
  <c r="BG371" i="1"/>
  <c r="BG369" i="1"/>
  <c r="BG367" i="1"/>
  <c r="BG365" i="1"/>
  <c r="BG363" i="1"/>
  <c r="BG383" i="1"/>
  <c r="BG381" i="1"/>
  <c r="BG379" i="1"/>
  <c r="BG377" i="1"/>
  <c r="BG413" i="1"/>
  <c r="BG408" i="1"/>
  <c r="BG402" i="1"/>
  <c r="BG391" i="1"/>
  <c r="BG388" i="1"/>
  <c r="BG397" i="1"/>
  <c r="BG394" i="1"/>
  <c r="BG360" i="1"/>
  <c r="BG358" i="1"/>
  <c r="BG407" i="1"/>
  <c r="BG396" i="1"/>
  <c r="BG376" i="1"/>
  <c r="BG374" i="1"/>
  <c r="BG372" i="1"/>
  <c r="BG370" i="1"/>
  <c r="BG368" i="1"/>
  <c r="BG366" i="1"/>
  <c r="BG364" i="1"/>
  <c r="BG362" i="1"/>
  <c r="BG392" i="1"/>
  <c r="BG385" i="1"/>
  <c r="BG382" i="1"/>
  <c r="BG380" i="1"/>
  <c r="BG378" i="1"/>
  <c r="BG405" i="1"/>
  <c r="BG386" i="1"/>
  <c r="BG384" i="1"/>
  <c r="BG357" i="1"/>
  <c r="BG355" i="1"/>
  <c r="BG353" i="1"/>
  <c r="BG351" i="1"/>
  <c r="BG349" i="1"/>
  <c r="BG347" i="1"/>
  <c r="BG345" i="1"/>
  <c r="BG343" i="1"/>
  <c r="BG341" i="1"/>
  <c r="BG339" i="1"/>
  <c r="BG337" i="1"/>
  <c r="BG335" i="1"/>
  <c r="BG333" i="1"/>
  <c r="BG395" i="1"/>
  <c r="BG387" i="1"/>
  <c r="BG318" i="1"/>
  <c r="BG316" i="1"/>
  <c r="BG314" i="1"/>
  <c r="BG312" i="1"/>
  <c r="BG310" i="1"/>
  <c r="BG308" i="1"/>
  <c r="BG306" i="1"/>
  <c r="BG304" i="1"/>
  <c r="BG302" i="1"/>
  <c r="BG300" i="1"/>
  <c r="BG298" i="1"/>
  <c r="BG296" i="1"/>
  <c r="BG294" i="1"/>
  <c r="BG292" i="1"/>
  <c r="BG359" i="1"/>
  <c r="BG324" i="1"/>
  <c r="BG322" i="1"/>
  <c r="BG320" i="1"/>
  <c r="BG330" i="1"/>
  <c r="BG328" i="1"/>
  <c r="BG326" i="1"/>
  <c r="BG361" i="1"/>
  <c r="BG348" i="1"/>
  <c r="BG344" i="1"/>
  <c r="BG340" i="1"/>
  <c r="BG336" i="1"/>
  <c r="BG319" i="1"/>
  <c r="BG317" i="1"/>
  <c r="BG315" i="1"/>
  <c r="BG313" i="1"/>
  <c r="BG311" i="1"/>
  <c r="BG309" i="1"/>
  <c r="BG307" i="1"/>
  <c r="BG305" i="1"/>
  <c r="BG303" i="1"/>
  <c r="BG301" i="1"/>
  <c r="BG299" i="1"/>
  <c r="BG297" i="1"/>
  <c r="BG295" i="1"/>
  <c r="BG293" i="1"/>
  <c r="BG291" i="1"/>
  <c r="BG352" i="1"/>
  <c r="BG332" i="1"/>
  <c r="BG323" i="1"/>
  <c r="BG321" i="1"/>
  <c r="BG356" i="1"/>
  <c r="BG331" i="1"/>
  <c r="BG329" i="1"/>
  <c r="BG327" i="1"/>
  <c r="BG325" i="1"/>
  <c r="BG354" i="1"/>
  <c r="BG350" i="1"/>
  <c r="BG346" i="1"/>
  <c r="BG342" i="1"/>
  <c r="BG338" i="1"/>
  <c r="BG334" i="1"/>
  <c r="BG290" i="1"/>
  <c r="BG288" i="1"/>
  <c r="BG286" i="1"/>
  <c r="BG284" i="1"/>
  <c r="BG282" i="1"/>
  <c r="BG280" i="1"/>
  <c r="BG273" i="1"/>
  <c r="BG272" i="1"/>
  <c r="BG258" i="1"/>
  <c r="BG256" i="1"/>
  <c r="BG254" i="1"/>
  <c r="BG252" i="1"/>
  <c r="BG250" i="1"/>
  <c r="BG248" i="1"/>
  <c r="BG246" i="1"/>
  <c r="BG244" i="1"/>
  <c r="BG237" i="1"/>
  <c r="BG235" i="1"/>
  <c r="BG223" i="1"/>
  <c r="BG212" i="1"/>
  <c r="BG271" i="1"/>
  <c r="BG270" i="1"/>
  <c r="BG265" i="1"/>
  <c r="BG263" i="1"/>
  <c r="BG261" i="1"/>
  <c r="BG239" i="1"/>
  <c r="BG283" i="1"/>
  <c r="BG269" i="1"/>
  <c r="BG268" i="1"/>
  <c r="BG267" i="1"/>
  <c r="BG266" i="1"/>
  <c r="BG264" i="1"/>
  <c r="BG262" i="1"/>
  <c r="BG260" i="1"/>
  <c r="BG285" i="1"/>
  <c r="BG281" i="1"/>
  <c r="BG241" i="1"/>
  <c r="BG287" i="1"/>
  <c r="BG259" i="1"/>
  <c r="BG257" i="1"/>
  <c r="BG255" i="1"/>
  <c r="BG253" i="1"/>
  <c r="BG251" i="1"/>
  <c r="BG249" i="1"/>
  <c r="BG247" i="1"/>
  <c r="BG245" i="1"/>
  <c r="BG243" i="1"/>
  <c r="BG238" i="1"/>
  <c r="BG236" i="1"/>
  <c r="BG222" i="1"/>
  <c r="BG211" i="1"/>
  <c r="BG289" i="1"/>
  <c r="BG279" i="1"/>
  <c r="BG278" i="1"/>
  <c r="BG277" i="1"/>
  <c r="BG276" i="1"/>
  <c r="BG240" i="1"/>
  <c r="BG228" i="1"/>
  <c r="BG226" i="1"/>
  <c r="BG219" i="1"/>
  <c r="BG275" i="1"/>
  <c r="BG274" i="1"/>
  <c r="BG242" i="1"/>
  <c r="BG234" i="1"/>
  <c r="BG232" i="1"/>
  <c r="BG230" i="1"/>
  <c r="BG221" i="1"/>
  <c r="BG210" i="1"/>
  <c r="BG208" i="1"/>
  <c r="BG203" i="1"/>
  <c r="BG195" i="1"/>
  <c r="BG216" i="1"/>
  <c r="BG215" i="1"/>
  <c r="BG209" i="1"/>
  <c r="BG180" i="1"/>
  <c r="BG178" i="1"/>
  <c r="BG176" i="1"/>
  <c r="BG174" i="1"/>
  <c r="BG172" i="1"/>
  <c r="BG170" i="1"/>
  <c r="BG168" i="1"/>
  <c r="BG140" i="1"/>
  <c r="BG233" i="1"/>
  <c r="BG192" i="1"/>
  <c r="BG190" i="1"/>
  <c r="BG188" i="1"/>
  <c r="BG186" i="1"/>
  <c r="BG184" i="1"/>
  <c r="BG182" i="1"/>
  <c r="BG147" i="1"/>
  <c r="BG137" i="1"/>
  <c r="BG132" i="1"/>
  <c r="BG218" i="1"/>
  <c r="BG217" i="1"/>
  <c r="BG202" i="1"/>
  <c r="BG200" i="1"/>
  <c r="BG198" i="1"/>
  <c r="BG196" i="1"/>
  <c r="BG155" i="1"/>
  <c r="BG153" i="1"/>
  <c r="BG151" i="1"/>
  <c r="BG149" i="1"/>
  <c r="BG142" i="1"/>
  <c r="BG121" i="1"/>
  <c r="BG231" i="1"/>
  <c r="BG167" i="1"/>
  <c r="BG165" i="1"/>
  <c r="BG163" i="1"/>
  <c r="BG161" i="1"/>
  <c r="BG159" i="1"/>
  <c r="BG157" i="1"/>
  <c r="BG144" i="1"/>
  <c r="BG139" i="1"/>
  <c r="BG225" i="1"/>
  <c r="BG224" i="1"/>
  <c r="BG179" i="1"/>
  <c r="BW179" i="1" s="1"/>
  <c r="BG177" i="1"/>
  <c r="BG175" i="1"/>
  <c r="BG173" i="1"/>
  <c r="BG171" i="1"/>
  <c r="BG169" i="1"/>
  <c r="BG146" i="1"/>
  <c r="BG136" i="1"/>
  <c r="BG131" i="1"/>
  <c r="BG129" i="1"/>
  <c r="BG127" i="1"/>
  <c r="BG207" i="1"/>
  <c r="BG206" i="1"/>
  <c r="BG193" i="1"/>
  <c r="BG191" i="1"/>
  <c r="BG189" i="1"/>
  <c r="BG187" i="1"/>
  <c r="BG185" i="1"/>
  <c r="BG183" i="1"/>
  <c r="BW183" i="1" s="1"/>
  <c r="BG181" i="1"/>
  <c r="BG141" i="1"/>
  <c r="BG118" i="1"/>
  <c r="BG116" i="1"/>
  <c r="BG229" i="1"/>
  <c r="BG227" i="1"/>
  <c r="BG220" i="1"/>
  <c r="BG214" i="1"/>
  <c r="BG213" i="1"/>
  <c r="BG205" i="1"/>
  <c r="BG204" i="1"/>
  <c r="BG201" i="1"/>
  <c r="BG199" i="1"/>
  <c r="BG197" i="1"/>
  <c r="BG194" i="1"/>
  <c r="BG154" i="1"/>
  <c r="BG152" i="1"/>
  <c r="BG150" i="1"/>
  <c r="BG148" i="1"/>
  <c r="BG138" i="1"/>
  <c r="BW138" i="1" s="1"/>
  <c r="BG133" i="1"/>
  <c r="BG128" i="1"/>
  <c r="BG124" i="1"/>
  <c r="BG120" i="1"/>
  <c r="BG106" i="1"/>
  <c r="BG104" i="1"/>
  <c r="BG102" i="1"/>
  <c r="BG100" i="1"/>
  <c r="BG98" i="1"/>
  <c r="BG96" i="1"/>
  <c r="BG94" i="1"/>
  <c r="BG92" i="1"/>
  <c r="BG90" i="1"/>
  <c r="BW90" i="1" s="1"/>
  <c r="BG88" i="1"/>
  <c r="BG86" i="1"/>
  <c r="BG84" i="1"/>
  <c r="BG82" i="1"/>
  <c r="BG80" i="1"/>
  <c r="BG78" i="1"/>
  <c r="BG47" i="1"/>
  <c r="BG45" i="1"/>
  <c r="BG43" i="1"/>
  <c r="BG164" i="1"/>
  <c r="BG134" i="1"/>
  <c r="BG114" i="1"/>
  <c r="BG112" i="1"/>
  <c r="BG110" i="1"/>
  <c r="BG108" i="1"/>
  <c r="BG158" i="1"/>
  <c r="BG143" i="1"/>
  <c r="BG123" i="1"/>
  <c r="BG119" i="1"/>
  <c r="BG162" i="1"/>
  <c r="BG145" i="1"/>
  <c r="BG130" i="1"/>
  <c r="BG126" i="1"/>
  <c r="BG122" i="1"/>
  <c r="BG105" i="1"/>
  <c r="BG103" i="1"/>
  <c r="BG101" i="1"/>
  <c r="BG99" i="1"/>
  <c r="BG97" i="1"/>
  <c r="BG95" i="1"/>
  <c r="BG93" i="1"/>
  <c r="BG91" i="1"/>
  <c r="BG89" i="1"/>
  <c r="BG87" i="1"/>
  <c r="BW87" i="1" s="1"/>
  <c r="BG85" i="1"/>
  <c r="BG83" i="1"/>
  <c r="BG81" i="1"/>
  <c r="BG79" i="1"/>
  <c r="BG46" i="1"/>
  <c r="BG44" i="1"/>
  <c r="BG156" i="1"/>
  <c r="BG135" i="1"/>
  <c r="BG113" i="1"/>
  <c r="BG111" i="1"/>
  <c r="BG109" i="1"/>
  <c r="BG107" i="1"/>
  <c r="BG166" i="1"/>
  <c r="BG125" i="1"/>
  <c r="BG115" i="1"/>
  <c r="BG160" i="1"/>
  <c r="BG117" i="1"/>
  <c r="BU759" i="1"/>
  <c r="BU751" i="1"/>
  <c r="BU746" i="1"/>
  <c r="BU761" i="1"/>
  <c r="BU753" i="1"/>
  <c r="BU758" i="1"/>
  <c r="BU750" i="1"/>
  <c r="BU745" i="1"/>
  <c r="BU764" i="1"/>
  <c r="BU763" i="1"/>
  <c r="BU755" i="1"/>
  <c r="BU747" i="1"/>
  <c r="BU760" i="1"/>
  <c r="BU757" i="1"/>
  <c r="BU749" i="1"/>
  <c r="BU744" i="1"/>
  <c r="BU762" i="1"/>
  <c r="BU738" i="1"/>
  <c r="BU731" i="1"/>
  <c r="BU729" i="1"/>
  <c r="BU756" i="1"/>
  <c r="BU741" i="1"/>
  <c r="BU732" i="1"/>
  <c r="BU730" i="1"/>
  <c r="BU728" i="1"/>
  <c r="BU723" i="1"/>
  <c r="BU721" i="1"/>
  <c r="BU754" i="1"/>
  <c r="BU740" i="1"/>
  <c r="BU734" i="1"/>
  <c r="BU725" i="1"/>
  <c r="BU748" i="1"/>
  <c r="BU736" i="1"/>
  <c r="BU727" i="1"/>
  <c r="BU752" i="1"/>
  <c r="BU737" i="1"/>
  <c r="BU733" i="1"/>
  <c r="BU726" i="1"/>
  <c r="BU717" i="1"/>
  <c r="BU743" i="1"/>
  <c r="BU742" i="1"/>
  <c r="BU716" i="1"/>
  <c r="BU739" i="1"/>
  <c r="BU735" i="1"/>
  <c r="BU722" i="1"/>
  <c r="BU713" i="1"/>
  <c r="BU708" i="1"/>
  <c r="BU720" i="1"/>
  <c r="BU719" i="1"/>
  <c r="BU703" i="1"/>
  <c r="BU695" i="1"/>
  <c r="BU712" i="1"/>
  <c r="BU704" i="1"/>
  <c r="BU699" i="1"/>
  <c r="BU711" i="1"/>
  <c r="BU709" i="1"/>
  <c r="BU724" i="1"/>
  <c r="BU718" i="1"/>
  <c r="BU715" i="1"/>
  <c r="BU714" i="1"/>
  <c r="BU698" i="1"/>
  <c r="BU710" i="1"/>
  <c r="BU705" i="1"/>
  <c r="BU696" i="1"/>
  <c r="BU688" i="1"/>
  <c r="BU707" i="1"/>
  <c r="BU690" i="1"/>
  <c r="BU702" i="1"/>
  <c r="BU700" i="1"/>
  <c r="BU694" i="1"/>
  <c r="BU693" i="1"/>
  <c r="BU692" i="1"/>
  <c r="BU685" i="1"/>
  <c r="BU706" i="1"/>
  <c r="BU697" i="1"/>
  <c r="BU689" i="1"/>
  <c r="BU687" i="1"/>
  <c r="BU676" i="1"/>
  <c r="BU691" i="1"/>
  <c r="BU684" i="1"/>
  <c r="BU701" i="1"/>
  <c r="BU674" i="1"/>
  <c r="BU666" i="1"/>
  <c r="BU682" i="1"/>
  <c r="BU686" i="1"/>
  <c r="BU683" i="1"/>
  <c r="BU677" i="1"/>
  <c r="BU670" i="1"/>
  <c r="BU662" i="1"/>
  <c r="BU657" i="1"/>
  <c r="BU681" i="1"/>
  <c r="BU678" i="1"/>
  <c r="BU675" i="1"/>
  <c r="BU680" i="1"/>
  <c r="BU679" i="1"/>
  <c r="BU672" i="1"/>
  <c r="BU664" i="1"/>
  <c r="BU659" i="1"/>
  <c r="BU669" i="1"/>
  <c r="BU668" i="1"/>
  <c r="BU655" i="1"/>
  <c r="BU654" i="1"/>
  <c r="BU671" i="1"/>
  <c r="BU665" i="1"/>
  <c r="BU660" i="1"/>
  <c r="BU658" i="1"/>
  <c r="BU653" i="1"/>
  <c r="BU647" i="1"/>
  <c r="BU639" i="1"/>
  <c r="BU663" i="1"/>
  <c r="BU656" i="1"/>
  <c r="BU652" i="1"/>
  <c r="BU644" i="1"/>
  <c r="BU646" i="1"/>
  <c r="BU638" i="1"/>
  <c r="BU673" i="1"/>
  <c r="BU667" i="1"/>
  <c r="BU661" i="1"/>
  <c r="BU648" i="1"/>
  <c r="BU649" i="1"/>
  <c r="BU645" i="1"/>
  <c r="BU637" i="1"/>
  <c r="BU642" i="1"/>
  <c r="BU634" i="1"/>
  <c r="BU629" i="1"/>
  <c r="BU625" i="1"/>
  <c r="BU620" i="1"/>
  <c r="BU636" i="1"/>
  <c r="BU631" i="1"/>
  <c r="BU650" i="1"/>
  <c r="BU624" i="1"/>
  <c r="BU651" i="1"/>
  <c r="BU640" i="1"/>
  <c r="BU633" i="1"/>
  <c r="BU628" i="1"/>
  <c r="BU621" i="1"/>
  <c r="BU619" i="1"/>
  <c r="BU614" i="1"/>
  <c r="BU602" i="1"/>
  <c r="BU597" i="1"/>
  <c r="BU643" i="1"/>
  <c r="BU635" i="1"/>
  <c r="BU630" i="1"/>
  <c r="BU626" i="1"/>
  <c r="BU611" i="1"/>
  <c r="BU606" i="1"/>
  <c r="BU599" i="1"/>
  <c r="BU623" i="1"/>
  <c r="BU616" i="1"/>
  <c r="BU608" i="1"/>
  <c r="BU603" i="1"/>
  <c r="BU622" i="1"/>
  <c r="BU600" i="1"/>
  <c r="BU615" i="1"/>
  <c r="BU592" i="1"/>
  <c r="BU590" i="1"/>
  <c r="BU581" i="1"/>
  <c r="BU579" i="1"/>
  <c r="BU641" i="1"/>
  <c r="BU632" i="1"/>
  <c r="BU627" i="1"/>
  <c r="BU618" i="1"/>
  <c r="BU610" i="1"/>
  <c r="BU605" i="1"/>
  <c r="BU609" i="1"/>
  <c r="BU604" i="1"/>
  <c r="BU601" i="1"/>
  <c r="BU596" i="1"/>
  <c r="BU612" i="1"/>
  <c r="BU593" i="1"/>
  <c r="BU591" i="1"/>
  <c r="BU582" i="1"/>
  <c r="BU580" i="1"/>
  <c r="BU578" i="1"/>
  <c r="BU571" i="1"/>
  <c r="BU607" i="1"/>
  <c r="BU617" i="1"/>
  <c r="BU613" i="1"/>
  <c r="BU595" i="1"/>
  <c r="BU588" i="1"/>
  <c r="BU586" i="1"/>
  <c r="BU585" i="1"/>
  <c r="BU576" i="1"/>
  <c r="BU584" i="1"/>
  <c r="BU583" i="1"/>
  <c r="BU572" i="1"/>
  <c r="BU569" i="1"/>
  <c r="BU564" i="1"/>
  <c r="BU574" i="1"/>
  <c r="BU567" i="1"/>
  <c r="BU566" i="1"/>
  <c r="BU561" i="1"/>
  <c r="BU548" i="1"/>
  <c r="BU577" i="1"/>
  <c r="BU568" i="1"/>
  <c r="BU558" i="1"/>
  <c r="BU553" i="1"/>
  <c r="BU563" i="1"/>
  <c r="BU575" i="1"/>
  <c r="BU565" i="1"/>
  <c r="BU560" i="1"/>
  <c r="BU547" i="1"/>
  <c r="BU594" i="1"/>
  <c r="BU589" i="1"/>
  <c r="BU573" i="1"/>
  <c r="BU570" i="1"/>
  <c r="BU557" i="1"/>
  <c r="BU552" i="1"/>
  <c r="BU598" i="1"/>
  <c r="BU587" i="1"/>
  <c r="BU551" i="1"/>
  <c r="BU556" i="1"/>
  <c r="BU535" i="1"/>
  <c r="BU562" i="1"/>
  <c r="BU546" i="1"/>
  <c r="BU540" i="1"/>
  <c r="BU537" i="1"/>
  <c r="BU554" i="1"/>
  <c r="BU544" i="1"/>
  <c r="BU541" i="1"/>
  <c r="BU539" i="1"/>
  <c r="BU538" i="1"/>
  <c r="BU550" i="1"/>
  <c r="BU531" i="1"/>
  <c r="BU555" i="1"/>
  <c r="BU542" i="1"/>
  <c r="BU528" i="1"/>
  <c r="BU523" i="1"/>
  <c r="BU515" i="1"/>
  <c r="BU559" i="1"/>
  <c r="BU545" i="1"/>
  <c r="BU533" i="1"/>
  <c r="BU520" i="1"/>
  <c r="BU509" i="1"/>
  <c r="BU507" i="1"/>
  <c r="BU505" i="1"/>
  <c r="BU503" i="1"/>
  <c r="BU549" i="1"/>
  <c r="BU532" i="1"/>
  <c r="BU529" i="1"/>
  <c r="BU526" i="1"/>
  <c r="BU524" i="1"/>
  <c r="BU519" i="1"/>
  <c r="BU517" i="1"/>
  <c r="BU502" i="1"/>
  <c r="BU525" i="1"/>
  <c r="BU527" i="1"/>
  <c r="BU536" i="1"/>
  <c r="BU518" i="1"/>
  <c r="BU516" i="1"/>
  <c r="BU504" i="1"/>
  <c r="BU496" i="1"/>
  <c r="BU530" i="1"/>
  <c r="BU521" i="1"/>
  <c r="BU513" i="1"/>
  <c r="BU543" i="1"/>
  <c r="BU534" i="1"/>
  <c r="BU511" i="1"/>
  <c r="BU508" i="1"/>
  <c r="BU500" i="1"/>
  <c r="BU498" i="1"/>
  <c r="BU506" i="1"/>
  <c r="BU497" i="1"/>
  <c r="BU493" i="1"/>
  <c r="BU491" i="1"/>
  <c r="BU489" i="1"/>
  <c r="BU487" i="1"/>
  <c r="BU495" i="1"/>
  <c r="BU482" i="1"/>
  <c r="BU480" i="1"/>
  <c r="BU478" i="1"/>
  <c r="BU476" i="1"/>
  <c r="BU474" i="1"/>
  <c r="BU484" i="1"/>
  <c r="BU465" i="1"/>
  <c r="BU522" i="1"/>
  <c r="BU494" i="1"/>
  <c r="BU492" i="1"/>
  <c r="BU490" i="1"/>
  <c r="BU488" i="1"/>
  <c r="BU486" i="1"/>
  <c r="BU514" i="1"/>
  <c r="BU501" i="1"/>
  <c r="BU471" i="1"/>
  <c r="BU469" i="1"/>
  <c r="BU462" i="1"/>
  <c r="BU460" i="1"/>
  <c r="BU510" i="1"/>
  <c r="BU499" i="1"/>
  <c r="BU483" i="1"/>
  <c r="BU481" i="1"/>
  <c r="BU479" i="1"/>
  <c r="BU477" i="1"/>
  <c r="BU475" i="1"/>
  <c r="BU473" i="1"/>
  <c r="BU512" i="1"/>
  <c r="BU468" i="1"/>
  <c r="BU454" i="1"/>
  <c r="BU452" i="1"/>
  <c r="BU443" i="1"/>
  <c r="BU441" i="1"/>
  <c r="BU439" i="1"/>
  <c r="BU437" i="1"/>
  <c r="BU435" i="1"/>
  <c r="BU427" i="1"/>
  <c r="BU464" i="1"/>
  <c r="BU463" i="1"/>
  <c r="BU470" i="1"/>
  <c r="BU467" i="1"/>
  <c r="BU449" i="1"/>
  <c r="BU447" i="1"/>
  <c r="BU429" i="1"/>
  <c r="BU424" i="1"/>
  <c r="BU422" i="1"/>
  <c r="BU417" i="1"/>
  <c r="BU485" i="1"/>
  <c r="BU458" i="1"/>
  <c r="BU451" i="1"/>
  <c r="BU466" i="1"/>
  <c r="BU461" i="1"/>
  <c r="BU456" i="1"/>
  <c r="BU453" i="1"/>
  <c r="BU444" i="1"/>
  <c r="BU442" i="1"/>
  <c r="BU440" i="1"/>
  <c r="BU438" i="1"/>
  <c r="BU436" i="1"/>
  <c r="BU431" i="1"/>
  <c r="BU419" i="1"/>
  <c r="BU472" i="1"/>
  <c r="BU459" i="1"/>
  <c r="BU455" i="1"/>
  <c r="BU450" i="1"/>
  <c r="BU448" i="1"/>
  <c r="BU446" i="1"/>
  <c r="BU433" i="1"/>
  <c r="BU425" i="1"/>
  <c r="BU423" i="1"/>
  <c r="BU421" i="1"/>
  <c r="BU457" i="1"/>
  <c r="BU445" i="1"/>
  <c r="BU432" i="1"/>
  <c r="BU428" i="1"/>
  <c r="BU420" i="1"/>
  <c r="BU416" i="1"/>
  <c r="BU413" i="1"/>
  <c r="BU408" i="1"/>
  <c r="BU386" i="1"/>
  <c r="BU384" i="1"/>
  <c r="BU410" i="1"/>
  <c r="BU400" i="1"/>
  <c r="BU398" i="1"/>
  <c r="BU434" i="1"/>
  <c r="BU430" i="1"/>
  <c r="BU426" i="1"/>
  <c r="BU418" i="1"/>
  <c r="BU414" i="1"/>
  <c r="BU412" i="1"/>
  <c r="BU404" i="1"/>
  <c r="BU393" i="1"/>
  <c r="BU387" i="1"/>
  <c r="BU385" i="1"/>
  <c r="BU403" i="1"/>
  <c r="BU399" i="1"/>
  <c r="BU394" i="1"/>
  <c r="BU391" i="1"/>
  <c r="BU357" i="1"/>
  <c r="BU355" i="1"/>
  <c r="BU353" i="1"/>
  <c r="BU351" i="1"/>
  <c r="BU349" i="1"/>
  <c r="BU347" i="1"/>
  <c r="BU345" i="1"/>
  <c r="BU343" i="1"/>
  <c r="BU341" i="1"/>
  <c r="BU339" i="1"/>
  <c r="BU337" i="1"/>
  <c r="BU335" i="1"/>
  <c r="BU333" i="1"/>
  <c r="BU402" i="1"/>
  <c r="BU411" i="1"/>
  <c r="BU397" i="1"/>
  <c r="BU375" i="1"/>
  <c r="BU373" i="1"/>
  <c r="BU371" i="1"/>
  <c r="BU369" i="1"/>
  <c r="BU367" i="1"/>
  <c r="BU365" i="1"/>
  <c r="BU363" i="1"/>
  <c r="BU407" i="1"/>
  <c r="BU401" i="1"/>
  <c r="BU396" i="1"/>
  <c r="BU392" i="1"/>
  <c r="BU381" i="1"/>
  <c r="BU379" i="1"/>
  <c r="BU377" i="1"/>
  <c r="BU395" i="1"/>
  <c r="BU389" i="1"/>
  <c r="BU383" i="1"/>
  <c r="BU356" i="1"/>
  <c r="BU354" i="1"/>
  <c r="BU352" i="1"/>
  <c r="BU406" i="1"/>
  <c r="BU405" i="1"/>
  <c r="BU360" i="1"/>
  <c r="BU415" i="1"/>
  <c r="BU376" i="1"/>
  <c r="BU374" i="1"/>
  <c r="BU372" i="1"/>
  <c r="BU370" i="1"/>
  <c r="BU368" i="1"/>
  <c r="BU366" i="1"/>
  <c r="BU364" i="1"/>
  <c r="BU362" i="1"/>
  <c r="BU409" i="1"/>
  <c r="BU390" i="1"/>
  <c r="BU388" i="1"/>
  <c r="BU382" i="1"/>
  <c r="BU361" i="1"/>
  <c r="BU329" i="1"/>
  <c r="BU327" i="1"/>
  <c r="BU325" i="1"/>
  <c r="BU348" i="1"/>
  <c r="BU344" i="1"/>
  <c r="BU340" i="1"/>
  <c r="BU336" i="1"/>
  <c r="BU332" i="1"/>
  <c r="BU331" i="1"/>
  <c r="BU290" i="1"/>
  <c r="BU288" i="1"/>
  <c r="BU286" i="1"/>
  <c r="BU284" i="1"/>
  <c r="BU282" i="1"/>
  <c r="BU380" i="1"/>
  <c r="BU324" i="1"/>
  <c r="BU322" i="1"/>
  <c r="BU320" i="1"/>
  <c r="BU359" i="1"/>
  <c r="BU330" i="1"/>
  <c r="BU328" i="1"/>
  <c r="BU326" i="1"/>
  <c r="BU350" i="1"/>
  <c r="BU346" i="1"/>
  <c r="BU342" i="1"/>
  <c r="BU338" i="1"/>
  <c r="BU334" i="1"/>
  <c r="BU289" i="1"/>
  <c r="BU287" i="1"/>
  <c r="BU285" i="1"/>
  <c r="BU283" i="1"/>
  <c r="BU319" i="1"/>
  <c r="BU317" i="1"/>
  <c r="BU315" i="1"/>
  <c r="BU313" i="1"/>
  <c r="BU311" i="1"/>
  <c r="BU309" i="1"/>
  <c r="BU307" i="1"/>
  <c r="BU305" i="1"/>
  <c r="BU303" i="1"/>
  <c r="BU378" i="1"/>
  <c r="BU358" i="1"/>
  <c r="BU323" i="1"/>
  <c r="BU321" i="1"/>
  <c r="BU316" i="1"/>
  <c r="BU308" i="1"/>
  <c r="BU296" i="1"/>
  <c r="BU292" i="1"/>
  <c r="BU240" i="1"/>
  <c r="BU228" i="1"/>
  <c r="BU226" i="1"/>
  <c r="BU219" i="1"/>
  <c r="BU194" i="1"/>
  <c r="BU297" i="1"/>
  <c r="BU278" i="1"/>
  <c r="BU242" i="1"/>
  <c r="BU234" i="1"/>
  <c r="BU232" i="1"/>
  <c r="BU230" i="1"/>
  <c r="BU314" i="1"/>
  <c r="BU306" i="1"/>
  <c r="BU298" i="1"/>
  <c r="BU291" i="1"/>
  <c r="BU279" i="1"/>
  <c r="BU277" i="1"/>
  <c r="BU276" i="1"/>
  <c r="BU258" i="1"/>
  <c r="BU256" i="1"/>
  <c r="BU254" i="1"/>
  <c r="BU299" i="1"/>
  <c r="BU281" i="1"/>
  <c r="BU275" i="1"/>
  <c r="BU274" i="1"/>
  <c r="BU239" i="1"/>
  <c r="BU312" i="1"/>
  <c r="BU304" i="1"/>
  <c r="BU300" i="1"/>
  <c r="BU273" i="1"/>
  <c r="BU272" i="1"/>
  <c r="BU229" i="1"/>
  <c r="BU227" i="1"/>
  <c r="BU225" i="1"/>
  <c r="BU195" i="1"/>
  <c r="BU193" i="1"/>
  <c r="BU301" i="1"/>
  <c r="BU280" i="1"/>
  <c r="BU271" i="1"/>
  <c r="BU270" i="1"/>
  <c r="BU266" i="1"/>
  <c r="BU265" i="1"/>
  <c r="BU264" i="1"/>
  <c r="BU263" i="1"/>
  <c r="BU262" i="1"/>
  <c r="BU261" i="1"/>
  <c r="BU260" i="1"/>
  <c r="BU241" i="1"/>
  <c r="BU233" i="1"/>
  <c r="BU231" i="1"/>
  <c r="BU318" i="1"/>
  <c r="BU310" i="1"/>
  <c r="BU302" i="1"/>
  <c r="BU295" i="1"/>
  <c r="BU294" i="1"/>
  <c r="BU293" i="1"/>
  <c r="BU269" i="1"/>
  <c r="BU268" i="1"/>
  <c r="BU267" i="1"/>
  <c r="BU259" i="1"/>
  <c r="BU257" i="1"/>
  <c r="BU255" i="1"/>
  <c r="BU253" i="1"/>
  <c r="BU251" i="1"/>
  <c r="BU249" i="1"/>
  <c r="BU247" i="1"/>
  <c r="BU245" i="1"/>
  <c r="BU243" i="1"/>
  <c r="BU238" i="1"/>
  <c r="BU236" i="1"/>
  <c r="BU222" i="1"/>
  <c r="BU211" i="1"/>
  <c r="BU224" i="1"/>
  <c r="BU217" i="1"/>
  <c r="BU215" i="1"/>
  <c r="BU213" i="1"/>
  <c r="BU237" i="1"/>
  <c r="BU235" i="1"/>
  <c r="BU220" i="1"/>
  <c r="BU202" i="1"/>
  <c r="BU200" i="1"/>
  <c r="BU198" i="1"/>
  <c r="BU196" i="1"/>
  <c r="BU191" i="1"/>
  <c r="BU189" i="1"/>
  <c r="BU187" i="1"/>
  <c r="BU185" i="1"/>
  <c r="BU183" i="1"/>
  <c r="BU181" i="1"/>
  <c r="BU214" i="1"/>
  <c r="BU154" i="1"/>
  <c r="BU152" i="1"/>
  <c r="BU150" i="1"/>
  <c r="BU148" i="1"/>
  <c r="BU250" i="1"/>
  <c r="BU246" i="1"/>
  <c r="BU221" i="1"/>
  <c r="BU209" i="1"/>
  <c r="BU166" i="1"/>
  <c r="BU164" i="1"/>
  <c r="BU162" i="1"/>
  <c r="BU160" i="1"/>
  <c r="BU158" i="1"/>
  <c r="BU156" i="1"/>
  <c r="BU145" i="1"/>
  <c r="BU143" i="1"/>
  <c r="BU216" i="1"/>
  <c r="BU180" i="1"/>
  <c r="BU178" i="1"/>
  <c r="BU176" i="1"/>
  <c r="BU174" i="1"/>
  <c r="BU172" i="1"/>
  <c r="BU170" i="1"/>
  <c r="BU168" i="1"/>
  <c r="BU140" i="1"/>
  <c r="BU135" i="1"/>
  <c r="BU130" i="1"/>
  <c r="BU128" i="1"/>
  <c r="BU126" i="1"/>
  <c r="BU210" i="1"/>
  <c r="BU201" i="1"/>
  <c r="BU199" i="1"/>
  <c r="BU197" i="1"/>
  <c r="BU192" i="1"/>
  <c r="BU190" i="1"/>
  <c r="BU188" i="1"/>
  <c r="BU186" i="1"/>
  <c r="BU184" i="1"/>
  <c r="BU182" i="1"/>
  <c r="BU147" i="1"/>
  <c r="BU137" i="1"/>
  <c r="BU223" i="1"/>
  <c r="BU218" i="1"/>
  <c r="BU207" i="1"/>
  <c r="BU206" i="1"/>
  <c r="BU155" i="1"/>
  <c r="BU153" i="1"/>
  <c r="BU151" i="1"/>
  <c r="BU149" i="1"/>
  <c r="BU142" i="1"/>
  <c r="BU121" i="1"/>
  <c r="BU252" i="1"/>
  <c r="BU248" i="1"/>
  <c r="BU244" i="1"/>
  <c r="BU205" i="1"/>
  <c r="BU204" i="1"/>
  <c r="BU167" i="1"/>
  <c r="BU165" i="1"/>
  <c r="BU163" i="1"/>
  <c r="BU161" i="1"/>
  <c r="BU159" i="1"/>
  <c r="BU157" i="1"/>
  <c r="BU144" i="1"/>
  <c r="BU139" i="1"/>
  <c r="BU134" i="1"/>
  <c r="BU125" i="1"/>
  <c r="BU123" i="1"/>
  <c r="BU212" i="1"/>
  <c r="BU208" i="1"/>
  <c r="BU203" i="1"/>
  <c r="BU179" i="1"/>
  <c r="BU177" i="1"/>
  <c r="BU175" i="1"/>
  <c r="BU173" i="1"/>
  <c r="BU171" i="1"/>
  <c r="BU169" i="1"/>
  <c r="BU146" i="1"/>
  <c r="BU136" i="1"/>
  <c r="BU131" i="1"/>
  <c r="BU124" i="1"/>
  <c r="BU120" i="1"/>
  <c r="BU119" i="1"/>
  <c r="BU115" i="1"/>
  <c r="BU76" i="1"/>
  <c r="BU133" i="1"/>
  <c r="BU127" i="1"/>
  <c r="BU118" i="1"/>
  <c r="BU116" i="1"/>
  <c r="BU106" i="1"/>
  <c r="BU104" i="1"/>
  <c r="BU102" i="1"/>
  <c r="BU138" i="1"/>
  <c r="BU132" i="1"/>
  <c r="BU114" i="1"/>
  <c r="BU112" i="1"/>
  <c r="BU110" i="1"/>
  <c r="BU108" i="1"/>
  <c r="BU141" i="1"/>
  <c r="BU122" i="1"/>
  <c r="BU51" i="1"/>
  <c r="BU117" i="1"/>
  <c r="BU129" i="1"/>
  <c r="BU105" i="1"/>
  <c r="BU103" i="1"/>
  <c r="BU101" i="1"/>
  <c r="BU99" i="1"/>
  <c r="BU97" i="1"/>
  <c r="BU95" i="1"/>
  <c r="BU93" i="1"/>
  <c r="BU91" i="1"/>
  <c r="BU89" i="1"/>
  <c r="BU87" i="1"/>
  <c r="BU85" i="1"/>
  <c r="BU83" i="1"/>
  <c r="BU81" i="1"/>
  <c r="BU79" i="1"/>
  <c r="BU113" i="1"/>
  <c r="BU111" i="1"/>
  <c r="BU109" i="1"/>
  <c r="BU107" i="1"/>
  <c r="BU8" i="1"/>
  <c r="BG10" i="1"/>
  <c r="BG12" i="1"/>
  <c r="BG14" i="1"/>
  <c r="BP16" i="1"/>
  <c r="BP18" i="1"/>
  <c r="BH20" i="1"/>
  <c r="BP20" i="1"/>
  <c r="BH22" i="1"/>
  <c r="BP22" i="1"/>
  <c r="BH24" i="1"/>
  <c r="BP24" i="1"/>
  <c r="BH26" i="1"/>
  <c r="BP26" i="1"/>
  <c r="BH28" i="1"/>
  <c r="BP28" i="1"/>
  <c r="BH30" i="1"/>
  <c r="BP30" i="1"/>
  <c r="BH32" i="1"/>
  <c r="BP32" i="1"/>
  <c r="BH34" i="1"/>
  <c r="BP34" i="1"/>
  <c r="BH36" i="1"/>
  <c r="BP36" i="1"/>
  <c r="BM39" i="1"/>
  <c r="BU39" i="1"/>
  <c r="BJ40" i="1"/>
  <c r="BF41" i="1"/>
  <c r="BJ42" i="1"/>
  <c r="BP44" i="1"/>
  <c r="BI45" i="1"/>
  <c r="BM46" i="1"/>
  <c r="BF47" i="1"/>
  <c r="BO49" i="1"/>
  <c r="BI50" i="1"/>
  <c r="BS50" i="1"/>
  <c r="BP52" i="1"/>
  <c r="BU53" i="1"/>
  <c r="BV53" i="1" s="1"/>
  <c r="BP54" i="1"/>
  <c r="BU55" i="1"/>
  <c r="BV55" i="1" s="1"/>
  <c r="BP56" i="1"/>
  <c r="BU57" i="1"/>
  <c r="BV57" i="1" s="1"/>
  <c r="BP58" i="1"/>
  <c r="BU59" i="1"/>
  <c r="BP60" i="1"/>
  <c r="BU61" i="1"/>
  <c r="BV61" i="1" s="1"/>
  <c r="BP62" i="1"/>
  <c r="BU63" i="1"/>
  <c r="BV63" i="1" s="1"/>
  <c r="BP64" i="1"/>
  <c r="BU65" i="1"/>
  <c r="BP66" i="1"/>
  <c r="BU67" i="1"/>
  <c r="BV67" i="1" s="1"/>
  <c r="BP68" i="1"/>
  <c r="BM69" i="1"/>
  <c r="BT71" i="1"/>
  <c r="BI73" i="1"/>
  <c r="BI74" i="1"/>
  <c r="BU74" i="1"/>
  <c r="BH75" i="1"/>
  <c r="BU75" i="1"/>
  <c r="BG76" i="1"/>
  <c r="BT77" i="1"/>
  <c r="BV77" i="1" s="1"/>
  <c r="BM77" i="1"/>
  <c r="BR78" i="1"/>
  <c r="BH80" i="1"/>
  <c r="BS81" i="1"/>
  <c r="BM82" i="1"/>
  <c r="F83" i="1"/>
  <c r="BT85" i="1"/>
  <c r="BJ86" i="1"/>
  <c r="C87" i="1"/>
  <c r="BI87" i="1"/>
  <c r="B88" i="1"/>
  <c r="C88" i="1" s="1"/>
  <c r="BP88" i="1"/>
  <c r="BP89" i="1"/>
  <c r="BU90" i="1"/>
  <c r="BF91" i="1"/>
  <c r="BT92" i="1"/>
  <c r="BM96" i="1"/>
  <c r="BI97" i="1"/>
  <c r="F100" i="1"/>
  <c r="BQ100" i="1"/>
  <c r="BS109" i="1"/>
  <c r="BP19" i="1"/>
  <c r="BP63" i="1"/>
  <c r="BP65" i="1"/>
  <c r="BH758" i="1"/>
  <c r="BH750" i="1"/>
  <c r="BH745" i="1"/>
  <c r="BH764" i="1"/>
  <c r="BH763" i="1"/>
  <c r="BH760" i="1"/>
  <c r="BH752" i="1"/>
  <c r="BH757" i="1"/>
  <c r="BH749" i="1"/>
  <c r="BH744" i="1"/>
  <c r="BH762" i="1"/>
  <c r="BH754" i="1"/>
  <c r="BH759" i="1"/>
  <c r="BH756" i="1"/>
  <c r="BH748" i="1"/>
  <c r="BH743" i="1"/>
  <c r="BH740" i="1"/>
  <c r="BH737" i="1"/>
  <c r="BH735" i="1"/>
  <c r="BH751" i="1"/>
  <c r="BH741" i="1"/>
  <c r="BH739" i="1"/>
  <c r="BH736" i="1"/>
  <c r="BH727" i="1"/>
  <c r="BH753" i="1"/>
  <c r="BH733" i="1"/>
  <c r="BH724" i="1"/>
  <c r="BH761" i="1"/>
  <c r="BH755" i="1"/>
  <c r="BH747" i="1"/>
  <c r="BH738" i="1"/>
  <c r="BH726" i="1"/>
  <c r="BH734" i="1"/>
  <c r="BH721" i="1"/>
  <c r="BH716" i="1"/>
  <c r="BH746" i="1"/>
  <c r="BH730" i="1"/>
  <c r="BH742" i="1"/>
  <c r="BH732" i="1"/>
  <c r="BH729" i="1"/>
  <c r="BH728" i="1"/>
  <c r="BH715" i="1"/>
  <c r="BH731" i="1"/>
  <c r="BH720" i="1"/>
  <c r="BH712" i="1"/>
  <c r="BH719" i="1"/>
  <c r="BH718" i="1"/>
  <c r="BH714" i="1"/>
  <c r="BH702" i="1"/>
  <c r="BH725" i="1"/>
  <c r="BH722" i="1"/>
  <c r="BH717" i="1"/>
  <c r="BH710" i="1"/>
  <c r="BH708" i="1"/>
  <c r="BH713" i="1"/>
  <c r="BH723" i="1"/>
  <c r="BH711" i="1"/>
  <c r="BH709" i="1"/>
  <c r="BH707" i="1"/>
  <c r="BH697" i="1"/>
  <c r="BH705" i="1"/>
  <c r="BH703" i="1"/>
  <c r="BH692" i="1"/>
  <c r="BH698" i="1"/>
  <c r="BH696" i="1"/>
  <c r="BH689" i="1"/>
  <c r="BH687" i="1"/>
  <c r="BH706" i="1"/>
  <c r="BH691" i="1"/>
  <c r="BH684" i="1"/>
  <c r="BH704" i="1"/>
  <c r="BH694" i="1"/>
  <c r="BH693" i="1"/>
  <c r="BH688" i="1"/>
  <c r="BH686" i="1"/>
  <c r="BH683" i="1"/>
  <c r="BH695" i="1"/>
  <c r="BH690" i="1"/>
  <c r="BH677" i="1"/>
  <c r="BH701" i="1"/>
  <c r="BH673" i="1"/>
  <c r="BH665" i="1"/>
  <c r="BH699" i="1"/>
  <c r="BH685" i="1"/>
  <c r="BH681" i="1"/>
  <c r="BH680" i="1"/>
  <c r="BH679" i="1"/>
  <c r="BH678" i="1"/>
  <c r="BH682" i="1"/>
  <c r="BH669" i="1"/>
  <c r="BH661" i="1"/>
  <c r="BH656" i="1"/>
  <c r="BH700" i="1"/>
  <c r="BH674" i="1"/>
  <c r="BH671" i="1"/>
  <c r="BH663" i="1"/>
  <c r="BH658" i="1"/>
  <c r="BH676" i="1"/>
  <c r="BH670" i="1"/>
  <c r="BH666" i="1"/>
  <c r="BH646" i="1"/>
  <c r="BH675" i="1"/>
  <c r="BH672" i="1"/>
  <c r="BH664" i="1"/>
  <c r="BH660" i="1"/>
  <c r="BH651" i="1"/>
  <c r="BH643" i="1"/>
  <c r="BH662" i="1"/>
  <c r="BH654" i="1"/>
  <c r="BH653" i="1"/>
  <c r="BH645" i="1"/>
  <c r="BH668" i="1"/>
  <c r="BH667" i="1"/>
  <c r="BH647" i="1"/>
  <c r="BH642" i="1"/>
  <c r="BH636" i="1"/>
  <c r="BH624" i="1"/>
  <c r="BH657" i="1"/>
  <c r="BH650" i="1"/>
  <c r="BH635" i="1"/>
  <c r="BH652" i="1"/>
  <c r="BH648" i="1"/>
  <c r="BH641" i="1"/>
  <c r="BH623" i="1"/>
  <c r="BH655" i="1"/>
  <c r="BH644" i="1"/>
  <c r="BH637" i="1"/>
  <c r="BH632" i="1"/>
  <c r="BH627" i="1"/>
  <c r="BH618" i="1"/>
  <c r="BH613" i="1"/>
  <c r="BH601" i="1"/>
  <c r="BH659" i="1"/>
  <c r="BH634" i="1"/>
  <c r="BH629" i="1"/>
  <c r="BH625" i="1"/>
  <c r="BH620" i="1"/>
  <c r="BH610" i="1"/>
  <c r="BH605" i="1"/>
  <c r="BH649" i="1"/>
  <c r="BH640" i="1"/>
  <c r="BH622" i="1"/>
  <c r="BH615" i="1"/>
  <c r="BH607" i="1"/>
  <c r="BH621" i="1"/>
  <c r="BH611" i="1"/>
  <c r="BH606" i="1"/>
  <c r="BH630" i="1"/>
  <c r="BH602" i="1"/>
  <c r="BH600" i="1"/>
  <c r="BH596" i="1"/>
  <c r="BH589" i="1"/>
  <c r="BH576" i="1"/>
  <c r="BH574" i="1"/>
  <c r="BH616" i="1"/>
  <c r="BH638" i="1"/>
  <c r="BH628" i="1"/>
  <c r="BH619" i="1"/>
  <c r="BH617" i="1"/>
  <c r="BH612" i="1"/>
  <c r="BH609" i="1"/>
  <c r="BH604" i="1"/>
  <c r="BH633" i="1"/>
  <c r="BH595" i="1"/>
  <c r="BH639" i="1"/>
  <c r="BH608" i="1"/>
  <c r="BH603" i="1"/>
  <c r="BH577" i="1"/>
  <c r="BH575" i="1"/>
  <c r="BH626" i="1"/>
  <c r="BH614" i="1"/>
  <c r="BH631" i="1"/>
  <c r="BH594" i="1"/>
  <c r="BH587" i="1"/>
  <c r="BH585" i="1"/>
  <c r="BH583" i="1"/>
  <c r="BH586" i="1"/>
  <c r="BH579" i="1"/>
  <c r="BH573" i="1"/>
  <c r="BH571" i="1"/>
  <c r="BH570" i="1"/>
  <c r="BH584" i="1"/>
  <c r="BH563" i="1"/>
  <c r="BH580" i="1"/>
  <c r="BH565" i="1"/>
  <c r="BH560" i="1"/>
  <c r="BH547" i="1"/>
  <c r="BH599" i="1"/>
  <c r="BH598" i="1"/>
  <c r="BH593" i="1"/>
  <c r="BH582" i="1"/>
  <c r="BH572" i="1"/>
  <c r="BH569" i="1"/>
  <c r="BH557" i="1"/>
  <c r="BH552" i="1"/>
  <c r="BH592" i="1"/>
  <c r="BH591" i="1"/>
  <c r="BH562" i="1"/>
  <c r="BH597" i="1"/>
  <c r="BH590" i="1"/>
  <c r="BH559" i="1"/>
  <c r="BH554" i="1"/>
  <c r="BH546" i="1"/>
  <c r="BH568" i="1"/>
  <c r="BH567" i="1"/>
  <c r="BH564" i="1"/>
  <c r="BH556" i="1"/>
  <c r="BH551" i="1"/>
  <c r="BH588" i="1"/>
  <c r="BH581" i="1"/>
  <c r="BH558" i="1"/>
  <c r="BH542" i="1"/>
  <c r="BH536" i="1"/>
  <c r="BH566" i="1"/>
  <c r="BH549" i="1"/>
  <c r="BH545" i="1"/>
  <c r="BH534" i="1"/>
  <c r="BH578" i="1"/>
  <c r="BH543" i="1"/>
  <c r="BH550" i="1"/>
  <c r="BH561" i="1"/>
  <c r="BH555" i="1"/>
  <c r="BH530" i="1"/>
  <c r="BH544" i="1"/>
  <c r="BH535" i="1"/>
  <c r="BH527" i="1"/>
  <c r="BH522" i="1"/>
  <c r="BH553" i="1"/>
  <c r="BH541" i="1"/>
  <c r="BH540" i="1"/>
  <c r="BH539" i="1"/>
  <c r="BH538" i="1"/>
  <c r="BH537" i="1"/>
  <c r="BH532" i="1"/>
  <c r="BH519" i="1"/>
  <c r="BH508" i="1"/>
  <c r="BH528" i="1"/>
  <c r="BH526" i="1"/>
  <c r="BH524" i="1"/>
  <c r="BH520" i="1"/>
  <c r="BH514" i="1"/>
  <c r="BH512" i="1"/>
  <c r="BH548" i="1"/>
  <c r="BH510" i="1"/>
  <c r="BH531" i="1"/>
  <c r="BH525" i="1"/>
  <c r="BH523" i="1"/>
  <c r="BH518" i="1"/>
  <c r="BH516" i="1"/>
  <c r="BH533" i="1"/>
  <c r="BH529" i="1"/>
  <c r="BH521" i="1"/>
  <c r="BH515" i="1"/>
  <c r="BH513" i="1"/>
  <c r="BH484" i="1"/>
  <c r="BH465" i="1"/>
  <c r="BH507" i="1"/>
  <c r="BH504" i="1"/>
  <c r="BH500" i="1"/>
  <c r="BH494" i="1"/>
  <c r="BH492" i="1"/>
  <c r="BH490" i="1"/>
  <c r="BH488" i="1"/>
  <c r="BH517" i="1"/>
  <c r="BH505" i="1"/>
  <c r="BH502" i="1"/>
  <c r="BH497" i="1"/>
  <c r="BH496" i="1"/>
  <c r="BH483" i="1"/>
  <c r="BH481" i="1"/>
  <c r="BH479" i="1"/>
  <c r="BH477" i="1"/>
  <c r="BH475" i="1"/>
  <c r="BH473" i="1"/>
  <c r="BH485" i="1"/>
  <c r="BH498" i="1"/>
  <c r="BH493" i="1"/>
  <c r="BH491" i="1"/>
  <c r="BH489" i="1"/>
  <c r="BH487" i="1"/>
  <c r="BH509" i="1"/>
  <c r="BH506" i="1"/>
  <c r="BH501" i="1"/>
  <c r="BH495" i="1"/>
  <c r="BH472" i="1"/>
  <c r="BH470" i="1"/>
  <c r="BH511" i="1"/>
  <c r="BH503" i="1"/>
  <c r="BH499" i="1"/>
  <c r="BH482" i="1"/>
  <c r="BH474" i="1"/>
  <c r="BH468" i="1"/>
  <c r="BH460" i="1"/>
  <c r="BH456" i="1"/>
  <c r="BH451" i="1"/>
  <c r="BH434" i="1"/>
  <c r="BH426" i="1"/>
  <c r="BH471" i="1"/>
  <c r="BH464" i="1"/>
  <c r="BH463" i="1"/>
  <c r="BH462" i="1"/>
  <c r="BH467" i="1"/>
  <c r="BH455" i="1"/>
  <c r="BH428" i="1"/>
  <c r="BH480" i="1"/>
  <c r="BH450" i="1"/>
  <c r="BH448" i="1"/>
  <c r="BH446" i="1"/>
  <c r="BH466" i="1"/>
  <c r="BH461" i="1"/>
  <c r="BH458" i="1"/>
  <c r="BH430" i="1"/>
  <c r="BH418" i="1"/>
  <c r="BH486" i="1"/>
  <c r="BH454" i="1"/>
  <c r="BH452" i="1"/>
  <c r="BH478" i="1"/>
  <c r="BH469" i="1"/>
  <c r="BH445" i="1"/>
  <c r="BH432" i="1"/>
  <c r="BH420" i="1"/>
  <c r="BH476" i="1"/>
  <c r="BH459" i="1"/>
  <c r="BH449" i="1"/>
  <c r="BH447" i="1"/>
  <c r="BH442" i="1"/>
  <c r="BH433" i="1"/>
  <c r="BH429" i="1"/>
  <c r="BH425" i="1"/>
  <c r="BH424" i="1"/>
  <c r="BH423" i="1"/>
  <c r="BH422" i="1"/>
  <c r="BH421" i="1"/>
  <c r="BH407" i="1"/>
  <c r="BH402" i="1"/>
  <c r="BH391" i="1"/>
  <c r="BH409" i="1"/>
  <c r="BH397" i="1"/>
  <c r="BH444" i="1"/>
  <c r="BH416" i="1"/>
  <c r="BH457" i="1"/>
  <c r="BH441" i="1"/>
  <c r="BH440" i="1"/>
  <c r="BH439" i="1"/>
  <c r="BH438" i="1"/>
  <c r="BH437" i="1"/>
  <c r="BH436" i="1"/>
  <c r="BH435" i="1"/>
  <c r="BH431" i="1"/>
  <c r="BH427" i="1"/>
  <c r="BH419" i="1"/>
  <c r="BH417" i="1"/>
  <c r="BH411" i="1"/>
  <c r="BH403" i="1"/>
  <c r="BH392" i="1"/>
  <c r="BH453" i="1"/>
  <c r="BH443" i="1"/>
  <c r="BH399" i="1"/>
  <c r="BH383" i="1"/>
  <c r="BH381" i="1"/>
  <c r="BH379" i="1"/>
  <c r="BH377" i="1"/>
  <c r="BH414" i="1"/>
  <c r="BH413" i="1"/>
  <c r="BH408" i="1"/>
  <c r="BH390" i="1"/>
  <c r="BH388" i="1"/>
  <c r="BH412" i="1"/>
  <c r="BH398" i="1"/>
  <c r="BH394" i="1"/>
  <c r="BH415" i="1"/>
  <c r="BH401" i="1"/>
  <c r="BH396" i="1"/>
  <c r="BH376" i="1"/>
  <c r="BH374" i="1"/>
  <c r="BH372" i="1"/>
  <c r="BH370" i="1"/>
  <c r="BH368" i="1"/>
  <c r="BH366" i="1"/>
  <c r="BH364" i="1"/>
  <c r="BH362" i="1"/>
  <c r="BH385" i="1"/>
  <c r="BH382" i="1"/>
  <c r="BH380" i="1"/>
  <c r="BH378" i="1"/>
  <c r="BH406" i="1"/>
  <c r="BH405" i="1"/>
  <c r="BH400" i="1"/>
  <c r="BH386" i="1"/>
  <c r="BH384" i="1"/>
  <c r="BH395" i="1"/>
  <c r="BH389" i="1"/>
  <c r="BH387" i="1"/>
  <c r="BH361" i="1"/>
  <c r="BH359" i="1"/>
  <c r="BH410" i="1"/>
  <c r="BH404" i="1"/>
  <c r="BH393" i="1"/>
  <c r="BH351" i="1"/>
  <c r="BH347" i="1"/>
  <c r="BW347" i="1" s="1"/>
  <c r="BH343" i="1"/>
  <c r="BH339" i="1"/>
  <c r="BH335" i="1"/>
  <c r="BH324" i="1"/>
  <c r="BH322" i="1"/>
  <c r="BH320" i="1"/>
  <c r="BH353" i="1"/>
  <c r="BH330" i="1"/>
  <c r="BH328" i="1"/>
  <c r="BH326" i="1"/>
  <c r="BH348" i="1"/>
  <c r="BH344" i="1"/>
  <c r="BH340" i="1"/>
  <c r="BH336" i="1"/>
  <c r="BH319" i="1"/>
  <c r="BH317" i="1"/>
  <c r="BH315" i="1"/>
  <c r="BH313" i="1"/>
  <c r="BH311" i="1"/>
  <c r="BH309" i="1"/>
  <c r="BH307" i="1"/>
  <c r="BH305" i="1"/>
  <c r="BH303" i="1"/>
  <c r="BH301" i="1"/>
  <c r="BH299" i="1"/>
  <c r="BH297" i="1"/>
  <c r="BH295" i="1"/>
  <c r="BH375" i="1"/>
  <c r="BH373" i="1"/>
  <c r="BH371" i="1"/>
  <c r="BH369" i="1"/>
  <c r="BH367" i="1"/>
  <c r="BH365" i="1"/>
  <c r="BH363" i="1"/>
  <c r="BH352" i="1"/>
  <c r="BH349" i="1"/>
  <c r="BH345" i="1"/>
  <c r="BH341" i="1"/>
  <c r="BH337" i="1"/>
  <c r="BH333" i="1"/>
  <c r="BH332" i="1"/>
  <c r="BH323" i="1"/>
  <c r="BH321" i="1"/>
  <c r="BH357" i="1"/>
  <c r="BH356" i="1"/>
  <c r="BH331" i="1"/>
  <c r="BH329" i="1"/>
  <c r="BH327" i="1"/>
  <c r="BH325" i="1"/>
  <c r="BH280" i="1"/>
  <c r="BH278" i="1"/>
  <c r="BH276" i="1"/>
  <c r="BH274" i="1"/>
  <c r="BH272" i="1"/>
  <c r="BH270" i="1"/>
  <c r="BH268" i="1"/>
  <c r="BH360" i="1"/>
  <c r="BH358" i="1"/>
  <c r="BH355" i="1"/>
  <c r="BH354" i="1"/>
  <c r="BH350" i="1"/>
  <c r="BH346" i="1"/>
  <c r="BH342" i="1"/>
  <c r="BH338" i="1"/>
  <c r="BW338" i="1" s="1"/>
  <c r="BH334" i="1"/>
  <c r="BH318" i="1"/>
  <c r="BH316" i="1"/>
  <c r="BH314" i="1"/>
  <c r="BH312" i="1"/>
  <c r="BH310" i="1"/>
  <c r="BH308" i="1"/>
  <c r="BH306" i="1"/>
  <c r="BH304" i="1"/>
  <c r="BH302" i="1"/>
  <c r="BH300" i="1"/>
  <c r="BH298" i="1"/>
  <c r="BH296" i="1"/>
  <c r="BH294" i="1"/>
  <c r="BH292" i="1"/>
  <c r="BH271" i="1"/>
  <c r="BH265" i="1"/>
  <c r="BH263" i="1"/>
  <c r="BH261" i="1"/>
  <c r="BH239" i="1"/>
  <c r="BH218" i="1"/>
  <c r="BH216" i="1"/>
  <c r="BH214" i="1"/>
  <c r="BH283" i="1"/>
  <c r="BH269" i="1"/>
  <c r="BH267" i="1"/>
  <c r="BH266" i="1"/>
  <c r="BH264" i="1"/>
  <c r="BH262" i="1"/>
  <c r="BH260" i="1"/>
  <c r="BH229" i="1"/>
  <c r="BH285" i="1"/>
  <c r="BH282" i="1"/>
  <c r="BH281" i="1"/>
  <c r="BH293" i="1"/>
  <c r="BH287" i="1"/>
  <c r="BH284" i="1"/>
  <c r="BH259" i="1"/>
  <c r="BH257" i="1"/>
  <c r="BH255" i="1"/>
  <c r="BH253" i="1"/>
  <c r="BH251" i="1"/>
  <c r="BH249" i="1"/>
  <c r="BH247" i="1"/>
  <c r="BH245" i="1"/>
  <c r="BH243" i="1"/>
  <c r="BH289" i="1"/>
  <c r="BH286" i="1"/>
  <c r="BH279" i="1"/>
  <c r="BH224" i="1"/>
  <c r="BH217" i="1"/>
  <c r="BH215" i="1"/>
  <c r="BH213" i="1"/>
  <c r="BH290" i="1"/>
  <c r="BH288" i="1"/>
  <c r="BH277" i="1"/>
  <c r="BH240" i="1"/>
  <c r="BH228" i="1"/>
  <c r="BH226" i="1"/>
  <c r="BH275" i="1"/>
  <c r="BH242" i="1"/>
  <c r="BH234" i="1"/>
  <c r="BH232" i="1"/>
  <c r="BH230" i="1"/>
  <c r="BH221" i="1"/>
  <c r="BH210" i="1"/>
  <c r="BH208" i="1"/>
  <c r="BH206" i="1"/>
  <c r="BH204" i="1"/>
  <c r="BH291" i="1"/>
  <c r="BH273" i="1"/>
  <c r="BH258" i="1"/>
  <c r="BH256" i="1"/>
  <c r="BH254" i="1"/>
  <c r="BH252" i="1"/>
  <c r="BH250" i="1"/>
  <c r="BH248" i="1"/>
  <c r="BH246" i="1"/>
  <c r="BH244" i="1"/>
  <c r="BH237" i="1"/>
  <c r="BH235" i="1"/>
  <c r="BH223" i="1"/>
  <c r="BH212" i="1"/>
  <c r="BH209" i="1"/>
  <c r="BH180" i="1"/>
  <c r="BH178" i="1"/>
  <c r="BH176" i="1"/>
  <c r="BH238" i="1"/>
  <c r="BH233" i="1"/>
  <c r="BH192" i="1"/>
  <c r="BH190" i="1"/>
  <c r="BH188" i="1"/>
  <c r="BH186" i="1"/>
  <c r="BH184" i="1"/>
  <c r="BH182" i="1"/>
  <c r="BH147" i="1"/>
  <c r="BH236" i="1"/>
  <c r="BH202" i="1"/>
  <c r="BH200" i="1"/>
  <c r="BH198" i="1"/>
  <c r="BH196" i="1"/>
  <c r="BH155" i="1"/>
  <c r="BH153" i="1"/>
  <c r="BH151" i="1"/>
  <c r="BH149" i="1"/>
  <c r="BH142" i="1"/>
  <c r="BH231" i="1"/>
  <c r="BH222" i="1"/>
  <c r="BH167" i="1"/>
  <c r="BH165" i="1"/>
  <c r="BH163" i="1"/>
  <c r="BH161" i="1"/>
  <c r="BH159" i="1"/>
  <c r="BH157" i="1"/>
  <c r="BH144" i="1"/>
  <c r="BH139" i="1"/>
  <c r="BH134" i="1"/>
  <c r="BH125" i="1"/>
  <c r="BH123" i="1"/>
  <c r="BH225" i="1"/>
  <c r="BH179" i="1"/>
  <c r="BH177" i="1"/>
  <c r="BH175" i="1"/>
  <c r="BH173" i="1"/>
  <c r="BH171" i="1"/>
  <c r="BH169" i="1"/>
  <c r="BH146" i="1"/>
  <c r="BH219" i="1"/>
  <c r="BH211" i="1"/>
  <c r="BH207" i="1"/>
  <c r="BH193" i="1"/>
  <c r="BH191" i="1"/>
  <c r="BH189" i="1"/>
  <c r="BH187" i="1"/>
  <c r="BH185" i="1"/>
  <c r="BH183" i="1"/>
  <c r="BH181" i="1"/>
  <c r="BH141" i="1"/>
  <c r="BH118" i="1"/>
  <c r="BH116" i="1"/>
  <c r="BH241" i="1"/>
  <c r="BH227" i="1"/>
  <c r="BH220" i="1"/>
  <c r="BH205" i="1"/>
  <c r="BH201" i="1"/>
  <c r="BH199" i="1"/>
  <c r="BH197" i="1"/>
  <c r="BH194" i="1"/>
  <c r="BH154" i="1"/>
  <c r="BH152" i="1"/>
  <c r="BH150" i="1"/>
  <c r="BH148" i="1"/>
  <c r="BH138" i="1"/>
  <c r="BH133" i="1"/>
  <c r="BH120" i="1"/>
  <c r="BH203" i="1"/>
  <c r="BH195" i="1"/>
  <c r="BH166" i="1"/>
  <c r="BH164" i="1"/>
  <c r="BH162" i="1"/>
  <c r="BH160" i="1"/>
  <c r="BH158" i="1"/>
  <c r="BH156" i="1"/>
  <c r="BH145" i="1"/>
  <c r="BH143" i="1"/>
  <c r="BH132" i="1"/>
  <c r="BH114" i="1"/>
  <c r="BH112" i="1"/>
  <c r="BH110" i="1"/>
  <c r="BH108" i="1"/>
  <c r="BH49" i="1"/>
  <c r="BH172" i="1"/>
  <c r="BH136" i="1"/>
  <c r="BH119" i="1"/>
  <c r="BH140" i="1"/>
  <c r="BH168" i="1"/>
  <c r="BH130" i="1"/>
  <c r="BH127" i="1"/>
  <c r="BH126" i="1"/>
  <c r="BH122" i="1"/>
  <c r="BH105" i="1"/>
  <c r="BH103" i="1"/>
  <c r="BH101" i="1"/>
  <c r="BH99" i="1"/>
  <c r="BH97" i="1"/>
  <c r="BH95" i="1"/>
  <c r="BH174" i="1"/>
  <c r="BH135" i="1"/>
  <c r="BH131" i="1"/>
  <c r="BH113" i="1"/>
  <c r="BH111" i="1"/>
  <c r="BH109" i="1"/>
  <c r="BH107" i="1"/>
  <c r="BH50" i="1"/>
  <c r="BH48" i="1"/>
  <c r="BH137" i="1"/>
  <c r="BH121" i="1"/>
  <c r="BH115" i="1"/>
  <c r="BH170" i="1"/>
  <c r="BH117" i="1"/>
  <c r="BH76" i="1"/>
  <c r="BH74" i="1"/>
  <c r="BH72" i="1"/>
  <c r="BH70" i="1"/>
  <c r="BH129" i="1"/>
  <c r="BH128" i="1"/>
  <c r="BH124" i="1"/>
  <c r="BH106" i="1"/>
  <c r="BH104" i="1"/>
  <c r="BH102" i="1"/>
  <c r="BH100" i="1"/>
  <c r="BH98" i="1"/>
  <c r="BH96" i="1"/>
  <c r="BH94" i="1"/>
  <c r="BW761" i="1"/>
  <c r="BW758" i="1"/>
  <c r="BW747" i="1"/>
  <c r="BW757" i="1"/>
  <c r="BW744" i="1"/>
  <c r="BW756" i="1"/>
  <c r="BW750" i="1"/>
  <c r="BW728" i="1"/>
  <c r="BW730" i="1"/>
  <c r="BW736" i="1"/>
  <c r="BW732" i="1"/>
  <c r="BW727" i="1"/>
  <c r="BW717" i="1"/>
  <c r="BW708" i="1"/>
  <c r="BW716" i="1"/>
  <c r="BW720" i="1"/>
  <c r="BW690" i="1"/>
  <c r="BW692" i="1"/>
  <c r="BW713" i="1"/>
  <c r="BW699" i="1"/>
  <c r="BW704" i="1"/>
  <c r="BW698" i="1"/>
  <c r="BW703" i="1"/>
  <c r="BW696" i="1"/>
  <c r="BW695" i="1"/>
  <c r="BW684" i="1"/>
  <c r="BW685" i="1"/>
  <c r="BW674" i="1"/>
  <c r="BW666" i="1"/>
  <c r="BW670" i="1"/>
  <c r="BW676" i="1"/>
  <c r="BW646" i="1"/>
  <c r="BW657" i="1"/>
  <c r="BW675" i="1"/>
  <c r="BW667" i="1"/>
  <c r="BW633" i="1"/>
  <c r="BW658" i="1"/>
  <c r="BW651" i="1"/>
  <c r="BW635" i="1"/>
  <c r="BW630" i="1"/>
  <c r="BW626" i="1"/>
  <c r="BW652" i="1"/>
  <c r="BW638" i="1"/>
  <c r="BW662" i="1"/>
  <c r="BW661" i="1"/>
  <c r="BW644" i="1"/>
  <c r="BW639" i="1"/>
  <c r="BW634" i="1"/>
  <c r="BW629" i="1"/>
  <c r="BW625" i="1"/>
  <c r="BW615" i="1"/>
  <c r="BW602" i="1"/>
  <c r="BW624" i="1"/>
  <c r="BW611" i="1"/>
  <c r="BW609" i="1"/>
  <c r="BW621" i="1"/>
  <c r="BW599" i="1"/>
  <c r="BW597" i="1"/>
  <c r="BW628" i="1"/>
  <c r="BW619" i="1"/>
  <c r="BW647" i="1"/>
  <c r="BW606" i="1"/>
  <c r="BW592" i="1"/>
  <c r="BW590" i="1"/>
  <c r="BW600" i="1"/>
  <c r="BW584" i="1"/>
  <c r="BW583" i="1"/>
  <c r="BW574" i="1"/>
  <c r="BW572" i="1"/>
  <c r="BW569" i="1"/>
  <c r="BW582" i="1"/>
  <c r="BW565" i="1"/>
  <c r="BW593" i="1"/>
  <c r="BW578" i="1"/>
  <c r="BW594" i="1"/>
  <c r="BW591" i="1"/>
  <c r="BW571" i="1"/>
  <c r="BW586" i="1"/>
  <c r="BW585" i="1"/>
  <c r="BW557" i="1"/>
  <c r="BW553" i="1"/>
  <c r="BW543" i="1"/>
  <c r="BW558" i="1"/>
  <c r="BW546" i="1"/>
  <c r="BW564" i="1"/>
  <c r="BW561" i="1"/>
  <c r="BW544" i="1"/>
  <c r="BW547" i="1"/>
  <c r="BW533" i="1"/>
  <c r="BW566" i="1"/>
  <c r="BW556" i="1"/>
  <c r="BW552" i="1"/>
  <c r="BW548" i="1"/>
  <c r="BW528" i="1"/>
  <c r="BW515" i="1"/>
  <c r="BW509" i="1"/>
  <c r="BW540" i="1"/>
  <c r="BW520" i="1"/>
  <c r="BW523" i="1"/>
  <c r="BW541" i="1"/>
  <c r="BW531" i="1"/>
  <c r="BW518" i="1"/>
  <c r="BW507" i="1"/>
  <c r="BW514" i="1"/>
  <c r="BW471" i="1"/>
  <c r="BW469" i="1"/>
  <c r="BW462" i="1"/>
  <c r="BW510" i="1"/>
  <c r="BW499" i="1"/>
  <c r="BW483" i="1"/>
  <c r="BW481" i="1"/>
  <c r="BW479" i="1"/>
  <c r="BW512" i="1"/>
  <c r="BW505" i="1"/>
  <c r="BW516" i="1"/>
  <c r="BW496" i="1"/>
  <c r="BW493" i="1"/>
  <c r="BW491" i="1"/>
  <c r="BW489" i="1"/>
  <c r="BW487" i="1"/>
  <c r="BW503" i="1"/>
  <c r="BW495" i="1"/>
  <c r="BW429" i="1"/>
  <c r="BW424" i="1"/>
  <c r="BW467" i="1"/>
  <c r="BW484" i="1"/>
  <c r="BW453" i="1"/>
  <c r="BW444" i="1"/>
  <c r="BW442" i="1"/>
  <c r="BW440" i="1"/>
  <c r="BW419" i="1"/>
  <c r="BW461" i="1"/>
  <c r="BW465" i="1"/>
  <c r="BW450" i="1"/>
  <c r="BW433" i="1"/>
  <c r="BW425" i="1"/>
  <c r="BW477" i="1"/>
  <c r="BW460" i="1"/>
  <c r="BW475" i="1"/>
  <c r="BW443" i="1"/>
  <c r="BW441" i="1"/>
  <c r="BW473" i="1"/>
  <c r="BW468" i="1"/>
  <c r="BW451" i="1"/>
  <c r="BW404" i="1"/>
  <c r="BW458" i="1"/>
  <c r="BW408" i="1"/>
  <c r="BW397" i="1"/>
  <c r="BW377" i="1"/>
  <c r="BW413" i="1"/>
  <c r="BW395" i="1"/>
  <c r="BW393" i="1"/>
  <c r="BW376" i="1"/>
  <c r="BW374" i="1"/>
  <c r="BW372" i="1"/>
  <c r="BW370" i="1"/>
  <c r="BW368" i="1"/>
  <c r="BW366" i="1"/>
  <c r="BW364" i="1"/>
  <c r="BW394" i="1"/>
  <c r="BW320" i="1"/>
  <c r="BW359" i="1"/>
  <c r="BW350" i="1"/>
  <c r="BW334" i="1"/>
  <c r="BW319" i="1"/>
  <c r="BW317" i="1"/>
  <c r="BW315" i="1"/>
  <c r="BW313" i="1"/>
  <c r="BW311" i="1"/>
  <c r="BW356" i="1"/>
  <c r="BW327" i="1"/>
  <c r="BW354" i="1"/>
  <c r="BW336" i="1"/>
  <c r="BW279" i="1"/>
  <c r="BW283" i="1"/>
  <c r="BW285" i="1"/>
  <c r="BW241" i="1"/>
  <c r="BW287" i="1"/>
  <c r="BW259" i="1"/>
  <c r="BW257" i="1"/>
  <c r="BW255" i="1"/>
  <c r="BW253" i="1"/>
  <c r="BW251" i="1"/>
  <c r="BW289" i="1"/>
  <c r="BW215" i="1"/>
  <c r="BW180" i="1"/>
  <c r="BW193" i="1"/>
  <c r="BW218" i="1"/>
  <c r="BW194" i="1"/>
  <c r="BW159" i="1"/>
  <c r="BW203" i="1"/>
  <c r="BW214" i="1"/>
  <c r="BW202" i="1"/>
  <c r="BW196" i="1"/>
  <c r="BM8" i="1"/>
  <c r="BH10" i="1"/>
  <c r="BP10" i="1"/>
  <c r="BH12" i="1"/>
  <c r="BP12" i="1"/>
  <c r="BH14" i="1"/>
  <c r="BP14" i="1"/>
  <c r="BM15" i="1"/>
  <c r="BU15" i="1"/>
  <c r="BV15" i="1" s="1"/>
  <c r="E16" i="1"/>
  <c r="BQ16" i="1" s="1"/>
  <c r="BM17" i="1"/>
  <c r="BU17" i="1"/>
  <c r="E18" i="1"/>
  <c r="BQ18" i="1" s="1"/>
  <c r="BM19" i="1"/>
  <c r="BU19" i="1"/>
  <c r="E20" i="1"/>
  <c r="BQ20" i="1" s="1"/>
  <c r="BM21" i="1"/>
  <c r="BU21" i="1"/>
  <c r="E22" i="1"/>
  <c r="BQ22" i="1" s="1"/>
  <c r="BM23" i="1"/>
  <c r="BU23" i="1"/>
  <c r="E24" i="1"/>
  <c r="BQ24" i="1" s="1"/>
  <c r="BM25" i="1"/>
  <c r="BU25" i="1"/>
  <c r="E26" i="1"/>
  <c r="BQ26" i="1" s="1"/>
  <c r="BM27" i="1"/>
  <c r="BU27" i="1"/>
  <c r="E28" i="1"/>
  <c r="BQ28" i="1" s="1"/>
  <c r="BM29" i="1"/>
  <c r="BU29" i="1"/>
  <c r="E30" i="1"/>
  <c r="BQ30" i="1" s="1"/>
  <c r="BM31" i="1"/>
  <c r="BU31" i="1"/>
  <c r="E32" i="1"/>
  <c r="BQ32" i="1" s="1"/>
  <c r="BM33" i="1"/>
  <c r="BU33" i="1"/>
  <c r="E34" i="1"/>
  <c r="BQ34" i="1" s="1"/>
  <c r="BM35" i="1"/>
  <c r="BU35" i="1"/>
  <c r="E36" i="1"/>
  <c r="BQ36" i="1" s="1"/>
  <c r="BM37" i="1"/>
  <c r="BU37" i="1"/>
  <c r="E38" i="1"/>
  <c r="BQ38" i="1" s="1"/>
  <c r="BJ38" i="1"/>
  <c r="B39" i="1"/>
  <c r="C39" i="1" s="1"/>
  <c r="BF39" i="1"/>
  <c r="BS40" i="1"/>
  <c r="BV40" i="1" s="1"/>
  <c r="BG41" i="1"/>
  <c r="BO41" i="1"/>
  <c r="BT42" i="1"/>
  <c r="BM43" i="1"/>
  <c r="BF44" i="1"/>
  <c r="BJ45" i="1"/>
  <c r="BU45" i="1"/>
  <c r="BS47" i="1"/>
  <c r="BH47" i="1"/>
  <c r="BR47" i="1"/>
  <c r="E48" i="1"/>
  <c r="BQ48" i="1" s="1"/>
  <c r="BM48" i="1"/>
  <c r="BF49" i="1"/>
  <c r="BT50" i="1"/>
  <c r="BJ50" i="1"/>
  <c r="BU50" i="1"/>
  <c r="F51" i="1"/>
  <c r="BG52" i="1"/>
  <c r="BG54" i="1"/>
  <c r="BG56" i="1"/>
  <c r="BG58" i="1"/>
  <c r="BG60" i="1"/>
  <c r="BG62" i="1"/>
  <c r="BG64" i="1"/>
  <c r="BG66" i="1"/>
  <c r="BG68" i="1"/>
  <c r="BO69" i="1"/>
  <c r="BM70" i="1"/>
  <c r="BI75" i="1"/>
  <c r="BI76" i="1"/>
  <c r="BO77" i="1"/>
  <c r="BJ80" i="1"/>
  <c r="BI81" i="1"/>
  <c r="B82" i="1"/>
  <c r="C82" i="1" s="1"/>
  <c r="BP82" i="1"/>
  <c r="BP83" i="1"/>
  <c r="BU84" i="1"/>
  <c r="BF85" i="1"/>
  <c r="BW85" i="1" s="1"/>
  <c r="BR88" i="1"/>
  <c r="BH90" i="1"/>
  <c r="BS91" i="1"/>
  <c r="BH91" i="1"/>
  <c r="B92" i="1"/>
  <c r="C92" i="1" s="1"/>
  <c r="BU92" i="1"/>
  <c r="BH93" i="1"/>
  <c r="BU96" i="1"/>
  <c r="BS97" i="1"/>
  <c r="BS111" i="1"/>
  <c r="BT118" i="1"/>
  <c r="BM759" i="1"/>
  <c r="BM751" i="1"/>
  <c r="BM746" i="1"/>
  <c r="BM761" i="1"/>
  <c r="BM753" i="1"/>
  <c r="BM758" i="1"/>
  <c r="BM750" i="1"/>
  <c r="BM745" i="1"/>
  <c r="BM764" i="1"/>
  <c r="BM763" i="1"/>
  <c r="BM755" i="1"/>
  <c r="BM747" i="1"/>
  <c r="BM760" i="1"/>
  <c r="BM757" i="1"/>
  <c r="BM749" i="1"/>
  <c r="BM744" i="1"/>
  <c r="BM754" i="1"/>
  <c r="BM739" i="1"/>
  <c r="BM738" i="1"/>
  <c r="BM731" i="1"/>
  <c r="BM729" i="1"/>
  <c r="BM762" i="1"/>
  <c r="BM740" i="1"/>
  <c r="BM732" i="1"/>
  <c r="BM730" i="1"/>
  <c r="BM728" i="1"/>
  <c r="BM723" i="1"/>
  <c r="BM756" i="1"/>
  <c r="BM752" i="1"/>
  <c r="BM743" i="1"/>
  <c r="BM734" i="1"/>
  <c r="BM725" i="1"/>
  <c r="BM742" i="1"/>
  <c r="BM736" i="1"/>
  <c r="BM727" i="1"/>
  <c r="BM748" i="1"/>
  <c r="BM735" i="1"/>
  <c r="BM717" i="1"/>
  <c r="BM741" i="1"/>
  <c r="BM722" i="1"/>
  <c r="BM737" i="1"/>
  <c r="BM733" i="1"/>
  <c r="BM721" i="1"/>
  <c r="BM716" i="1"/>
  <c r="BM713" i="1"/>
  <c r="BM708" i="1"/>
  <c r="BM724" i="1"/>
  <c r="BM710" i="1"/>
  <c r="BM703" i="1"/>
  <c r="BM695" i="1"/>
  <c r="BM726" i="1"/>
  <c r="BM711" i="1"/>
  <c r="BM709" i="1"/>
  <c r="BM720" i="1"/>
  <c r="BM718" i="1"/>
  <c r="BM715" i="1"/>
  <c r="BM714" i="1"/>
  <c r="BM704" i="1"/>
  <c r="BM699" i="1"/>
  <c r="BM719" i="1"/>
  <c r="BM712" i="1"/>
  <c r="BM698" i="1"/>
  <c r="BM706" i="1"/>
  <c r="BM702" i="1"/>
  <c r="BM700" i="1"/>
  <c r="BM701" i="1"/>
  <c r="BM688" i="1"/>
  <c r="BM694" i="1"/>
  <c r="BM693" i="1"/>
  <c r="BM690" i="1"/>
  <c r="BM697" i="1"/>
  <c r="BM692" i="1"/>
  <c r="BM685" i="1"/>
  <c r="BM707" i="1"/>
  <c r="BM705" i="1"/>
  <c r="BM689" i="1"/>
  <c r="BM687" i="1"/>
  <c r="BM676" i="1"/>
  <c r="BM691" i="1"/>
  <c r="BM684" i="1"/>
  <c r="BM696" i="1"/>
  <c r="BM683" i="1"/>
  <c r="BM682" i="1"/>
  <c r="BM674" i="1"/>
  <c r="BM666" i="1"/>
  <c r="BM681" i="1"/>
  <c r="BM678" i="1"/>
  <c r="BM670" i="1"/>
  <c r="BM662" i="1"/>
  <c r="BM657" i="1"/>
  <c r="BM680" i="1"/>
  <c r="BM679" i="1"/>
  <c r="BM675" i="1"/>
  <c r="BM686" i="1"/>
  <c r="BM672" i="1"/>
  <c r="BM664" i="1"/>
  <c r="BM659" i="1"/>
  <c r="BM663" i="1"/>
  <c r="BM660" i="1"/>
  <c r="BM656" i="1"/>
  <c r="BM647" i="1"/>
  <c r="BM639" i="1"/>
  <c r="BM673" i="1"/>
  <c r="BM652" i="1"/>
  <c r="BM644" i="1"/>
  <c r="BM667" i="1"/>
  <c r="BM669" i="1"/>
  <c r="BM668" i="1"/>
  <c r="BM646" i="1"/>
  <c r="BM638" i="1"/>
  <c r="BM671" i="1"/>
  <c r="BM677" i="1"/>
  <c r="BM665" i="1"/>
  <c r="BM648" i="1"/>
  <c r="BM650" i="1"/>
  <c r="BM641" i="1"/>
  <c r="BM637" i="1"/>
  <c r="BM651" i="1"/>
  <c r="BM634" i="1"/>
  <c r="BM629" i="1"/>
  <c r="BM625" i="1"/>
  <c r="BM620" i="1"/>
  <c r="BM643" i="1"/>
  <c r="BM640" i="1"/>
  <c r="BM636" i="1"/>
  <c r="BM631" i="1"/>
  <c r="BM655" i="1"/>
  <c r="BM653" i="1"/>
  <c r="BM649" i="1"/>
  <c r="BM645" i="1"/>
  <c r="BM624" i="1"/>
  <c r="BM633" i="1"/>
  <c r="BM628" i="1"/>
  <c r="BM621" i="1"/>
  <c r="BM619" i="1"/>
  <c r="BM614" i="1"/>
  <c r="BM602" i="1"/>
  <c r="BM597" i="1"/>
  <c r="BM642" i="1"/>
  <c r="BM635" i="1"/>
  <c r="BM630" i="1"/>
  <c r="BM626" i="1"/>
  <c r="BM611" i="1"/>
  <c r="BM606" i="1"/>
  <c r="BM599" i="1"/>
  <c r="BM661" i="1"/>
  <c r="BM658" i="1"/>
  <c r="BM654" i="1"/>
  <c r="BM623" i="1"/>
  <c r="BM616" i="1"/>
  <c r="BM608" i="1"/>
  <c r="BM603" i="1"/>
  <c r="BM610" i="1"/>
  <c r="BM605" i="1"/>
  <c r="BM598" i="1"/>
  <c r="BM612" i="1"/>
  <c r="BM609" i="1"/>
  <c r="BM604" i="1"/>
  <c r="BM592" i="1"/>
  <c r="BM590" i="1"/>
  <c r="BM581" i="1"/>
  <c r="BM579" i="1"/>
  <c r="BM617" i="1"/>
  <c r="BM601" i="1"/>
  <c r="BM622" i="1"/>
  <c r="BM613" i="1"/>
  <c r="BM607" i="1"/>
  <c r="BM596" i="1"/>
  <c r="BM632" i="1"/>
  <c r="BM615" i="1"/>
  <c r="BM593" i="1"/>
  <c r="BM591" i="1"/>
  <c r="BM582" i="1"/>
  <c r="BM580" i="1"/>
  <c r="BM578" i="1"/>
  <c r="BM571" i="1"/>
  <c r="BM627" i="1"/>
  <c r="BM618" i="1"/>
  <c r="BM595" i="1"/>
  <c r="BM588" i="1"/>
  <c r="BM574" i="1"/>
  <c r="BM577" i="1"/>
  <c r="BM567" i="1"/>
  <c r="BM564" i="1"/>
  <c r="BM600" i="1"/>
  <c r="BM594" i="1"/>
  <c r="BM568" i="1"/>
  <c r="BM566" i="1"/>
  <c r="BM561" i="1"/>
  <c r="BM548" i="1"/>
  <c r="BM589" i="1"/>
  <c r="BM575" i="1"/>
  <c r="BM558" i="1"/>
  <c r="BM553" i="1"/>
  <c r="BM587" i="1"/>
  <c r="BM573" i="1"/>
  <c r="BM570" i="1"/>
  <c r="BM563" i="1"/>
  <c r="BM586" i="1"/>
  <c r="BM585" i="1"/>
  <c r="BM565" i="1"/>
  <c r="BM560" i="1"/>
  <c r="BM547" i="1"/>
  <c r="BM584" i="1"/>
  <c r="BM583" i="1"/>
  <c r="BM576" i="1"/>
  <c r="BM557" i="1"/>
  <c r="BM552" i="1"/>
  <c r="BM554" i="1"/>
  <c r="BM543" i="1"/>
  <c r="BM550" i="1"/>
  <c r="BM546" i="1"/>
  <c r="BM535" i="1"/>
  <c r="BM559" i="1"/>
  <c r="BM555" i="1"/>
  <c r="BM541" i="1"/>
  <c r="BM539" i="1"/>
  <c r="BM538" i="1"/>
  <c r="BM551" i="1"/>
  <c r="BM542" i="1"/>
  <c r="BM562" i="1"/>
  <c r="BM556" i="1"/>
  <c r="BM545" i="1"/>
  <c r="BM531" i="1"/>
  <c r="BM569" i="1"/>
  <c r="BM549" i="1"/>
  <c r="BM528" i="1"/>
  <c r="BM523" i="1"/>
  <c r="BM515" i="1"/>
  <c r="BM572" i="1"/>
  <c r="BM533" i="1"/>
  <c r="BM520" i="1"/>
  <c r="BM509" i="1"/>
  <c r="BM507" i="1"/>
  <c r="BM505" i="1"/>
  <c r="BM503" i="1"/>
  <c r="BM544" i="1"/>
  <c r="BM522" i="1"/>
  <c r="BM506" i="1"/>
  <c r="BM527" i="1"/>
  <c r="BM525" i="1"/>
  <c r="BM540" i="1"/>
  <c r="BM534" i="1"/>
  <c r="BM530" i="1"/>
  <c r="BM532" i="1"/>
  <c r="BM521" i="1"/>
  <c r="BM513" i="1"/>
  <c r="BM529" i="1"/>
  <c r="BM511" i="1"/>
  <c r="BM508" i="1"/>
  <c r="BM501" i="1"/>
  <c r="BM496" i="1"/>
  <c r="BM526" i="1"/>
  <c r="BM524" i="1"/>
  <c r="BM519" i="1"/>
  <c r="BM517" i="1"/>
  <c r="BM537" i="1"/>
  <c r="BM536" i="1"/>
  <c r="BM500" i="1"/>
  <c r="BM498" i="1"/>
  <c r="BM516" i="1"/>
  <c r="BM512" i="1"/>
  <c r="BM510" i="1"/>
  <c r="BM493" i="1"/>
  <c r="BM491" i="1"/>
  <c r="BM489" i="1"/>
  <c r="BM487" i="1"/>
  <c r="BM502" i="1"/>
  <c r="BM495" i="1"/>
  <c r="BM482" i="1"/>
  <c r="BM480" i="1"/>
  <c r="BM478" i="1"/>
  <c r="BM476" i="1"/>
  <c r="BM474" i="1"/>
  <c r="BM484" i="1"/>
  <c r="BM465" i="1"/>
  <c r="BM518" i="1"/>
  <c r="BM499" i="1"/>
  <c r="BM494" i="1"/>
  <c r="BM492" i="1"/>
  <c r="BM490" i="1"/>
  <c r="BM488" i="1"/>
  <c r="BM486" i="1"/>
  <c r="BM471" i="1"/>
  <c r="BM469" i="1"/>
  <c r="BM462" i="1"/>
  <c r="BM460" i="1"/>
  <c r="BM514" i="1"/>
  <c r="BM483" i="1"/>
  <c r="BM481" i="1"/>
  <c r="BM479" i="1"/>
  <c r="BM477" i="1"/>
  <c r="BM475" i="1"/>
  <c r="BM473" i="1"/>
  <c r="BM504" i="1"/>
  <c r="BM497" i="1"/>
  <c r="BM454" i="1"/>
  <c r="BM452" i="1"/>
  <c r="BM443" i="1"/>
  <c r="BM441" i="1"/>
  <c r="BM439" i="1"/>
  <c r="BM437" i="1"/>
  <c r="BM435" i="1"/>
  <c r="BM427" i="1"/>
  <c r="BM472" i="1"/>
  <c r="BM466" i="1"/>
  <c r="BM461" i="1"/>
  <c r="BM449" i="1"/>
  <c r="BM447" i="1"/>
  <c r="BM429" i="1"/>
  <c r="BM424" i="1"/>
  <c r="BM422" i="1"/>
  <c r="BM417" i="1"/>
  <c r="BM459" i="1"/>
  <c r="BM456" i="1"/>
  <c r="BM451" i="1"/>
  <c r="BM453" i="1"/>
  <c r="BM444" i="1"/>
  <c r="BM442" i="1"/>
  <c r="BM440" i="1"/>
  <c r="BM438" i="1"/>
  <c r="BM436" i="1"/>
  <c r="BM431" i="1"/>
  <c r="BM419" i="1"/>
  <c r="BM485" i="1"/>
  <c r="BM468" i="1"/>
  <c r="BM457" i="1"/>
  <c r="BM455" i="1"/>
  <c r="BM470" i="1"/>
  <c r="BM464" i="1"/>
  <c r="BM463" i="1"/>
  <c r="BM450" i="1"/>
  <c r="BM448" i="1"/>
  <c r="BM446" i="1"/>
  <c r="BM433" i="1"/>
  <c r="BM425" i="1"/>
  <c r="BM423" i="1"/>
  <c r="BM421" i="1"/>
  <c r="BM467" i="1"/>
  <c r="BM434" i="1"/>
  <c r="BM430" i="1"/>
  <c r="BM426" i="1"/>
  <c r="BM418" i="1"/>
  <c r="BM413" i="1"/>
  <c r="BM408" i="1"/>
  <c r="BM386" i="1"/>
  <c r="BM384" i="1"/>
  <c r="BM445" i="1"/>
  <c r="BM410" i="1"/>
  <c r="BM400" i="1"/>
  <c r="BM398" i="1"/>
  <c r="BM432" i="1"/>
  <c r="BM428" i="1"/>
  <c r="BM420" i="1"/>
  <c r="BM414" i="1"/>
  <c r="BM412" i="1"/>
  <c r="BM404" i="1"/>
  <c r="BM393" i="1"/>
  <c r="BM387" i="1"/>
  <c r="BM385" i="1"/>
  <c r="BM458" i="1"/>
  <c r="BM416" i="1"/>
  <c r="BM407" i="1"/>
  <c r="BM401" i="1"/>
  <c r="BM396" i="1"/>
  <c r="BM357" i="1"/>
  <c r="BM355" i="1"/>
  <c r="BM353" i="1"/>
  <c r="BM351" i="1"/>
  <c r="BM349" i="1"/>
  <c r="BM347" i="1"/>
  <c r="BM345" i="1"/>
  <c r="BM343" i="1"/>
  <c r="BM341" i="1"/>
  <c r="BM339" i="1"/>
  <c r="BM337" i="1"/>
  <c r="BM335" i="1"/>
  <c r="BM333" i="1"/>
  <c r="BM415" i="1"/>
  <c r="BM392" i="1"/>
  <c r="BM406" i="1"/>
  <c r="BM405" i="1"/>
  <c r="BM395" i="1"/>
  <c r="BM389" i="1"/>
  <c r="BM375" i="1"/>
  <c r="BM373" i="1"/>
  <c r="BM371" i="1"/>
  <c r="BM369" i="1"/>
  <c r="BM367" i="1"/>
  <c r="BM365" i="1"/>
  <c r="BM363" i="1"/>
  <c r="BM383" i="1"/>
  <c r="BM381" i="1"/>
  <c r="BM379" i="1"/>
  <c r="BM377" i="1"/>
  <c r="BM409" i="1"/>
  <c r="BM356" i="1"/>
  <c r="BM354" i="1"/>
  <c r="BM352" i="1"/>
  <c r="BM403" i="1"/>
  <c r="BM399" i="1"/>
  <c r="BM390" i="1"/>
  <c r="BM388" i="1"/>
  <c r="BM360" i="1"/>
  <c r="BM411" i="1"/>
  <c r="BM402" i="1"/>
  <c r="BM394" i="1"/>
  <c r="BM391" i="1"/>
  <c r="BM376" i="1"/>
  <c r="BM374" i="1"/>
  <c r="BM372" i="1"/>
  <c r="BM370" i="1"/>
  <c r="BM368" i="1"/>
  <c r="BM366" i="1"/>
  <c r="BM364" i="1"/>
  <c r="BM362" i="1"/>
  <c r="BM397" i="1"/>
  <c r="BM382" i="1"/>
  <c r="BM378" i="1"/>
  <c r="BM332" i="1"/>
  <c r="BM331" i="1"/>
  <c r="BM329" i="1"/>
  <c r="BM327" i="1"/>
  <c r="BM325" i="1"/>
  <c r="BM290" i="1"/>
  <c r="BM288" i="1"/>
  <c r="BM286" i="1"/>
  <c r="BM284" i="1"/>
  <c r="BM282" i="1"/>
  <c r="BM361" i="1"/>
  <c r="BM358" i="1"/>
  <c r="BM350" i="1"/>
  <c r="BM346" i="1"/>
  <c r="BM342" i="1"/>
  <c r="BM338" i="1"/>
  <c r="BM334" i="1"/>
  <c r="BM324" i="1"/>
  <c r="BM322" i="1"/>
  <c r="BM320" i="1"/>
  <c r="BM380" i="1"/>
  <c r="BM330" i="1"/>
  <c r="BM328" i="1"/>
  <c r="BM326" i="1"/>
  <c r="BM289" i="1"/>
  <c r="BM287" i="1"/>
  <c r="BM285" i="1"/>
  <c r="BM283" i="1"/>
  <c r="BM319" i="1"/>
  <c r="BM317" i="1"/>
  <c r="BM315" i="1"/>
  <c r="BM313" i="1"/>
  <c r="BM311" i="1"/>
  <c r="BM309" i="1"/>
  <c r="BM307" i="1"/>
  <c r="BM305" i="1"/>
  <c r="BM303" i="1"/>
  <c r="BM359" i="1"/>
  <c r="BM348" i="1"/>
  <c r="BM344" i="1"/>
  <c r="BM340" i="1"/>
  <c r="BM336" i="1"/>
  <c r="BM323" i="1"/>
  <c r="BM321" i="1"/>
  <c r="BM302" i="1"/>
  <c r="BM295" i="1"/>
  <c r="BM294" i="1"/>
  <c r="BM281" i="1"/>
  <c r="BM279" i="1"/>
  <c r="BM278" i="1"/>
  <c r="BM240" i="1"/>
  <c r="BM228" i="1"/>
  <c r="BM226" i="1"/>
  <c r="BM219" i="1"/>
  <c r="BM194" i="1"/>
  <c r="BM316" i="1"/>
  <c r="BM308" i="1"/>
  <c r="BM293" i="1"/>
  <c r="BM277" i="1"/>
  <c r="BM276" i="1"/>
  <c r="BM242" i="1"/>
  <c r="BM234" i="1"/>
  <c r="BM232" i="1"/>
  <c r="BM230" i="1"/>
  <c r="BM296" i="1"/>
  <c r="BM275" i="1"/>
  <c r="BM274" i="1"/>
  <c r="BM258" i="1"/>
  <c r="BM256" i="1"/>
  <c r="BM254" i="1"/>
  <c r="BM314" i="1"/>
  <c r="BM306" i="1"/>
  <c r="BM297" i="1"/>
  <c r="BM292" i="1"/>
  <c r="BM280" i="1"/>
  <c r="BM273" i="1"/>
  <c r="BM272" i="1"/>
  <c r="BM239" i="1"/>
  <c r="BM298" i="1"/>
  <c r="BM271" i="1"/>
  <c r="BM270" i="1"/>
  <c r="BM266" i="1"/>
  <c r="BM265" i="1"/>
  <c r="BM264" i="1"/>
  <c r="BM263" i="1"/>
  <c r="BM262" i="1"/>
  <c r="BM261" i="1"/>
  <c r="BM260" i="1"/>
  <c r="BM229" i="1"/>
  <c r="BM227" i="1"/>
  <c r="BM225" i="1"/>
  <c r="BM195" i="1"/>
  <c r="BM193" i="1"/>
  <c r="BM312" i="1"/>
  <c r="BM304" i="1"/>
  <c r="BM299" i="1"/>
  <c r="BM291" i="1"/>
  <c r="BM269" i="1"/>
  <c r="BM268" i="1"/>
  <c r="BM267" i="1"/>
  <c r="BM241" i="1"/>
  <c r="BM233" i="1"/>
  <c r="BM231" i="1"/>
  <c r="BM300" i="1"/>
  <c r="BM259" i="1"/>
  <c r="BM257" i="1"/>
  <c r="BM255" i="1"/>
  <c r="BM253" i="1"/>
  <c r="BM251" i="1"/>
  <c r="BM249" i="1"/>
  <c r="BM247" i="1"/>
  <c r="BM245" i="1"/>
  <c r="BM243" i="1"/>
  <c r="BM238" i="1"/>
  <c r="BM236" i="1"/>
  <c r="BM222" i="1"/>
  <c r="BM211" i="1"/>
  <c r="BM318" i="1"/>
  <c r="BM310" i="1"/>
  <c r="BM301" i="1"/>
  <c r="BM224" i="1"/>
  <c r="BM217" i="1"/>
  <c r="BM215" i="1"/>
  <c r="BM213" i="1"/>
  <c r="BM210" i="1"/>
  <c r="BM191" i="1"/>
  <c r="BM189" i="1"/>
  <c r="BM187" i="1"/>
  <c r="BM185" i="1"/>
  <c r="BM183" i="1"/>
  <c r="BM181" i="1"/>
  <c r="BM223" i="1"/>
  <c r="BM218" i="1"/>
  <c r="BM154" i="1"/>
  <c r="BM152" i="1"/>
  <c r="BM150" i="1"/>
  <c r="BM148" i="1"/>
  <c r="BM237" i="1"/>
  <c r="BM235" i="1"/>
  <c r="BM207" i="1"/>
  <c r="BM206" i="1"/>
  <c r="BM201" i="1"/>
  <c r="BM199" i="1"/>
  <c r="BM197" i="1"/>
  <c r="BM166" i="1"/>
  <c r="BM164" i="1"/>
  <c r="BM162" i="1"/>
  <c r="BM160" i="1"/>
  <c r="BM158" i="1"/>
  <c r="BM156" i="1"/>
  <c r="BM145" i="1"/>
  <c r="BM143" i="1"/>
  <c r="BM250" i="1"/>
  <c r="BM246" i="1"/>
  <c r="BM212" i="1"/>
  <c r="BM208" i="1"/>
  <c r="BM205" i="1"/>
  <c r="BM204" i="1"/>
  <c r="BM180" i="1"/>
  <c r="BM178" i="1"/>
  <c r="BM176" i="1"/>
  <c r="BM174" i="1"/>
  <c r="BM172" i="1"/>
  <c r="BM170" i="1"/>
  <c r="BM168" i="1"/>
  <c r="BM140" i="1"/>
  <c r="BM135" i="1"/>
  <c r="BM130" i="1"/>
  <c r="BM128" i="1"/>
  <c r="BM126" i="1"/>
  <c r="BM220" i="1"/>
  <c r="BM203" i="1"/>
  <c r="BM192" i="1"/>
  <c r="BM190" i="1"/>
  <c r="BM188" i="1"/>
  <c r="BM186" i="1"/>
  <c r="BM184" i="1"/>
  <c r="BM182" i="1"/>
  <c r="BM147" i="1"/>
  <c r="BM137" i="1"/>
  <c r="BM214" i="1"/>
  <c r="BM155" i="1"/>
  <c r="BM153" i="1"/>
  <c r="BM151" i="1"/>
  <c r="BM149" i="1"/>
  <c r="BM142" i="1"/>
  <c r="BM121" i="1"/>
  <c r="BM221" i="1"/>
  <c r="BM209" i="1"/>
  <c r="BM202" i="1"/>
  <c r="BM200" i="1"/>
  <c r="BM198" i="1"/>
  <c r="BM196" i="1"/>
  <c r="BM167" i="1"/>
  <c r="BM165" i="1"/>
  <c r="BM163" i="1"/>
  <c r="BM161" i="1"/>
  <c r="BM159" i="1"/>
  <c r="BM157" i="1"/>
  <c r="BM144" i="1"/>
  <c r="BM139" i="1"/>
  <c r="BM134" i="1"/>
  <c r="BM125" i="1"/>
  <c r="BM123" i="1"/>
  <c r="BM252" i="1"/>
  <c r="BM248" i="1"/>
  <c r="BM244" i="1"/>
  <c r="BM216" i="1"/>
  <c r="BM179" i="1"/>
  <c r="BM177" i="1"/>
  <c r="BM175" i="1"/>
  <c r="BM173" i="1"/>
  <c r="BM171" i="1"/>
  <c r="BM169" i="1"/>
  <c r="BM146" i="1"/>
  <c r="BM136" i="1"/>
  <c r="BM131" i="1"/>
  <c r="BM116" i="1"/>
  <c r="BM115" i="1"/>
  <c r="BM122" i="1"/>
  <c r="BM76" i="1"/>
  <c r="BM106" i="1"/>
  <c r="BM104" i="1"/>
  <c r="BM102" i="1"/>
  <c r="BM129" i="1"/>
  <c r="BM117" i="1"/>
  <c r="BM114" i="1"/>
  <c r="BM112" i="1"/>
  <c r="BM110" i="1"/>
  <c r="BM108" i="1"/>
  <c r="BM51" i="1"/>
  <c r="BM141" i="1"/>
  <c r="BM138" i="1"/>
  <c r="BM133" i="1"/>
  <c r="BM124" i="1"/>
  <c r="BM120" i="1"/>
  <c r="BM132" i="1"/>
  <c r="BM119" i="1"/>
  <c r="BM105" i="1"/>
  <c r="BM103" i="1"/>
  <c r="BM101" i="1"/>
  <c r="BM99" i="1"/>
  <c r="BM97" i="1"/>
  <c r="BM95" i="1"/>
  <c r="BM93" i="1"/>
  <c r="BM91" i="1"/>
  <c r="BM89" i="1"/>
  <c r="BM87" i="1"/>
  <c r="BM85" i="1"/>
  <c r="BM83" i="1"/>
  <c r="BM81" i="1"/>
  <c r="BM79" i="1"/>
  <c r="BM127" i="1"/>
  <c r="BM118" i="1"/>
  <c r="BM113" i="1"/>
  <c r="BM111" i="1"/>
  <c r="BM109" i="1"/>
  <c r="BM107" i="1"/>
  <c r="BP8" i="1"/>
  <c r="BP17" i="1"/>
  <c r="BP33" i="1"/>
  <c r="BP37" i="1"/>
  <c r="BM38" i="1"/>
  <c r="BP53" i="1"/>
  <c r="BP57" i="1"/>
  <c r="BK5" i="1"/>
  <c r="BN6" i="1"/>
  <c r="BF8" i="1"/>
  <c r="BM9" i="1"/>
  <c r="BU9" i="1"/>
  <c r="BI10" i="1"/>
  <c r="BM11" i="1"/>
  <c r="BU11" i="1"/>
  <c r="BI12" i="1"/>
  <c r="BM13" i="1"/>
  <c r="BU13" i="1"/>
  <c r="BI14" i="1"/>
  <c r="BF15" i="1"/>
  <c r="BW15" i="1" s="1"/>
  <c r="BJ16" i="1"/>
  <c r="BR16" i="1"/>
  <c r="BF17" i="1"/>
  <c r="BW17" i="1" s="1"/>
  <c r="BJ18" i="1"/>
  <c r="BR18" i="1"/>
  <c r="BF19" i="1"/>
  <c r="BW19" i="1" s="1"/>
  <c r="BJ20" i="1"/>
  <c r="BR20" i="1"/>
  <c r="BF21" i="1"/>
  <c r="BW21" i="1" s="1"/>
  <c r="BJ22" i="1"/>
  <c r="BR22" i="1"/>
  <c r="BF23" i="1"/>
  <c r="BJ24" i="1"/>
  <c r="BR24" i="1"/>
  <c r="BF25" i="1"/>
  <c r="BJ26" i="1"/>
  <c r="BR26" i="1"/>
  <c r="BF27" i="1"/>
  <c r="BW27" i="1" s="1"/>
  <c r="BJ28" i="1"/>
  <c r="BR28" i="1"/>
  <c r="BF29" i="1"/>
  <c r="BJ30" i="1"/>
  <c r="BR30" i="1"/>
  <c r="BF31" i="1"/>
  <c r="BW31" i="1" s="1"/>
  <c r="BJ32" i="1"/>
  <c r="BR32" i="1"/>
  <c r="BF33" i="1"/>
  <c r="BW33" i="1" s="1"/>
  <c r="BJ34" i="1"/>
  <c r="BR34" i="1"/>
  <c r="BF35" i="1"/>
  <c r="BW35" i="1" s="1"/>
  <c r="BJ36" i="1"/>
  <c r="BR36" i="1"/>
  <c r="BF37" i="1"/>
  <c r="BW37" i="1" s="1"/>
  <c r="BG39" i="1"/>
  <c r="BO39" i="1"/>
  <c r="BH41" i="1"/>
  <c r="BP41" i="1"/>
  <c r="BU42" i="1"/>
  <c r="C44" i="1"/>
  <c r="BS44" i="1"/>
  <c r="BV44" i="1" s="1"/>
  <c r="BH44" i="1"/>
  <c r="BR44" i="1"/>
  <c r="BP46" i="1"/>
  <c r="B47" i="1"/>
  <c r="C47" i="1" s="1"/>
  <c r="BI47" i="1"/>
  <c r="BG49" i="1"/>
  <c r="BR49" i="1"/>
  <c r="BO51" i="1"/>
  <c r="BH52" i="1"/>
  <c r="E53" i="1"/>
  <c r="BQ53" i="1" s="1"/>
  <c r="BM53" i="1"/>
  <c r="BH54" i="1"/>
  <c r="E55" i="1"/>
  <c r="BQ55" i="1" s="1"/>
  <c r="BM55" i="1"/>
  <c r="BH56" i="1"/>
  <c r="E57" i="1"/>
  <c r="BQ57" i="1" s="1"/>
  <c r="BM57" i="1"/>
  <c r="BH58" i="1"/>
  <c r="E59" i="1"/>
  <c r="BQ59" i="1" s="1"/>
  <c r="BM59" i="1"/>
  <c r="BH60" i="1"/>
  <c r="E61" i="1"/>
  <c r="BQ61" i="1" s="1"/>
  <c r="BM61" i="1"/>
  <c r="BH62" i="1"/>
  <c r="E63" i="1"/>
  <c r="BQ63" i="1" s="1"/>
  <c r="BM63" i="1"/>
  <c r="BH64" i="1"/>
  <c r="E65" i="1"/>
  <c r="BQ65" i="1" s="1"/>
  <c r="BM65" i="1"/>
  <c r="BH66" i="1"/>
  <c r="E67" i="1"/>
  <c r="BQ67" i="1" s="1"/>
  <c r="BM67" i="1"/>
  <c r="BH68" i="1"/>
  <c r="E69" i="1"/>
  <c r="BQ69" i="1" s="1"/>
  <c r="BP69" i="1"/>
  <c r="F70" i="1"/>
  <c r="BO70" i="1"/>
  <c r="F71" i="1"/>
  <c r="BO71" i="1"/>
  <c r="C72" i="1"/>
  <c r="BM72" i="1"/>
  <c r="C73" i="1"/>
  <c r="BM73" i="1"/>
  <c r="C77" i="1"/>
  <c r="BP77" i="1"/>
  <c r="BU78" i="1"/>
  <c r="BF79" i="1"/>
  <c r="BW79" i="1" s="1"/>
  <c r="BR82" i="1"/>
  <c r="BH84" i="1"/>
  <c r="BS85" i="1"/>
  <c r="BH85" i="1"/>
  <c r="BM86" i="1"/>
  <c r="F87" i="1"/>
  <c r="F88" i="1"/>
  <c r="BJ90" i="1"/>
  <c r="C91" i="1"/>
  <c r="BI91" i="1"/>
  <c r="E92" i="1"/>
  <c r="BQ92" i="1" s="1"/>
  <c r="BS93" i="1"/>
  <c r="BI93" i="1"/>
  <c r="BM94" i="1"/>
  <c r="BT97" i="1"/>
  <c r="B98" i="1"/>
  <c r="C98" i="1" s="1"/>
  <c r="BM100" i="1"/>
  <c r="BS113" i="1"/>
  <c r="BT124" i="1"/>
  <c r="BT126" i="1"/>
  <c r="BT128" i="1"/>
  <c r="BQ108" i="1"/>
  <c r="BQ110" i="1"/>
  <c r="BQ112" i="1"/>
  <c r="BQ114" i="1"/>
  <c r="BT119" i="1"/>
  <c r="BQ121" i="1"/>
  <c r="E131" i="1"/>
  <c r="BQ131" i="1" s="1"/>
  <c r="F133" i="1"/>
  <c r="BQ133" i="1"/>
  <c r="E137" i="1"/>
  <c r="BQ137" i="1" s="1"/>
  <c r="BS140" i="1"/>
  <c r="AC140" i="1"/>
  <c r="BT140" i="1" s="1"/>
  <c r="BT143" i="1"/>
  <c r="BW147" i="1"/>
  <c r="BS148" i="1"/>
  <c r="BT155" i="1"/>
  <c r="BS158" i="1"/>
  <c r="AC158" i="1"/>
  <c r="BT158" i="1" s="1"/>
  <c r="BS171" i="1"/>
  <c r="BT172" i="1"/>
  <c r="E174" i="1"/>
  <c r="BQ174" i="1" s="1"/>
  <c r="BW175" i="1"/>
  <c r="BT176" i="1"/>
  <c r="BT178" i="1"/>
  <c r="BT180" i="1"/>
  <c r="BT188" i="1"/>
  <c r="BW197" i="1"/>
  <c r="BT201" i="1"/>
  <c r="E94" i="1"/>
  <c r="BQ94" i="1" s="1"/>
  <c r="BW116" i="1"/>
  <c r="BQ116" i="1"/>
  <c r="BS117" i="1"/>
  <c r="C120" i="1"/>
  <c r="F122" i="1"/>
  <c r="F127" i="1"/>
  <c r="BS132" i="1"/>
  <c r="BW146" i="1"/>
  <c r="C150" i="1"/>
  <c r="BT153" i="1"/>
  <c r="F156" i="1"/>
  <c r="BQ156" i="1"/>
  <c r="BT161" i="1"/>
  <c r="BS164" i="1"/>
  <c r="AC164" i="1"/>
  <c r="BT164" i="1" s="1"/>
  <c r="BT183" i="1"/>
  <c r="BW187" i="1"/>
  <c r="BT191" i="1"/>
  <c r="BT196" i="1"/>
  <c r="BS115" i="1"/>
  <c r="BT117" i="1"/>
  <c r="BS122" i="1"/>
  <c r="BT132" i="1"/>
  <c r="BT149" i="1"/>
  <c r="BT151" i="1"/>
  <c r="F154" i="1"/>
  <c r="BQ154" i="1"/>
  <c r="F155" i="1"/>
  <c r="BT167" i="1"/>
  <c r="BW174" i="1"/>
  <c r="BS175" i="1"/>
  <c r="BS177" i="1"/>
  <c r="BS179" i="1"/>
  <c r="BW182" i="1"/>
  <c r="BT186" i="1"/>
  <c r="BW190" i="1"/>
  <c r="BQ193" i="1"/>
  <c r="F193" i="1"/>
  <c r="BT199" i="1"/>
  <c r="AC109" i="1"/>
  <c r="BT109" i="1" s="1"/>
  <c r="AC111" i="1"/>
  <c r="BT111" i="1" s="1"/>
  <c r="AC113" i="1"/>
  <c r="BT113" i="1" s="1"/>
  <c r="AC115" i="1"/>
  <c r="BT115" i="1" s="1"/>
  <c r="B116" i="1"/>
  <c r="C116" i="1" s="1"/>
  <c r="E117" i="1"/>
  <c r="BQ117" i="1" s="1"/>
  <c r="F123" i="1"/>
  <c r="E124" i="1"/>
  <c r="BQ124" i="1" s="1"/>
  <c r="E128" i="1"/>
  <c r="BQ128" i="1" s="1"/>
  <c r="B129" i="1"/>
  <c r="C129" i="1" s="1"/>
  <c r="BS130" i="1"/>
  <c r="BT133" i="1"/>
  <c r="F134" i="1"/>
  <c r="E136" i="1"/>
  <c r="BQ136" i="1" s="1"/>
  <c r="BT142" i="1"/>
  <c r="BS147" i="1"/>
  <c r="B148" i="1"/>
  <c r="C148" i="1" s="1"/>
  <c r="F150" i="1"/>
  <c r="BQ150" i="1"/>
  <c r="F152" i="1"/>
  <c r="BQ152" i="1"/>
  <c r="F153" i="1"/>
  <c r="BT157" i="1"/>
  <c r="BS160" i="1"/>
  <c r="AC160" i="1"/>
  <c r="BT160" i="1" s="1"/>
  <c r="BS169" i="1"/>
  <c r="BT170" i="1"/>
  <c r="E172" i="1"/>
  <c r="BQ172" i="1" s="1"/>
  <c r="BW173" i="1"/>
  <c r="BT181" i="1"/>
  <c r="BS189" i="1"/>
  <c r="BT202" i="1"/>
  <c r="BT234" i="1"/>
  <c r="BQ107" i="1"/>
  <c r="F120" i="1"/>
  <c r="BQ120" i="1"/>
  <c r="BT121" i="1"/>
  <c r="BS126" i="1"/>
  <c r="BS137" i="1"/>
  <c r="BS138" i="1"/>
  <c r="F143" i="1"/>
  <c r="BQ143" i="1"/>
  <c r="BT147" i="1"/>
  <c r="BW150" i="1"/>
  <c r="BT163" i="1"/>
  <c r="BS166" i="1"/>
  <c r="AC166" i="1"/>
  <c r="BT166" i="1" s="1"/>
  <c r="BT184" i="1"/>
  <c r="BT192" i="1"/>
  <c r="BT195" i="1"/>
  <c r="BT197" i="1"/>
  <c r="BW216" i="1"/>
  <c r="BT221" i="1"/>
  <c r="BT122" i="1"/>
  <c r="E132" i="1"/>
  <c r="BQ132" i="1" s="1"/>
  <c r="BS135" i="1"/>
  <c r="AC135" i="1"/>
  <c r="BT135" i="1" s="1"/>
  <c r="BT137" i="1"/>
  <c r="BS156" i="1"/>
  <c r="BS173" i="1"/>
  <c r="BT174" i="1"/>
  <c r="BT187" i="1"/>
  <c r="BW191" i="1"/>
  <c r="BT200" i="1"/>
  <c r="B102" i="1"/>
  <c r="C102" i="1" s="1"/>
  <c r="B104" i="1"/>
  <c r="C104" i="1" s="1"/>
  <c r="B106" i="1"/>
  <c r="C106" i="1" s="1"/>
  <c r="B122" i="1"/>
  <c r="C122" i="1" s="1"/>
  <c r="B133" i="1"/>
  <c r="C133" i="1" s="1"/>
  <c r="BS145" i="1"/>
  <c r="AC145" i="1"/>
  <c r="BT145" i="1" s="1"/>
  <c r="BS154" i="1"/>
  <c r="BT159" i="1"/>
  <c r="BS162" i="1"/>
  <c r="AC162" i="1"/>
  <c r="BT162" i="1" s="1"/>
  <c r="E170" i="1"/>
  <c r="BQ170" i="1" s="1"/>
  <c r="BT182" i="1"/>
  <c r="BW186" i="1"/>
  <c r="BT190" i="1"/>
  <c r="BS194" i="1"/>
  <c r="BW199" i="1"/>
  <c r="BT207" i="1"/>
  <c r="B118" i="1"/>
  <c r="C118" i="1" s="1"/>
  <c r="BS119" i="1"/>
  <c r="F125" i="1"/>
  <c r="E126" i="1"/>
  <c r="BQ126" i="1" s="1"/>
  <c r="B127" i="1"/>
  <c r="C127" i="1" s="1"/>
  <c r="BS128" i="1"/>
  <c r="E130" i="1"/>
  <c r="BQ130" i="1" s="1"/>
  <c r="B131" i="1"/>
  <c r="C131" i="1" s="1"/>
  <c r="B138" i="1"/>
  <c r="C138" i="1" s="1"/>
  <c r="BT144" i="1"/>
  <c r="E147" i="1"/>
  <c r="BQ147" i="1" s="1"/>
  <c r="BS150" i="1"/>
  <c r="BS152" i="1"/>
  <c r="BT165" i="1"/>
  <c r="BS168" i="1"/>
  <c r="AC168" i="1"/>
  <c r="BT168" i="1" s="1"/>
  <c r="BW181" i="1"/>
  <c r="BT185" i="1"/>
  <c r="BW189" i="1"/>
  <c r="BT198" i="1"/>
  <c r="BT203" i="1"/>
  <c r="BT210" i="1"/>
  <c r="E176" i="1"/>
  <c r="BQ176" i="1" s="1"/>
  <c r="E178" i="1"/>
  <c r="BQ178" i="1" s="1"/>
  <c r="E180" i="1"/>
  <c r="BQ180" i="1" s="1"/>
  <c r="F182" i="1"/>
  <c r="B183" i="1"/>
  <c r="C183" i="1" s="1"/>
  <c r="F184" i="1"/>
  <c r="B185" i="1"/>
  <c r="C185" i="1" s="1"/>
  <c r="F186" i="1"/>
  <c r="B187" i="1"/>
  <c r="C187" i="1" s="1"/>
  <c r="F188" i="1"/>
  <c r="B189" i="1"/>
  <c r="C189" i="1" s="1"/>
  <c r="F190" i="1"/>
  <c r="B191" i="1"/>
  <c r="C191" i="1" s="1"/>
  <c r="F192" i="1"/>
  <c r="BW208" i="1"/>
  <c r="BS209" i="1"/>
  <c r="B210" i="1"/>
  <c r="C210" i="1" s="1"/>
  <c r="BW212" i="1"/>
  <c r="B216" i="1"/>
  <c r="C216" i="1" s="1"/>
  <c r="BT216" i="1"/>
  <c r="BS227" i="1"/>
  <c r="BT233" i="1"/>
  <c r="BT236" i="1"/>
  <c r="BT262" i="1"/>
  <c r="BW264" i="1"/>
  <c r="BT266" i="1"/>
  <c r="BW272" i="1"/>
  <c r="BW274" i="1"/>
  <c r="BS277" i="1"/>
  <c r="BT280" i="1"/>
  <c r="BT288" i="1"/>
  <c r="E135" i="1"/>
  <c r="BQ135" i="1" s="1"/>
  <c r="B136" i="1"/>
  <c r="C136" i="1" s="1"/>
  <c r="E140" i="1"/>
  <c r="BQ140" i="1" s="1"/>
  <c r="B141" i="1"/>
  <c r="C141" i="1" s="1"/>
  <c r="E145" i="1"/>
  <c r="BQ145" i="1" s="1"/>
  <c r="AC150" i="1"/>
  <c r="BT150" i="1" s="1"/>
  <c r="AC152" i="1"/>
  <c r="BT152" i="1" s="1"/>
  <c r="AC154" i="1"/>
  <c r="BT154" i="1" s="1"/>
  <c r="AC156" i="1"/>
  <c r="BT156" i="1" s="1"/>
  <c r="E158" i="1"/>
  <c r="BQ158" i="1" s="1"/>
  <c r="E160" i="1"/>
  <c r="BQ160" i="1" s="1"/>
  <c r="E162" i="1"/>
  <c r="BQ162" i="1" s="1"/>
  <c r="E164" i="1"/>
  <c r="BQ164" i="1" s="1"/>
  <c r="E166" i="1"/>
  <c r="BQ166" i="1" s="1"/>
  <c r="E168" i="1"/>
  <c r="BQ168" i="1" s="1"/>
  <c r="B169" i="1"/>
  <c r="C169" i="1" s="1"/>
  <c r="B171" i="1"/>
  <c r="C171" i="1" s="1"/>
  <c r="B173" i="1"/>
  <c r="C173" i="1" s="1"/>
  <c r="B175" i="1"/>
  <c r="C175" i="1" s="1"/>
  <c r="B177" i="1"/>
  <c r="C177" i="1" s="1"/>
  <c r="B179" i="1"/>
  <c r="C179" i="1" s="1"/>
  <c r="B181" i="1"/>
  <c r="C181" i="1" s="1"/>
  <c r="BS182" i="1"/>
  <c r="BS184" i="1"/>
  <c r="BS186" i="1"/>
  <c r="BS188" i="1"/>
  <c r="BS190" i="1"/>
  <c r="BS192" i="1"/>
  <c r="AC194" i="1"/>
  <c r="BT194" i="1" s="1"/>
  <c r="F196" i="1"/>
  <c r="BS197" i="1"/>
  <c r="E198" i="1"/>
  <c r="BQ198" i="1" s="1"/>
  <c r="BS199" i="1"/>
  <c r="E200" i="1"/>
  <c r="BQ200" i="1" s="1"/>
  <c r="BS201" i="1"/>
  <c r="E202" i="1"/>
  <c r="BQ202" i="1" s="1"/>
  <c r="AC209" i="1"/>
  <c r="BT209" i="1" s="1"/>
  <c r="BT215" i="1"/>
  <c r="F219" i="1"/>
  <c r="E222" i="1"/>
  <c r="BQ222" i="1" s="1"/>
  <c r="AC227" i="1"/>
  <c r="BT227" i="1" s="1"/>
  <c r="AC229" i="1"/>
  <c r="BT229" i="1" s="1"/>
  <c r="BS229" i="1"/>
  <c r="E231" i="1"/>
  <c r="BQ231" i="1" s="1"/>
  <c r="BT238" i="1"/>
  <c r="F254" i="1"/>
  <c r="BQ254" i="1"/>
  <c r="BW254" i="1"/>
  <c r="F256" i="1"/>
  <c r="BQ256" i="1"/>
  <c r="BW256" i="1"/>
  <c r="F258" i="1"/>
  <c r="BQ258" i="1"/>
  <c r="BQ260" i="1"/>
  <c r="F260" i="1"/>
  <c r="BQ264" i="1"/>
  <c r="F264" i="1"/>
  <c r="BS271" i="1"/>
  <c r="BT284" i="1"/>
  <c r="BT286" i="1"/>
  <c r="BT290" i="1"/>
  <c r="AC138" i="1"/>
  <c r="BT138" i="1" s="1"/>
  <c r="BQ138" i="1"/>
  <c r="AC148" i="1"/>
  <c r="BT148" i="1" s="1"/>
  <c r="BQ148" i="1"/>
  <c r="AC189" i="1"/>
  <c r="BT189" i="1" s="1"/>
  <c r="F195" i="1"/>
  <c r="C209" i="1"/>
  <c r="BS212" i="1"/>
  <c r="B214" i="1"/>
  <c r="C214" i="1" s="1"/>
  <c r="BT214" i="1"/>
  <c r="BS220" i="1"/>
  <c r="B221" i="1"/>
  <c r="C221" i="1" s="1"/>
  <c r="BW226" i="1"/>
  <c r="F236" i="1"/>
  <c r="B237" i="1"/>
  <c r="C237" i="1" s="1"/>
  <c r="F238" i="1"/>
  <c r="BW240" i="1"/>
  <c r="E243" i="1"/>
  <c r="BQ243" i="1" s="1"/>
  <c r="BS244" i="1"/>
  <c r="B246" i="1"/>
  <c r="C246" i="1" s="1"/>
  <c r="BS248" i="1"/>
  <c r="B250" i="1"/>
  <c r="C250" i="1" s="1"/>
  <c r="BS252" i="1"/>
  <c r="BW270" i="1"/>
  <c r="BQ187" i="1"/>
  <c r="BQ189" i="1"/>
  <c r="BQ191" i="1"/>
  <c r="BT205" i="1"/>
  <c r="BW210" i="1"/>
  <c r="BS211" i="1"/>
  <c r="BT213" i="1"/>
  <c r="BS216" i="1"/>
  <c r="BS217" i="1"/>
  <c r="BT220" i="1"/>
  <c r="E233" i="1"/>
  <c r="BQ233" i="1" s="1"/>
  <c r="BW235" i="1"/>
  <c r="F237" i="1"/>
  <c r="BQ237" i="1"/>
  <c r="B239" i="1"/>
  <c r="C239" i="1" s="1"/>
  <c r="BW239" i="1"/>
  <c r="BW243" i="1"/>
  <c r="BT245" i="1"/>
  <c r="F246" i="1"/>
  <c r="BQ246" i="1"/>
  <c r="BW247" i="1"/>
  <c r="BT249" i="1"/>
  <c r="F250" i="1"/>
  <c r="BQ250" i="1"/>
  <c r="BW250" i="1"/>
  <c r="BT253" i="1"/>
  <c r="BT255" i="1"/>
  <c r="BT257" i="1"/>
  <c r="BT259" i="1"/>
  <c r="BT263" i="1"/>
  <c r="BW265" i="1"/>
  <c r="BW268" i="1"/>
  <c r="BT269" i="1"/>
  <c r="BW273" i="1"/>
  <c r="BT274" i="1"/>
  <c r="F275" i="1"/>
  <c r="BQ275" i="1"/>
  <c r="E141" i="1"/>
  <c r="BQ141" i="1" s="1"/>
  <c r="B142" i="1"/>
  <c r="C142" i="1" s="1"/>
  <c r="E169" i="1"/>
  <c r="BQ169" i="1" s="1"/>
  <c r="E171" i="1"/>
  <c r="BQ171" i="1" s="1"/>
  <c r="E173" i="1"/>
  <c r="BQ173" i="1" s="1"/>
  <c r="E175" i="1"/>
  <c r="BQ175" i="1" s="1"/>
  <c r="E177" i="1"/>
  <c r="BQ177" i="1" s="1"/>
  <c r="E179" i="1"/>
  <c r="BQ179" i="1" s="1"/>
  <c r="E181" i="1"/>
  <c r="BQ181" i="1" s="1"/>
  <c r="B182" i="1"/>
  <c r="C182" i="1" s="1"/>
  <c r="B184" i="1"/>
  <c r="C184" i="1" s="1"/>
  <c r="B186" i="1"/>
  <c r="C186" i="1" s="1"/>
  <c r="B188" i="1"/>
  <c r="C188" i="1" s="1"/>
  <c r="B190" i="1"/>
  <c r="C190" i="1" s="1"/>
  <c r="B192" i="1"/>
  <c r="C192" i="1" s="1"/>
  <c r="F197" i="1"/>
  <c r="F199" i="1"/>
  <c r="F201" i="1"/>
  <c r="F203" i="1"/>
  <c r="C204" i="1"/>
  <c r="C205" i="1"/>
  <c r="E209" i="1"/>
  <c r="BQ209" i="1" s="1"/>
  <c r="AC211" i="1"/>
  <c r="BT211" i="1" s="1"/>
  <c r="B212" i="1"/>
  <c r="C212" i="1" s="1"/>
  <c r="BS223" i="1"/>
  <c r="C224" i="1"/>
  <c r="B225" i="1"/>
  <c r="C225" i="1" s="1"/>
  <c r="AC225" i="1"/>
  <c r="BT225" i="1" s="1"/>
  <c r="BS225" i="1"/>
  <c r="E227" i="1"/>
  <c r="BQ227" i="1" s="1"/>
  <c r="BW236" i="1"/>
  <c r="F239" i="1"/>
  <c r="BQ239" i="1"/>
  <c r="AC241" i="1"/>
  <c r="BT241" i="1" s="1"/>
  <c r="BS241" i="1"/>
  <c r="F245" i="1"/>
  <c r="F249" i="1"/>
  <c r="BS254" i="1"/>
  <c r="BS256" i="1"/>
  <c r="BS258" i="1"/>
  <c r="BT260" i="1"/>
  <c r="BW262" i="1"/>
  <c r="BT264" i="1"/>
  <c r="BW266" i="1"/>
  <c r="BW275" i="1"/>
  <c r="BW277" i="1"/>
  <c r="BS198" i="1"/>
  <c r="BS200" i="1"/>
  <c r="BS202" i="1"/>
  <c r="B208" i="1"/>
  <c r="C208" i="1" s="1"/>
  <c r="BS215" i="1"/>
  <c r="BS222" i="1"/>
  <c r="BT224" i="1"/>
  <c r="BW228" i="1"/>
  <c r="BS231" i="1"/>
  <c r="E235" i="1"/>
  <c r="BQ235" i="1" s="1"/>
  <c r="BW238" i="1"/>
  <c r="BQ251" i="1"/>
  <c r="BQ262" i="1"/>
  <c r="F262" i="1"/>
  <c r="BQ266" i="1"/>
  <c r="F266" i="1"/>
  <c r="BQ271" i="1"/>
  <c r="F271" i="1"/>
  <c r="BW271" i="1"/>
  <c r="BW280" i="1"/>
  <c r="BT287" i="1"/>
  <c r="E205" i="1"/>
  <c r="BQ205" i="1" s="1"/>
  <c r="F206" i="1"/>
  <c r="F207" i="1"/>
  <c r="F208" i="1"/>
  <c r="F211" i="1"/>
  <c r="F212" i="1"/>
  <c r="BT218" i="1"/>
  <c r="E220" i="1"/>
  <c r="BQ220" i="1" s="1"/>
  <c r="AC222" i="1"/>
  <c r="BT222" i="1" s="1"/>
  <c r="B223" i="1"/>
  <c r="C223" i="1" s="1"/>
  <c r="AC231" i="1"/>
  <c r="BT231" i="1" s="1"/>
  <c r="BW234" i="1"/>
  <c r="BS237" i="1"/>
  <c r="BT240" i="1"/>
  <c r="BW242" i="1"/>
  <c r="BS243" i="1"/>
  <c r="B244" i="1"/>
  <c r="C244" i="1" s="1"/>
  <c r="BS246" i="1"/>
  <c r="B248" i="1"/>
  <c r="C248" i="1" s="1"/>
  <c r="BS250" i="1"/>
  <c r="B252" i="1"/>
  <c r="C252" i="1" s="1"/>
  <c r="BT270" i="1"/>
  <c r="BT281" i="1"/>
  <c r="BT285" i="1"/>
  <c r="C193" i="1"/>
  <c r="BT217" i="1"/>
  <c r="BS233" i="1"/>
  <c r="BT239" i="1"/>
  <c r="BT243" i="1"/>
  <c r="F244" i="1"/>
  <c r="BQ244" i="1"/>
  <c r="BW244" i="1"/>
  <c r="BW245" i="1"/>
  <c r="BT247" i="1"/>
  <c r="F248" i="1"/>
  <c r="BQ248" i="1"/>
  <c r="BW248" i="1"/>
  <c r="BW249" i="1"/>
  <c r="BT251" i="1"/>
  <c r="F252" i="1"/>
  <c r="BQ252" i="1"/>
  <c r="BW252" i="1"/>
  <c r="BT261" i="1"/>
  <c r="BW263" i="1"/>
  <c r="BT265" i="1"/>
  <c r="BT268" i="1"/>
  <c r="BW269" i="1"/>
  <c r="BT273" i="1"/>
  <c r="BS275" i="1"/>
  <c r="F229" i="1"/>
  <c r="C232" i="1"/>
  <c r="C234" i="1"/>
  <c r="AC237" i="1"/>
  <c r="BT237" i="1" s="1"/>
  <c r="F241" i="1"/>
  <c r="C242" i="1"/>
  <c r="AC244" i="1"/>
  <c r="BT244" i="1" s="1"/>
  <c r="AC246" i="1"/>
  <c r="BT246" i="1" s="1"/>
  <c r="AC248" i="1"/>
  <c r="BT248" i="1" s="1"/>
  <c r="AC250" i="1"/>
  <c r="BT250" i="1" s="1"/>
  <c r="AC252" i="1"/>
  <c r="BT252" i="1" s="1"/>
  <c r="AC254" i="1"/>
  <c r="BT254" i="1" s="1"/>
  <c r="AC256" i="1"/>
  <c r="BT256" i="1" s="1"/>
  <c r="AC258" i="1"/>
  <c r="BT258" i="1" s="1"/>
  <c r="BS260" i="1"/>
  <c r="BS261" i="1"/>
  <c r="BS262" i="1"/>
  <c r="BS263" i="1"/>
  <c r="BS264" i="1"/>
  <c r="BS265" i="1"/>
  <c r="BS266" i="1"/>
  <c r="E268" i="1"/>
  <c r="BQ268" i="1" s="1"/>
  <c r="E269" i="1"/>
  <c r="BQ269" i="1" s="1"/>
  <c r="BS269" i="1"/>
  <c r="BS270" i="1"/>
  <c r="AC271" i="1"/>
  <c r="BT271" i="1" s="1"/>
  <c r="C272" i="1"/>
  <c r="C273" i="1"/>
  <c r="B274" i="1"/>
  <c r="C274" i="1" s="1"/>
  <c r="B275" i="1"/>
  <c r="C275" i="1" s="1"/>
  <c r="E285" i="1"/>
  <c r="BQ285" i="1" s="1"/>
  <c r="F286" i="1"/>
  <c r="F292" i="1"/>
  <c r="B293" i="1"/>
  <c r="C293" i="1" s="1"/>
  <c r="BT294" i="1"/>
  <c r="BS295" i="1"/>
  <c r="B297" i="1"/>
  <c r="C297" i="1" s="1"/>
  <c r="F298" i="1"/>
  <c r="BW299" i="1"/>
  <c r="BS303" i="1"/>
  <c r="BW307" i="1"/>
  <c r="BS311" i="1"/>
  <c r="BQ313" i="1"/>
  <c r="BS319" i="1"/>
  <c r="F321" i="1"/>
  <c r="BT325" i="1"/>
  <c r="BS331" i="1"/>
  <c r="E261" i="1"/>
  <c r="BQ261" i="1" s="1"/>
  <c r="E263" i="1"/>
  <c r="BQ263" i="1" s="1"/>
  <c r="E265" i="1"/>
  <c r="BQ265" i="1" s="1"/>
  <c r="E267" i="1"/>
  <c r="BQ267" i="1" s="1"/>
  <c r="BS272" i="1"/>
  <c r="E283" i="1"/>
  <c r="BQ283" i="1" s="1"/>
  <c r="F284" i="1"/>
  <c r="BW288" i="1"/>
  <c r="BW290" i="1"/>
  <c r="BW292" i="1"/>
  <c r="F293" i="1"/>
  <c r="BT295" i="1"/>
  <c r="F297" i="1"/>
  <c r="BW298" i="1"/>
  <c r="BT302" i="1"/>
  <c r="B306" i="1"/>
  <c r="C306" i="1" s="1"/>
  <c r="BT308" i="1"/>
  <c r="BW312" i="1"/>
  <c r="B314" i="1"/>
  <c r="C314" i="1" s="1"/>
  <c r="BT316" i="1"/>
  <c r="BT326" i="1"/>
  <c r="BT342" i="1"/>
  <c r="BT348" i="1"/>
  <c r="BT275" i="1"/>
  <c r="BQ278" i="1"/>
  <c r="BW286" i="1"/>
  <c r="BS289" i="1"/>
  <c r="BS291" i="1"/>
  <c r="B295" i="1"/>
  <c r="C295" i="1" s="1"/>
  <c r="B296" i="1"/>
  <c r="C296" i="1" s="1"/>
  <c r="BW297" i="1"/>
  <c r="BS301" i="1"/>
  <c r="BS305" i="1"/>
  <c r="BW309" i="1"/>
  <c r="BS313" i="1"/>
  <c r="BW321" i="1"/>
  <c r="BT324" i="1"/>
  <c r="F325" i="1"/>
  <c r="BQ325" i="1"/>
  <c r="BT329" i="1"/>
  <c r="BT336" i="1"/>
  <c r="BT350" i="1"/>
  <c r="BT357" i="1"/>
  <c r="F272" i="1"/>
  <c r="BS276" i="1"/>
  <c r="BV276" i="1" s="1"/>
  <c r="AC277" i="1"/>
  <c r="BT277" i="1" s="1"/>
  <c r="BQ279" i="1"/>
  <c r="BS281" i="1"/>
  <c r="BS282" i="1"/>
  <c r="BW284" i="1"/>
  <c r="BS287" i="1"/>
  <c r="AC289" i="1"/>
  <c r="BT289" i="1" s="1"/>
  <c r="AC291" i="1"/>
  <c r="BT291" i="1" s="1"/>
  <c r="BW293" i="1"/>
  <c r="B294" i="1"/>
  <c r="C294" i="1" s="1"/>
  <c r="F295" i="1"/>
  <c r="F296" i="1"/>
  <c r="BW296" i="1"/>
  <c r="BT300" i="1"/>
  <c r="B302" i="1"/>
  <c r="C302" i="1" s="1"/>
  <c r="F303" i="1"/>
  <c r="BW306" i="1"/>
  <c r="B308" i="1"/>
  <c r="C308" i="1" s="1"/>
  <c r="BT310" i="1"/>
  <c r="BW314" i="1"/>
  <c r="B316" i="1"/>
  <c r="C316" i="1" s="1"/>
  <c r="BT318" i="1"/>
  <c r="BT322" i="1"/>
  <c r="BT279" i="1"/>
  <c r="BW282" i="1"/>
  <c r="BS285" i="1"/>
  <c r="F294" i="1"/>
  <c r="BS299" i="1"/>
  <c r="B301" i="1"/>
  <c r="C301" i="1" s="1"/>
  <c r="F302" i="1"/>
  <c r="BW303" i="1"/>
  <c r="BS307" i="1"/>
  <c r="BS315" i="1"/>
  <c r="BT327" i="1"/>
  <c r="BT338" i="1"/>
  <c r="BT344" i="1"/>
  <c r="BT356" i="1"/>
  <c r="BQ253" i="1"/>
  <c r="BQ255" i="1"/>
  <c r="BQ257" i="1"/>
  <c r="BQ259" i="1"/>
  <c r="BS283" i="1"/>
  <c r="BW294" i="1"/>
  <c r="BW295" i="1"/>
  <c r="BT298" i="1"/>
  <c r="B300" i="1"/>
  <c r="C300" i="1" s="1"/>
  <c r="BW302" i="1"/>
  <c r="BT304" i="1"/>
  <c r="BW308" i="1"/>
  <c r="B310" i="1"/>
  <c r="C310" i="1" s="1"/>
  <c r="BT312" i="1"/>
  <c r="BW316" i="1"/>
  <c r="B318" i="1"/>
  <c r="C318" i="1" s="1"/>
  <c r="BS320" i="1"/>
  <c r="BT323" i="1"/>
  <c r="BT330" i="1"/>
  <c r="BT352" i="1"/>
  <c r="BW361" i="1"/>
  <c r="B254" i="1"/>
  <c r="C254" i="1" s="1"/>
  <c r="B256" i="1"/>
  <c r="C256" i="1" s="1"/>
  <c r="B258" i="1"/>
  <c r="C258" i="1" s="1"/>
  <c r="B260" i="1"/>
  <c r="C260" i="1" s="1"/>
  <c r="B261" i="1"/>
  <c r="C261" i="1" s="1"/>
  <c r="B263" i="1"/>
  <c r="C263" i="1" s="1"/>
  <c r="B265" i="1"/>
  <c r="C265" i="1" s="1"/>
  <c r="B267" i="1"/>
  <c r="C267" i="1" s="1"/>
  <c r="BS267" i="1"/>
  <c r="B268" i="1"/>
  <c r="C268" i="1" s="1"/>
  <c r="B270" i="1"/>
  <c r="C270" i="1" s="1"/>
  <c r="B271" i="1"/>
  <c r="C271" i="1" s="1"/>
  <c r="AC283" i="1"/>
  <c r="BT283" i="1" s="1"/>
  <c r="E289" i="1"/>
  <c r="BQ289" i="1" s="1"/>
  <c r="F290" i="1"/>
  <c r="E291" i="1"/>
  <c r="BQ291" i="1" s="1"/>
  <c r="BS293" i="1"/>
  <c r="BS297" i="1"/>
  <c r="B299" i="1"/>
  <c r="C299" i="1" s="1"/>
  <c r="BW301" i="1"/>
  <c r="BW305" i="1"/>
  <c r="BS309" i="1"/>
  <c r="BS317" i="1"/>
  <c r="BT321" i="1"/>
  <c r="F324" i="1"/>
  <c r="BQ324" i="1"/>
  <c r="BT346" i="1"/>
  <c r="BS358" i="1"/>
  <c r="C262" i="1"/>
  <c r="C264" i="1"/>
  <c r="C266" i="1"/>
  <c r="AC267" i="1"/>
  <c r="BT267" i="1" s="1"/>
  <c r="F281" i="1"/>
  <c r="E287" i="1"/>
  <c r="BQ287" i="1" s="1"/>
  <c r="F288" i="1"/>
  <c r="BW291" i="1"/>
  <c r="B292" i="1"/>
  <c r="C292" i="1" s="1"/>
  <c r="BT293" i="1"/>
  <c r="BT296" i="1"/>
  <c r="B298" i="1"/>
  <c r="C298" i="1" s="1"/>
  <c r="BW300" i="1"/>
  <c r="B304" i="1"/>
  <c r="C304" i="1" s="1"/>
  <c r="BT306" i="1"/>
  <c r="BW310" i="1"/>
  <c r="B312" i="1"/>
  <c r="C312" i="1" s="1"/>
  <c r="BT314" i="1"/>
  <c r="BW318" i="1"/>
  <c r="B320" i="1"/>
  <c r="C320" i="1" s="1"/>
  <c r="F322" i="1"/>
  <c r="BQ322" i="1"/>
  <c r="F323" i="1"/>
  <c r="BT328" i="1"/>
  <c r="BT334" i="1"/>
  <c r="BT340" i="1"/>
  <c r="C284" i="1"/>
  <c r="C286" i="1"/>
  <c r="C288" i="1"/>
  <c r="C290" i="1"/>
  <c r="AC320" i="1"/>
  <c r="BT320" i="1" s="1"/>
  <c r="F326" i="1"/>
  <c r="BS334" i="1"/>
  <c r="F336" i="1"/>
  <c r="BS338" i="1"/>
  <c r="F340" i="1"/>
  <c r="BS342" i="1"/>
  <c r="F344" i="1"/>
  <c r="BS346" i="1"/>
  <c r="F348" i="1"/>
  <c r="BS350" i="1"/>
  <c r="BW357" i="1"/>
  <c r="BW358" i="1"/>
  <c r="BS359" i="1"/>
  <c r="AC359" i="1"/>
  <c r="BT359" i="1" s="1"/>
  <c r="E365" i="1"/>
  <c r="BQ365" i="1" s="1"/>
  <c r="E367" i="1"/>
  <c r="BQ367" i="1" s="1"/>
  <c r="E369" i="1"/>
  <c r="BQ369" i="1" s="1"/>
  <c r="E371" i="1"/>
  <c r="BQ371" i="1" s="1"/>
  <c r="E373" i="1"/>
  <c r="BQ373" i="1" s="1"/>
  <c r="E375" i="1"/>
  <c r="BQ375" i="1" s="1"/>
  <c r="E377" i="1"/>
  <c r="BQ377" i="1" s="1"/>
  <c r="BS382" i="1"/>
  <c r="BS387" i="1"/>
  <c r="BT388" i="1"/>
  <c r="BW396" i="1"/>
  <c r="BT397" i="1"/>
  <c r="BT399" i="1"/>
  <c r="BT405" i="1"/>
  <c r="BS326" i="1"/>
  <c r="BS328" i="1"/>
  <c r="BS330" i="1"/>
  <c r="BS354" i="1"/>
  <c r="E363" i="1"/>
  <c r="BQ363" i="1" s="1"/>
  <c r="B380" i="1"/>
  <c r="C380" i="1" s="1"/>
  <c r="BT409" i="1"/>
  <c r="BT413" i="1"/>
  <c r="BW416" i="1"/>
  <c r="B303" i="1"/>
  <c r="C303" i="1" s="1"/>
  <c r="B305" i="1"/>
  <c r="C305" i="1" s="1"/>
  <c r="B307" i="1"/>
  <c r="C307" i="1" s="1"/>
  <c r="B309" i="1"/>
  <c r="C309" i="1" s="1"/>
  <c r="B311" i="1"/>
  <c r="C311" i="1" s="1"/>
  <c r="BS322" i="1"/>
  <c r="BS324" i="1"/>
  <c r="AC331" i="1"/>
  <c r="BT331" i="1" s="1"/>
  <c r="BQ331" i="1"/>
  <c r="BS332" i="1"/>
  <c r="C333" i="1"/>
  <c r="C337" i="1"/>
  <c r="BQ337" i="1"/>
  <c r="C341" i="1"/>
  <c r="BQ341" i="1"/>
  <c r="C345" i="1"/>
  <c r="BQ345" i="1"/>
  <c r="C349" i="1"/>
  <c r="BS352" i="1"/>
  <c r="AC354" i="1"/>
  <c r="BT354" i="1" s="1"/>
  <c r="C355" i="1"/>
  <c r="BS356" i="1"/>
  <c r="BW363" i="1"/>
  <c r="BW365" i="1"/>
  <c r="BW367" i="1"/>
  <c r="BW369" i="1"/>
  <c r="BW371" i="1"/>
  <c r="BW373" i="1"/>
  <c r="BW375" i="1"/>
  <c r="BS378" i="1"/>
  <c r="BT379" i="1"/>
  <c r="BT384" i="1"/>
  <c r="BQ327" i="1"/>
  <c r="BQ329" i="1"/>
  <c r="BW391" i="1"/>
  <c r="BT394" i="1"/>
  <c r="BS396" i="1"/>
  <c r="BW403" i="1"/>
  <c r="AC297" i="1"/>
  <c r="BT297" i="1" s="1"/>
  <c r="AC299" i="1"/>
  <c r="BT299" i="1" s="1"/>
  <c r="AC301" i="1"/>
  <c r="BT301" i="1" s="1"/>
  <c r="AC303" i="1"/>
  <c r="BT303" i="1" s="1"/>
  <c r="AC305" i="1"/>
  <c r="BT305" i="1" s="1"/>
  <c r="AC307" i="1"/>
  <c r="BT307" i="1" s="1"/>
  <c r="AC309" i="1"/>
  <c r="BT309" i="1" s="1"/>
  <c r="AC311" i="1"/>
  <c r="BT311" i="1" s="1"/>
  <c r="AC313" i="1"/>
  <c r="BT313" i="1" s="1"/>
  <c r="AC315" i="1"/>
  <c r="BT315" i="1" s="1"/>
  <c r="AC317" i="1"/>
  <c r="BT317" i="1" s="1"/>
  <c r="AC319" i="1"/>
  <c r="BT319" i="1" s="1"/>
  <c r="F334" i="1"/>
  <c r="BS336" i="1"/>
  <c r="F338" i="1"/>
  <c r="BS340" i="1"/>
  <c r="F342" i="1"/>
  <c r="BS344" i="1"/>
  <c r="F346" i="1"/>
  <c r="BS348" i="1"/>
  <c r="F350" i="1"/>
  <c r="BW353" i="1"/>
  <c r="E355" i="1"/>
  <c r="BQ355" i="1" s="1"/>
  <c r="AC358" i="1"/>
  <c r="BT358" i="1" s="1"/>
  <c r="BT360" i="1"/>
  <c r="BW382" i="1"/>
  <c r="BT386" i="1"/>
  <c r="BW388" i="1"/>
  <c r="BW405" i="1"/>
  <c r="BT412" i="1"/>
  <c r="BW351" i="1"/>
  <c r="E357" i="1"/>
  <c r="BQ357" i="1" s="1"/>
  <c r="B378" i="1"/>
  <c r="C378" i="1" s="1"/>
  <c r="BT401" i="1"/>
  <c r="BW407" i="1"/>
  <c r="BW409" i="1"/>
  <c r="BW411" i="1"/>
  <c r="C335" i="1"/>
  <c r="C347" i="1"/>
  <c r="F352" i="1"/>
  <c r="F356" i="1"/>
  <c r="BS361" i="1"/>
  <c r="AC361" i="1"/>
  <c r="BT361" i="1" s="1"/>
  <c r="BT363" i="1"/>
  <c r="BS364" i="1"/>
  <c r="BT365" i="1"/>
  <c r="BS366" i="1"/>
  <c r="BT367" i="1"/>
  <c r="BS368" i="1"/>
  <c r="BT369" i="1"/>
  <c r="BS370" i="1"/>
  <c r="BT371" i="1"/>
  <c r="BS372" i="1"/>
  <c r="BT373" i="1"/>
  <c r="BS374" i="1"/>
  <c r="BT375" i="1"/>
  <c r="BS376" i="1"/>
  <c r="BT377" i="1"/>
  <c r="BW378" i="1"/>
  <c r="BS380" i="1"/>
  <c r="BT381" i="1"/>
  <c r="BT383" i="1"/>
  <c r="BW392" i="1"/>
  <c r="BS395" i="1"/>
  <c r="BW331" i="1"/>
  <c r="BW355" i="1"/>
  <c r="F358" i="1"/>
  <c r="E360" i="1"/>
  <c r="BQ360" i="1" s="1"/>
  <c r="BS362" i="1"/>
  <c r="BS385" i="1"/>
  <c r="BT390" i="1"/>
  <c r="BT393" i="1"/>
  <c r="BT395" i="1"/>
  <c r="BW402" i="1"/>
  <c r="BT414" i="1"/>
  <c r="BW400" i="1"/>
  <c r="BT402" i="1"/>
  <c r="BW406" i="1"/>
  <c r="BT416" i="1"/>
  <c r="BT425" i="1"/>
  <c r="BT436" i="1"/>
  <c r="BT444" i="1"/>
  <c r="B382" i="1"/>
  <c r="C382" i="1" s="1"/>
  <c r="BS383" i="1"/>
  <c r="AC387" i="1"/>
  <c r="BT387" i="1" s="1"/>
  <c r="E390" i="1"/>
  <c r="BQ390" i="1" s="1"/>
  <c r="BQ392" i="1"/>
  <c r="F394" i="1"/>
  <c r="E396" i="1"/>
  <c r="BQ396" i="1" s="1"/>
  <c r="F397" i="1"/>
  <c r="F398" i="1"/>
  <c r="B399" i="1"/>
  <c r="C399" i="1" s="1"/>
  <c r="B403" i="1"/>
  <c r="C403" i="1" s="1"/>
  <c r="BT403" i="1"/>
  <c r="BS405" i="1"/>
  <c r="F407" i="1"/>
  <c r="F408" i="1"/>
  <c r="BS410" i="1"/>
  <c r="C411" i="1"/>
  <c r="BT411" i="1"/>
  <c r="E413" i="1"/>
  <c r="BQ413" i="1" s="1"/>
  <c r="BT417" i="1"/>
  <c r="BT424" i="1"/>
  <c r="BT441" i="1"/>
  <c r="BQ359" i="1"/>
  <c r="BQ361" i="1"/>
  <c r="BS389" i="1"/>
  <c r="BW401" i="1"/>
  <c r="BT410" i="1"/>
  <c r="F414" i="1"/>
  <c r="E415" i="1"/>
  <c r="BQ415" i="1" s="1"/>
  <c r="B419" i="1"/>
  <c r="C419" i="1" s="1"/>
  <c r="E420" i="1"/>
  <c r="BQ420" i="1" s="1"/>
  <c r="BT423" i="1"/>
  <c r="BT438" i="1"/>
  <c r="B360" i="1"/>
  <c r="C360" i="1" s="1"/>
  <c r="B362" i="1"/>
  <c r="C362" i="1" s="1"/>
  <c r="AC378" i="1"/>
  <c r="BT378" i="1" s="1"/>
  <c r="AC380" i="1"/>
  <c r="BT380" i="1" s="1"/>
  <c r="AC382" i="1"/>
  <c r="BT382" i="1" s="1"/>
  <c r="E384" i="1"/>
  <c r="BQ384" i="1" s="1"/>
  <c r="AC385" i="1"/>
  <c r="BT385" i="1" s="1"/>
  <c r="F387" i="1"/>
  <c r="AC389" i="1"/>
  <c r="BT389" i="1" s="1"/>
  <c r="B392" i="1"/>
  <c r="C392" i="1" s="1"/>
  <c r="C395" i="1"/>
  <c r="BS397" i="1"/>
  <c r="BW398" i="1"/>
  <c r="F399" i="1"/>
  <c r="F402" i="1"/>
  <c r="C404" i="1"/>
  <c r="BS412" i="1"/>
  <c r="BW415" i="1"/>
  <c r="B416" i="1"/>
  <c r="C416" i="1" s="1"/>
  <c r="BW420" i="1"/>
  <c r="BT422" i="1"/>
  <c r="BW426" i="1"/>
  <c r="E428" i="1"/>
  <c r="BQ428" i="1" s="1"/>
  <c r="BT443" i="1"/>
  <c r="AC364" i="1"/>
  <c r="BT364" i="1" s="1"/>
  <c r="AC366" i="1"/>
  <c r="BT366" i="1" s="1"/>
  <c r="AC368" i="1"/>
  <c r="BT368" i="1" s="1"/>
  <c r="AC370" i="1"/>
  <c r="BT370" i="1" s="1"/>
  <c r="AC372" i="1"/>
  <c r="BT372" i="1" s="1"/>
  <c r="AC374" i="1"/>
  <c r="BT374" i="1" s="1"/>
  <c r="AC376" i="1"/>
  <c r="BT376" i="1" s="1"/>
  <c r="E378" i="1"/>
  <c r="BQ378" i="1" s="1"/>
  <c r="E380" i="1"/>
  <c r="BQ380" i="1" s="1"/>
  <c r="E382" i="1"/>
  <c r="BQ382" i="1" s="1"/>
  <c r="F386" i="1"/>
  <c r="C389" i="1"/>
  <c r="BW390" i="1"/>
  <c r="B391" i="1"/>
  <c r="C391" i="1" s="1"/>
  <c r="BT392" i="1"/>
  <c r="F393" i="1"/>
  <c r="F395" i="1"/>
  <c r="BS401" i="1"/>
  <c r="BS406" i="1"/>
  <c r="AC406" i="1"/>
  <c r="BT406" i="1" s="1"/>
  <c r="F409" i="1"/>
  <c r="F410" i="1"/>
  <c r="F411" i="1"/>
  <c r="F412" i="1"/>
  <c r="BW412" i="1"/>
  <c r="F416" i="1"/>
  <c r="BW428" i="1"/>
  <c r="BT440" i="1"/>
  <c r="F389" i="1"/>
  <c r="BS394" i="1"/>
  <c r="BW399" i="1"/>
  <c r="C401" i="1"/>
  <c r="C407" i="1"/>
  <c r="BS413" i="1"/>
  <c r="BW414" i="1"/>
  <c r="E417" i="1"/>
  <c r="BQ417" i="1" s="1"/>
  <c r="BW417" i="1"/>
  <c r="E418" i="1"/>
  <c r="BQ418" i="1" s="1"/>
  <c r="B427" i="1"/>
  <c r="C427" i="1" s="1"/>
  <c r="BW434" i="1"/>
  <c r="BT437" i="1"/>
  <c r="BT396" i="1"/>
  <c r="BS398" i="1"/>
  <c r="BT407" i="1"/>
  <c r="BW410" i="1"/>
  <c r="BS415" i="1"/>
  <c r="BW418" i="1"/>
  <c r="B421" i="1"/>
  <c r="C421" i="1" s="1"/>
  <c r="BW430" i="1"/>
  <c r="BW432" i="1"/>
  <c r="BT442" i="1"/>
  <c r="B390" i="1"/>
  <c r="C390" i="1" s="1"/>
  <c r="C396" i="1"/>
  <c r="AC398" i="1"/>
  <c r="BT398" i="1" s="1"/>
  <c r="BS399" i="1"/>
  <c r="C402" i="1"/>
  <c r="BS404" i="1"/>
  <c r="F405" i="1"/>
  <c r="F406" i="1"/>
  <c r="BS408" i="1"/>
  <c r="AC408" i="1"/>
  <c r="BT408" i="1" s="1"/>
  <c r="AC415" i="1"/>
  <c r="BT415" i="1" s="1"/>
  <c r="BT439" i="1"/>
  <c r="BQ419" i="1"/>
  <c r="F419" i="1"/>
  <c r="BS421" i="1"/>
  <c r="AC421" i="1"/>
  <c r="BT421" i="1" s="1"/>
  <c r="BW427" i="1"/>
  <c r="BS429" i="1"/>
  <c r="AC429" i="1"/>
  <c r="BT429" i="1" s="1"/>
  <c r="BW431" i="1"/>
  <c r="BS433" i="1"/>
  <c r="AC433" i="1"/>
  <c r="BT433" i="1" s="1"/>
  <c r="BW435" i="1"/>
  <c r="BW436" i="1"/>
  <c r="BW437" i="1"/>
  <c r="BW438" i="1"/>
  <c r="BW439" i="1"/>
  <c r="BS442" i="1"/>
  <c r="E444" i="1"/>
  <c r="BQ444" i="1" s="1"/>
  <c r="B446" i="1"/>
  <c r="C446" i="1" s="1"/>
  <c r="C447" i="1"/>
  <c r="BT448" i="1"/>
  <c r="C449" i="1"/>
  <c r="BT450" i="1"/>
  <c r="C451" i="1"/>
  <c r="BW454" i="1"/>
  <c r="BW452" i="1"/>
  <c r="B456" i="1"/>
  <c r="C456" i="1" s="1"/>
  <c r="F422" i="1"/>
  <c r="F423" i="1"/>
  <c r="F424" i="1"/>
  <c r="F425" i="1"/>
  <c r="F426" i="1"/>
  <c r="C429" i="1"/>
  <c r="F430" i="1"/>
  <c r="C433" i="1"/>
  <c r="F434" i="1"/>
  <c r="BS436" i="1"/>
  <c r="BS437" i="1"/>
  <c r="BS438" i="1"/>
  <c r="BS439" i="1"/>
  <c r="BS440" i="1"/>
  <c r="BS441" i="1"/>
  <c r="BS443" i="1"/>
  <c r="E445" i="1"/>
  <c r="BQ445" i="1" s="1"/>
  <c r="BW446" i="1"/>
  <c r="F447" i="1"/>
  <c r="BQ447" i="1"/>
  <c r="F449" i="1"/>
  <c r="BQ449" i="1"/>
  <c r="F451" i="1"/>
  <c r="BQ451" i="1"/>
  <c r="BS453" i="1"/>
  <c r="BT455" i="1"/>
  <c r="BS417" i="1"/>
  <c r="BT420" i="1"/>
  <c r="BT428" i="1"/>
  <c r="BT432" i="1"/>
  <c r="BW445" i="1"/>
  <c r="F448" i="1"/>
  <c r="BT453" i="1"/>
  <c r="BT459" i="1"/>
  <c r="C417" i="1"/>
  <c r="AC419" i="1"/>
  <c r="BT419" i="1" s="1"/>
  <c r="BS419" i="1"/>
  <c r="BW421" i="1"/>
  <c r="BW422" i="1"/>
  <c r="BW423" i="1"/>
  <c r="BS427" i="1"/>
  <c r="AC427" i="1"/>
  <c r="BT427" i="1" s="1"/>
  <c r="F429" i="1"/>
  <c r="BQ429" i="1"/>
  <c r="AC431" i="1"/>
  <c r="BT431" i="1" s="1"/>
  <c r="BS431" i="1"/>
  <c r="F433" i="1"/>
  <c r="BQ433" i="1"/>
  <c r="BS435" i="1"/>
  <c r="AC435" i="1"/>
  <c r="BT435" i="1" s="1"/>
  <c r="E442" i="1"/>
  <c r="BQ442" i="1" s="1"/>
  <c r="BS444" i="1"/>
  <c r="BW447" i="1"/>
  <c r="BW449" i="1"/>
  <c r="BS457" i="1"/>
  <c r="BW448" i="1"/>
  <c r="BS452" i="1"/>
  <c r="E455" i="1"/>
  <c r="BQ455" i="1" s="1"/>
  <c r="BW472" i="1"/>
  <c r="BS422" i="1"/>
  <c r="BS424" i="1"/>
  <c r="C431" i="1"/>
  <c r="F432" i="1"/>
  <c r="C435" i="1"/>
  <c r="F436" i="1"/>
  <c r="F437" i="1"/>
  <c r="F438" i="1"/>
  <c r="F439" i="1"/>
  <c r="F440" i="1"/>
  <c r="F441" i="1"/>
  <c r="E443" i="1"/>
  <c r="BQ443" i="1" s="1"/>
  <c r="BS446" i="1"/>
  <c r="BS447" i="1"/>
  <c r="BS449" i="1"/>
  <c r="E453" i="1"/>
  <c r="BQ453" i="1" s="1"/>
  <c r="BW455" i="1"/>
  <c r="B457" i="1"/>
  <c r="C457" i="1" s="1"/>
  <c r="C418" i="1"/>
  <c r="BT418" i="1"/>
  <c r="BT426" i="1"/>
  <c r="BT430" i="1"/>
  <c r="BT434" i="1"/>
  <c r="BT445" i="1"/>
  <c r="BT447" i="1"/>
  <c r="BT449" i="1"/>
  <c r="BT451" i="1"/>
  <c r="BS456" i="1"/>
  <c r="BW459" i="1"/>
  <c r="BS460" i="1"/>
  <c r="BT457" i="1"/>
  <c r="BT463" i="1"/>
  <c r="BT464" i="1"/>
  <c r="BS470" i="1"/>
  <c r="AC470" i="1"/>
  <c r="BT470" i="1" s="1"/>
  <c r="BT471" i="1"/>
  <c r="E480" i="1"/>
  <c r="BQ480" i="1" s="1"/>
  <c r="BW485" i="1"/>
  <c r="BT488" i="1"/>
  <c r="BT499" i="1"/>
  <c r="BT520" i="1"/>
  <c r="AC456" i="1"/>
  <c r="BT456" i="1" s="1"/>
  <c r="E460" i="1"/>
  <c r="BQ460" i="1" s="1"/>
  <c r="E462" i="1"/>
  <c r="BQ462" i="1" s="1"/>
  <c r="BW466" i="1"/>
  <c r="BS468" i="1"/>
  <c r="AC468" i="1"/>
  <c r="BT468" i="1" s="1"/>
  <c r="F471" i="1"/>
  <c r="C474" i="1"/>
  <c r="BT474" i="1"/>
  <c r="C482" i="1"/>
  <c r="BT482" i="1"/>
  <c r="BQ486" i="1"/>
  <c r="F486" i="1"/>
  <c r="BW486" i="1"/>
  <c r="BW504" i="1"/>
  <c r="AC465" i="1"/>
  <c r="BT465" i="1" s="1"/>
  <c r="BS465" i="1"/>
  <c r="BT476" i="1"/>
  <c r="BW480" i="1"/>
  <c r="BS483" i="1"/>
  <c r="BT490" i="1"/>
  <c r="BT492" i="1"/>
  <c r="BT494" i="1"/>
  <c r="BT503" i="1"/>
  <c r="AC452" i="1"/>
  <c r="BT452" i="1" s="1"/>
  <c r="BQ452" i="1"/>
  <c r="E454" i="1"/>
  <c r="BQ454" i="1" s="1"/>
  <c r="F456" i="1"/>
  <c r="F457" i="1"/>
  <c r="BS458" i="1"/>
  <c r="BS461" i="1"/>
  <c r="F467" i="1"/>
  <c r="BT469" i="1"/>
  <c r="C470" i="1"/>
  <c r="E474" i="1"/>
  <c r="BQ474" i="1" s="1"/>
  <c r="BT478" i="1"/>
  <c r="E482" i="1"/>
  <c r="BQ482" i="1" s="1"/>
  <c r="F488" i="1"/>
  <c r="BT498" i="1"/>
  <c r="BW502" i="1"/>
  <c r="BW457" i="1"/>
  <c r="BT458" i="1"/>
  <c r="BW463" i="1"/>
  <c r="BW464" i="1"/>
  <c r="C466" i="1"/>
  <c r="BS467" i="1"/>
  <c r="F468" i="1"/>
  <c r="BQ468" i="1"/>
  <c r="F469" i="1"/>
  <c r="BS473" i="1"/>
  <c r="E476" i="1"/>
  <c r="BQ476" i="1" s="1"/>
  <c r="BS479" i="1"/>
  <c r="C484" i="1"/>
  <c r="BT484" i="1"/>
  <c r="BT485" i="1"/>
  <c r="BW488" i="1"/>
  <c r="BT496" i="1"/>
  <c r="BW497" i="1"/>
  <c r="BS509" i="1"/>
  <c r="AC446" i="1"/>
  <c r="BT446" i="1" s="1"/>
  <c r="BW456" i="1"/>
  <c r="F459" i="1"/>
  <c r="C461" i="1"/>
  <c r="BS464" i="1"/>
  <c r="BT466" i="1"/>
  <c r="BS472" i="1"/>
  <c r="AC472" i="1"/>
  <c r="BT472" i="1" s="1"/>
  <c r="BW474" i="1"/>
  <c r="BS475" i="1"/>
  <c r="AC475" i="1"/>
  <c r="BT475" i="1" s="1"/>
  <c r="E478" i="1"/>
  <c r="BQ478" i="1" s="1"/>
  <c r="BW482" i="1"/>
  <c r="AC486" i="1"/>
  <c r="BT486" i="1" s="1"/>
  <c r="BS486" i="1"/>
  <c r="BQ490" i="1"/>
  <c r="F490" i="1"/>
  <c r="BQ492" i="1"/>
  <c r="F492" i="1"/>
  <c r="BQ494" i="1"/>
  <c r="F494" i="1"/>
  <c r="BT504" i="1"/>
  <c r="BW476" i="1"/>
  <c r="BS477" i="1"/>
  <c r="AC477" i="1"/>
  <c r="BT477" i="1" s="1"/>
  <c r="BT480" i="1"/>
  <c r="E484" i="1"/>
  <c r="BQ484" i="1" s="1"/>
  <c r="B485" i="1"/>
  <c r="C485" i="1" s="1"/>
  <c r="BS487" i="1"/>
  <c r="BS489" i="1"/>
  <c r="BW490" i="1"/>
  <c r="BS491" i="1"/>
  <c r="BW492" i="1"/>
  <c r="BS493" i="1"/>
  <c r="BW494" i="1"/>
  <c r="BS495" i="1"/>
  <c r="AC460" i="1"/>
  <c r="BT460" i="1" s="1"/>
  <c r="F461" i="1"/>
  <c r="F466" i="1"/>
  <c r="BT467" i="1"/>
  <c r="BW478" i="1"/>
  <c r="BS481" i="1"/>
  <c r="BT502" i="1"/>
  <c r="BW498" i="1"/>
  <c r="BS507" i="1"/>
  <c r="AC507" i="1"/>
  <c r="BT507" i="1" s="1"/>
  <c r="E508" i="1"/>
  <c r="BQ508" i="1" s="1"/>
  <c r="BT517" i="1"/>
  <c r="BW519" i="1"/>
  <c r="E520" i="1"/>
  <c r="BQ520" i="1" s="1"/>
  <c r="F500" i="1"/>
  <c r="BW508" i="1"/>
  <c r="BT513" i="1"/>
  <c r="BT527" i="1"/>
  <c r="AC487" i="1"/>
  <c r="BT487" i="1" s="1"/>
  <c r="AC489" i="1"/>
  <c r="BT489" i="1" s="1"/>
  <c r="AC491" i="1"/>
  <c r="BT491" i="1" s="1"/>
  <c r="AC493" i="1"/>
  <c r="BT493" i="1" s="1"/>
  <c r="AC495" i="1"/>
  <c r="BT495" i="1" s="1"/>
  <c r="BQ495" i="1"/>
  <c r="AC509" i="1"/>
  <c r="BT509" i="1" s="1"/>
  <c r="E512" i="1"/>
  <c r="BQ512" i="1" s="1"/>
  <c r="BT514" i="1"/>
  <c r="F518" i="1"/>
  <c r="BW521" i="1"/>
  <c r="BW524" i="1"/>
  <c r="BW538" i="1"/>
  <c r="BS498" i="1"/>
  <c r="BT501" i="1"/>
  <c r="E504" i="1"/>
  <c r="BQ504" i="1" s="1"/>
  <c r="E510" i="1"/>
  <c r="BQ510" i="1" s="1"/>
  <c r="BT511" i="1"/>
  <c r="BQ511" i="1"/>
  <c r="BS523" i="1"/>
  <c r="BS525" i="1"/>
  <c r="BW532" i="1"/>
  <c r="AC479" i="1"/>
  <c r="BT479" i="1" s="1"/>
  <c r="AC481" i="1"/>
  <c r="BT481" i="1" s="1"/>
  <c r="AC483" i="1"/>
  <c r="BT483" i="1" s="1"/>
  <c r="E485" i="1"/>
  <c r="BQ485" i="1" s="1"/>
  <c r="B488" i="1"/>
  <c r="C488" i="1" s="1"/>
  <c r="B490" i="1"/>
  <c r="C490" i="1" s="1"/>
  <c r="B492" i="1"/>
  <c r="C492" i="1" s="1"/>
  <c r="B494" i="1"/>
  <c r="C494" i="1" s="1"/>
  <c r="B497" i="1"/>
  <c r="C497" i="1" s="1"/>
  <c r="C498" i="1"/>
  <c r="BW500" i="1"/>
  <c r="B501" i="1"/>
  <c r="C501" i="1" s="1"/>
  <c r="B506" i="1"/>
  <c r="C506" i="1" s="1"/>
  <c r="F507" i="1"/>
  <c r="BT508" i="1"/>
  <c r="BT522" i="1"/>
  <c r="BT525" i="1"/>
  <c r="C500" i="1"/>
  <c r="BS505" i="1"/>
  <c r="AC505" i="1"/>
  <c r="BT505" i="1" s="1"/>
  <c r="E509" i="1"/>
  <c r="BQ509" i="1" s="1"/>
  <c r="BS520" i="1"/>
  <c r="BW526" i="1"/>
  <c r="BT528" i="1"/>
  <c r="BW529" i="1"/>
  <c r="BT530" i="1"/>
  <c r="BW534" i="1"/>
  <c r="E506" i="1"/>
  <c r="BQ506" i="1" s="1"/>
  <c r="BW513" i="1"/>
  <c r="E514" i="1"/>
  <c r="BQ514" i="1" s="1"/>
  <c r="BT521" i="1"/>
  <c r="B522" i="1"/>
  <c r="C522" i="1" s="1"/>
  <c r="F497" i="1"/>
  <c r="BS499" i="1"/>
  <c r="F501" i="1"/>
  <c r="E502" i="1"/>
  <c r="BQ502" i="1" s="1"/>
  <c r="E503" i="1"/>
  <c r="BQ503" i="1" s="1"/>
  <c r="BS504" i="1"/>
  <c r="BW506" i="1"/>
  <c r="B508" i="1"/>
  <c r="C508" i="1" s="1"/>
  <c r="BT510" i="1"/>
  <c r="BW511" i="1"/>
  <c r="BT512" i="1"/>
  <c r="E525" i="1"/>
  <c r="BQ525" i="1" s="1"/>
  <c r="B513" i="1"/>
  <c r="C513" i="1" s="1"/>
  <c r="C515" i="1"/>
  <c r="BS516" i="1"/>
  <c r="BS521" i="1"/>
  <c r="F522" i="1"/>
  <c r="C524" i="1"/>
  <c r="BW525" i="1"/>
  <c r="C526" i="1"/>
  <c r="BT545" i="1"/>
  <c r="BS510" i="1"/>
  <c r="BS518" i="1"/>
  <c r="BW522" i="1"/>
  <c r="F526" i="1"/>
  <c r="E528" i="1"/>
  <c r="BQ528" i="1" s="1"/>
  <c r="BS529" i="1"/>
  <c r="AC529" i="1"/>
  <c r="BT529" i="1" s="1"/>
  <c r="E536" i="1"/>
  <c r="BQ536" i="1" s="1"/>
  <c r="BT538" i="1"/>
  <c r="BW542" i="1"/>
  <c r="E546" i="1"/>
  <c r="BQ546" i="1" s="1"/>
  <c r="BS512" i="1"/>
  <c r="B516" i="1"/>
  <c r="C516" i="1" s="1"/>
  <c r="F517" i="1"/>
  <c r="AC518" i="1"/>
  <c r="BT518" i="1" s="1"/>
  <c r="F519" i="1"/>
  <c r="AC523" i="1"/>
  <c r="BT523" i="1" s="1"/>
  <c r="F524" i="1"/>
  <c r="AC531" i="1"/>
  <c r="BT531" i="1" s="1"/>
  <c r="BS531" i="1"/>
  <c r="C532" i="1"/>
  <c r="BS533" i="1"/>
  <c r="AC543" i="1"/>
  <c r="BT543" i="1" s="1"/>
  <c r="BS543" i="1"/>
  <c r="BT544" i="1"/>
  <c r="BT557" i="1"/>
  <c r="BS514" i="1"/>
  <c r="BW517" i="1"/>
  <c r="E521" i="1"/>
  <c r="BQ521" i="1" s="1"/>
  <c r="C527" i="1"/>
  <c r="BT533" i="1"/>
  <c r="C543" i="1"/>
  <c r="BS548" i="1"/>
  <c r="F529" i="1"/>
  <c r="BQ529" i="1"/>
  <c r="F533" i="1"/>
  <c r="BW545" i="1"/>
  <c r="BS534" i="1"/>
  <c r="BQ544" i="1"/>
  <c r="F544" i="1"/>
  <c r="BT548" i="1"/>
  <c r="BS550" i="1"/>
  <c r="AC550" i="1"/>
  <c r="BT550" i="1" s="1"/>
  <c r="BS526" i="1"/>
  <c r="BT534" i="1"/>
  <c r="F535" i="1"/>
  <c r="BW536" i="1"/>
  <c r="C548" i="1"/>
  <c r="BW549" i="1"/>
  <c r="BW551" i="1"/>
  <c r="BT554" i="1"/>
  <c r="B519" i="1"/>
  <c r="C519" i="1" s="1"/>
  <c r="AC526" i="1"/>
  <c r="BT526" i="1" s="1"/>
  <c r="BW530" i="1"/>
  <c r="C534" i="1"/>
  <c r="BW535" i="1"/>
  <c r="BT546" i="1"/>
  <c r="BT547" i="1"/>
  <c r="E534" i="1"/>
  <c r="BQ534" i="1" s="1"/>
  <c r="B535" i="1"/>
  <c r="C535" i="1" s="1"/>
  <c r="B538" i="1"/>
  <c r="C538" i="1" s="1"/>
  <c r="B539" i="1"/>
  <c r="C539" i="1" s="1"/>
  <c r="B541" i="1"/>
  <c r="C541" i="1" s="1"/>
  <c r="BS541" i="1"/>
  <c r="F548" i="1"/>
  <c r="BS558" i="1"/>
  <c r="B559" i="1"/>
  <c r="C559" i="1" s="1"/>
  <c r="F562" i="1"/>
  <c r="BQ562" i="1"/>
  <c r="BW562" i="1"/>
  <c r="BS566" i="1"/>
  <c r="AC566" i="1"/>
  <c r="BT566" i="1" s="1"/>
  <c r="BS570" i="1"/>
  <c r="AC570" i="1"/>
  <c r="BT570" i="1" s="1"/>
  <c r="C578" i="1"/>
  <c r="BT578" i="1"/>
  <c r="BS539" i="1"/>
  <c r="AC541" i="1"/>
  <c r="BT541" i="1" s="1"/>
  <c r="BT542" i="1"/>
  <c r="F543" i="1"/>
  <c r="BS544" i="1"/>
  <c r="BV544" i="1" s="1"/>
  <c r="F545" i="1"/>
  <c r="F550" i="1"/>
  <c r="BS553" i="1"/>
  <c r="B554" i="1"/>
  <c r="C554" i="1" s="1"/>
  <c r="BW555" i="1"/>
  <c r="E559" i="1"/>
  <c r="BQ559" i="1" s="1"/>
  <c r="BT567" i="1"/>
  <c r="B569" i="1"/>
  <c r="C569" i="1" s="1"/>
  <c r="F541" i="1"/>
  <c r="BW550" i="1"/>
  <c r="AC553" i="1"/>
  <c r="BT553" i="1" s="1"/>
  <c r="E554" i="1"/>
  <c r="BQ554" i="1" s="1"/>
  <c r="BS556" i="1"/>
  <c r="BW559" i="1"/>
  <c r="B560" i="1"/>
  <c r="C560" i="1" s="1"/>
  <c r="BT560" i="1"/>
  <c r="BS563" i="1"/>
  <c r="B568" i="1"/>
  <c r="C568" i="1" s="1"/>
  <c r="BS584" i="1"/>
  <c r="C546" i="1"/>
  <c r="BS546" i="1"/>
  <c r="BS551" i="1"/>
  <c r="BW554" i="1"/>
  <c r="E558" i="1"/>
  <c r="BQ558" i="1" s="1"/>
  <c r="BT563" i="1"/>
  <c r="BS564" i="1"/>
  <c r="F566" i="1"/>
  <c r="BQ566" i="1"/>
  <c r="BW568" i="1"/>
  <c r="BT572" i="1"/>
  <c r="B575" i="1"/>
  <c r="C575" i="1" s="1"/>
  <c r="C551" i="1"/>
  <c r="E553" i="1"/>
  <c r="BQ553" i="1" s="1"/>
  <c r="B556" i="1"/>
  <c r="C556" i="1" s="1"/>
  <c r="BS561" i="1"/>
  <c r="AC561" i="1"/>
  <c r="BT561" i="1" s="1"/>
  <c r="BS562" i="1"/>
  <c r="F567" i="1"/>
  <c r="BQ567" i="1"/>
  <c r="BW589" i="1"/>
  <c r="B555" i="1"/>
  <c r="C555" i="1" s="1"/>
  <c r="BT555" i="1"/>
  <c r="F557" i="1"/>
  <c r="BS559" i="1"/>
  <c r="BV559" i="1" s="1"/>
  <c r="F560" i="1"/>
  <c r="B564" i="1"/>
  <c r="C564" i="1" s="1"/>
  <c r="BW575" i="1"/>
  <c r="BT585" i="1"/>
  <c r="BT592" i="1"/>
  <c r="BW537" i="1"/>
  <c r="F552" i="1"/>
  <c r="BS554" i="1"/>
  <c r="F556" i="1"/>
  <c r="BQ556" i="1"/>
  <c r="BT559" i="1"/>
  <c r="F563" i="1"/>
  <c r="BS573" i="1"/>
  <c r="AC573" i="1"/>
  <c r="BT573" i="1" s="1"/>
  <c r="BW576" i="1"/>
  <c r="BW577" i="1"/>
  <c r="BT583" i="1"/>
  <c r="C542" i="1"/>
  <c r="BS545" i="1"/>
  <c r="C547" i="1"/>
  <c r="F551" i="1"/>
  <c r="BQ551" i="1"/>
  <c r="F561" i="1"/>
  <c r="BQ561" i="1"/>
  <c r="BW563" i="1"/>
  <c r="BT565" i="1"/>
  <c r="BT568" i="1"/>
  <c r="BS586" i="1"/>
  <c r="BT584" i="1"/>
  <c r="BT596" i="1"/>
  <c r="BW607" i="1"/>
  <c r="BS608" i="1"/>
  <c r="F579" i="1"/>
  <c r="C584" i="1"/>
  <c r="AC586" i="1"/>
  <c r="BT586" i="1" s="1"/>
  <c r="BS588" i="1"/>
  <c r="BS595" i="1"/>
  <c r="BV595" i="1" s="1"/>
  <c r="B596" i="1"/>
  <c r="C596" i="1" s="1"/>
  <c r="E597" i="1"/>
  <c r="BQ597" i="1" s="1"/>
  <c r="B598" i="1"/>
  <c r="C598" i="1" s="1"/>
  <c r="BT608" i="1"/>
  <c r="BT622" i="1"/>
  <c r="BS626" i="1"/>
  <c r="AC551" i="1"/>
  <c r="BT551" i="1" s="1"/>
  <c r="AC556" i="1"/>
  <c r="BT556" i="1" s="1"/>
  <c r="AC564" i="1"/>
  <c r="BT564" i="1" s="1"/>
  <c r="BQ564" i="1"/>
  <c r="C570" i="1"/>
  <c r="C573" i="1"/>
  <c r="BT575" i="1"/>
  <c r="F576" i="1"/>
  <c r="F583" i="1"/>
  <c r="F584" i="1"/>
  <c r="C585" i="1"/>
  <c r="C586" i="1"/>
  <c r="AC588" i="1"/>
  <c r="BT588" i="1" s="1"/>
  <c r="BQ598" i="1"/>
  <c r="F598" i="1"/>
  <c r="E600" i="1"/>
  <c r="BQ600" i="1" s="1"/>
  <c r="BS582" i="1"/>
  <c r="F585" i="1"/>
  <c r="BT589" i="1"/>
  <c r="BS591" i="1"/>
  <c r="B595" i="1"/>
  <c r="C595" i="1" s="1"/>
  <c r="BW598" i="1"/>
  <c r="AC562" i="1"/>
  <c r="BT562" i="1" s="1"/>
  <c r="E568" i="1"/>
  <c r="BQ568" i="1" s="1"/>
  <c r="E570" i="1"/>
  <c r="BQ570" i="1" s="1"/>
  <c r="E573" i="1"/>
  <c r="BQ573" i="1" s="1"/>
  <c r="BT577" i="1"/>
  <c r="F578" i="1"/>
  <c r="BS580" i="1"/>
  <c r="AC582" i="1"/>
  <c r="BT582" i="1" s="1"/>
  <c r="E586" i="1"/>
  <c r="BQ586" i="1" s="1"/>
  <c r="B589" i="1"/>
  <c r="C589" i="1" s="1"/>
  <c r="AC591" i="1"/>
  <c r="BT591" i="1" s="1"/>
  <c r="BS593" i="1"/>
  <c r="BS597" i="1"/>
  <c r="AC597" i="1"/>
  <c r="BT597" i="1" s="1"/>
  <c r="BW570" i="1"/>
  <c r="B571" i="1"/>
  <c r="C571" i="1" s="1"/>
  <c r="BW573" i="1"/>
  <c r="B574" i="1"/>
  <c r="C574" i="1" s="1"/>
  <c r="BT574" i="1"/>
  <c r="AC580" i="1"/>
  <c r="BT580" i="1" s="1"/>
  <c r="BS585" i="1"/>
  <c r="E588" i="1"/>
  <c r="BQ588" i="1" s="1"/>
  <c r="C590" i="1"/>
  <c r="AC593" i="1"/>
  <c r="BT593" i="1" s="1"/>
  <c r="E595" i="1"/>
  <c r="BQ595" i="1" s="1"/>
  <c r="BQ611" i="1"/>
  <c r="F611" i="1"/>
  <c r="BT616" i="1"/>
  <c r="BW622" i="1"/>
  <c r="BT623" i="1"/>
  <c r="BT634" i="1"/>
  <c r="BS576" i="1"/>
  <c r="BW588" i="1"/>
  <c r="E592" i="1"/>
  <c r="BQ592" i="1" s="1"/>
  <c r="BW595" i="1"/>
  <c r="BT576" i="1"/>
  <c r="BS590" i="1"/>
  <c r="F591" i="1"/>
  <c r="E594" i="1"/>
  <c r="BQ594" i="1" s="1"/>
  <c r="AC598" i="1"/>
  <c r="BT598" i="1" s="1"/>
  <c r="BS598" i="1"/>
  <c r="BS599" i="1"/>
  <c r="AC599" i="1"/>
  <c r="BT599" i="1" s="1"/>
  <c r="BT600" i="1"/>
  <c r="BT601" i="1"/>
  <c r="BS630" i="1"/>
  <c r="F602" i="1"/>
  <c r="E604" i="1"/>
  <c r="BQ604" i="1" s="1"/>
  <c r="F608" i="1"/>
  <c r="E609" i="1"/>
  <c r="BQ609" i="1" s="1"/>
  <c r="BW613" i="1"/>
  <c r="E617" i="1"/>
  <c r="BQ617" i="1" s="1"/>
  <c r="BS621" i="1"/>
  <c r="F622" i="1"/>
  <c r="BQ622" i="1"/>
  <c r="BW632" i="1"/>
  <c r="F634" i="1"/>
  <c r="BQ634" i="1"/>
  <c r="BS636" i="1"/>
  <c r="BW603" i="1"/>
  <c r="BT606" i="1"/>
  <c r="BW608" i="1"/>
  <c r="BT611" i="1"/>
  <c r="BQ619" i="1"/>
  <c r="F619" i="1"/>
  <c r="BT621" i="1"/>
  <c r="BS624" i="1"/>
  <c r="BQ628" i="1"/>
  <c r="F628" i="1"/>
  <c r="AC630" i="1"/>
  <c r="BT630" i="1" s="1"/>
  <c r="B641" i="1"/>
  <c r="C641" i="1" s="1"/>
  <c r="E645" i="1"/>
  <c r="BQ645" i="1" s="1"/>
  <c r="BW653" i="1"/>
  <c r="B603" i="1"/>
  <c r="C603" i="1" s="1"/>
  <c r="F605" i="1"/>
  <c r="BW605" i="1"/>
  <c r="E606" i="1"/>
  <c r="BQ606" i="1" s="1"/>
  <c r="F610" i="1"/>
  <c r="BW610" i="1"/>
  <c r="AC614" i="1"/>
  <c r="BT614" i="1" s="1"/>
  <c r="BS614" i="1"/>
  <c r="F616" i="1"/>
  <c r="BT618" i="1"/>
  <c r="F623" i="1"/>
  <c r="BT624" i="1"/>
  <c r="BS631" i="1"/>
  <c r="AC631" i="1"/>
  <c r="BT631" i="1" s="1"/>
  <c r="BT640" i="1"/>
  <c r="BT643" i="1"/>
  <c r="BW645" i="1"/>
  <c r="BW596" i="1"/>
  <c r="B601" i="1"/>
  <c r="C601" i="1" s="1"/>
  <c r="C624" i="1"/>
  <c r="BW637" i="1"/>
  <c r="BS639" i="1"/>
  <c r="BS604" i="1"/>
  <c r="BS609" i="1"/>
  <c r="BT613" i="1"/>
  <c r="BW616" i="1"/>
  <c r="BS617" i="1"/>
  <c r="BW623" i="1"/>
  <c r="BT626" i="1"/>
  <c r="BT632" i="1"/>
  <c r="B636" i="1"/>
  <c r="C636" i="1" s="1"/>
  <c r="BW636" i="1"/>
  <c r="BT604" i="1"/>
  <c r="BT609" i="1"/>
  <c r="BQ614" i="1"/>
  <c r="F614" i="1"/>
  <c r="BT617" i="1"/>
  <c r="F620" i="1"/>
  <c r="BQ620" i="1"/>
  <c r="E624" i="1"/>
  <c r="BQ624" i="1" s="1"/>
  <c r="F629" i="1"/>
  <c r="BQ629" i="1"/>
  <c r="BT635" i="1"/>
  <c r="BT639" i="1"/>
  <c r="BS641" i="1"/>
  <c r="BQ643" i="1"/>
  <c r="F643" i="1"/>
  <c r="BS600" i="1"/>
  <c r="B602" i="1"/>
  <c r="C602" i="1" s="1"/>
  <c r="BS602" i="1"/>
  <c r="B604" i="1"/>
  <c r="C604" i="1" s="1"/>
  <c r="B609" i="1"/>
  <c r="C609" i="1" s="1"/>
  <c r="BS612" i="1"/>
  <c r="AC612" i="1"/>
  <c r="BT612" i="1" s="1"/>
  <c r="C617" i="1"/>
  <c r="F618" i="1"/>
  <c r="BW618" i="1"/>
  <c r="AC619" i="1"/>
  <c r="BT619" i="1" s="1"/>
  <c r="BS619" i="1"/>
  <c r="F626" i="1"/>
  <c r="BW627" i="1"/>
  <c r="AC628" i="1"/>
  <c r="BT628" i="1" s="1"/>
  <c r="BS628" i="1"/>
  <c r="C631" i="1"/>
  <c r="BW631" i="1"/>
  <c r="AC633" i="1"/>
  <c r="BT633" i="1" s="1"/>
  <c r="BS633" i="1"/>
  <c r="C639" i="1"/>
  <c r="BT641" i="1"/>
  <c r="BW643" i="1"/>
  <c r="BT645" i="1"/>
  <c r="BT602" i="1"/>
  <c r="B605" i="1"/>
  <c r="C605" i="1" s="1"/>
  <c r="B610" i="1"/>
  <c r="C610" i="1" s="1"/>
  <c r="BS616" i="1"/>
  <c r="BS623" i="1"/>
  <c r="B625" i="1"/>
  <c r="C625" i="1" s="1"/>
  <c r="F635" i="1"/>
  <c r="E635" i="1"/>
  <c r="BQ635" i="1" s="1"/>
  <c r="BT637" i="1"/>
  <c r="BS638" i="1"/>
  <c r="AC638" i="1"/>
  <c r="BT638" i="1" s="1"/>
  <c r="BW642" i="1"/>
  <c r="AC648" i="1"/>
  <c r="BT648" i="1" s="1"/>
  <c r="BS648" i="1"/>
  <c r="F633" i="1"/>
  <c r="AC636" i="1"/>
  <c r="BT636" i="1" s="1"/>
  <c r="F639" i="1"/>
  <c r="E641" i="1"/>
  <c r="BQ641" i="1" s="1"/>
  <c r="BS642" i="1"/>
  <c r="AC642" i="1"/>
  <c r="BT642" i="1" s="1"/>
  <c r="BT654" i="1"/>
  <c r="BW655" i="1"/>
  <c r="BS657" i="1"/>
  <c r="BV657" i="1" s="1"/>
  <c r="AC657" i="1"/>
  <c r="BT657" i="1" s="1"/>
  <c r="BW660" i="1"/>
  <c r="E607" i="1"/>
  <c r="BQ607" i="1" s="1"/>
  <c r="E612" i="1"/>
  <c r="BQ612" i="1" s="1"/>
  <c r="B613" i="1"/>
  <c r="C613" i="1" s="1"/>
  <c r="B618" i="1"/>
  <c r="C618" i="1" s="1"/>
  <c r="E627" i="1"/>
  <c r="BQ627" i="1" s="1"/>
  <c r="E631" i="1"/>
  <c r="BQ631" i="1" s="1"/>
  <c r="B632" i="1"/>
  <c r="C632" i="1" s="1"/>
  <c r="E636" i="1"/>
  <c r="BQ636" i="1" s="1"/>
  <c r="B637" i="1"/>
  <c r="C637" i="1" s="1"/>
  <c r="BW641" i="1"/>
  <c r="B642" i="1"/>
  <c r="C642" i="1" s="1"/>
  <c r="B646" i="1"/>
  <c r="C646" i="1" s="1"/>
  <c r="F647" i="1"/>
  <c r="F648" i="1"/>
  <c r="BW648" i="1"/>
  <c r="B654" i="1"/>
  <c r="C654" i="1" s="1"/>
  <c r="AC661" i="1"/>
  <c r="BT661" i="1" s="1"/>
  <c r="BS661" i="1"/>
  <c r="AC662" i="1"/>
  <c r="BT662" i="1" s="1"/>
  <c r="BS662" i="1"/>
  <c r="BS667" i="1"/>
  <c r="BS645" i="1"/>
  <c r="F646" i="1"/>
  <c r="C650" i="1"/>
  <c r="F651" i="1"/>
  <c r="E654" i="1"/>
  <c r="BQ654" i="1" s="1"/>
  <c r="F656" i="1"/>
  <c r="BQ656" i="1"/>
  <c r="BT658" i="1"/>
  <c r="C662" i="1"/>
  <c r="BT664" i="1"/>
  <c r="C645" i="1"/>
  <c r="BT649" i="1"/>
  <c r="BW650" i="1"/>
  <c r="BT655" i="1"/>
  <c r="BW656" i="1"/>
  <c r="E657" i="1"/>
  <c r="BQ657" i="1" s="1"/>
  <c r="BS659" i="1"/>
  <c r="BW673" i="1"/>
  <c r="F642" i="1"/>
  <c r="BQ642" i="1"/>
  <c r="BS644" i="1"/>
  <c r="AC644" i="1"/>
  <c r="BT644" i="1" s="1"/>
  <c r="F650" i="1"/>
  <c r="BQ650" i="1"/>
  <c r="BT653" i="1"/>
  <c r="BT660" i="1"/>
  <c r="B661" i="1"/>
  <c r="C661" i="1" s="1"/>
  <c r="BW665" i="1"/>
  <c r="BS652" i="1"/>
  <c r="AC652" i="1"/>
  <c r="BT652" i="1" s="1"/>
  <c r="BT672" i="1"/>
  <c r="BW640" i="1"/>
  <c r="F644" i="1"/>
  <c r="C647" i="1"/>
  <c r="BT651" i="1"/>
  <c r="E653" i="1"/>
  <c r="BQ653" i="1" s="1"/>
  <c r="F659" i="1"/>
  <c r="BW663" i="1"/>
  <c r="BW671" i="1"/>
  <c r="BT647" i="1"/>
  <c r="BW649" i="1"/>
  <c r="BS650" i="1"/>
  <c r="AC650" i="1"/>
  <c r="BT650" i="1" s="1"/>
  <c r="BW677" i="1"/>
  <c r="BW654" i="1"/>
  <c r="F660" i="1"/>
  <c r="F663" i="1"/>
  <c r="F664" i="1"/>
  <c r="AC670" i="1"/>
  <c r="BT670" i="1" s="1"/>
  <c r="BS670" i="1"/>
  <c r="BW679" i="1"/>
  <c r="BW680" i="1"/>
  <c r="BW678" i="1"/>
  <c r="BW682" i="1"/>
  <c r="BS653" i="1"/>
  <c r="BS655" i="1"/>
  <c r="C656" i="1"/>
  <c r="BW664" i="1"/>
  <c r="F665" i="1"/>
  <c r="AC667" i="1"/>
  <c r="BT667" i="1" s="1"/>
  <c r="BS668" i="1"/>
  <c r="AC668" i="1"/>
  <c r="BT668" i="1" s="1"/>
  <c r="BT669" i="1"/>
  <c r="E672" i="1"/>
  <c r="BQ672" i="1" s="1"/>
  <c r="BT674" i="1"/>
  <c r="F675" i="1"/>
  <c r="BS676" i="1"/>
  <c r="AC676" i="1"/>
  <c r="BT676" i="1" s="1"/>
  <c r="BT681" i="1"/>
  <c r="BT700" i="1"/>
  <c r="BQ670" i="1"/>
  <c r="F670" i="1"/>
  <c r="BW672" i="1"/>
  <c r="B674" i="1"/>
  <c r="C674" i="1" s="1"/>
  <c r="BS677" i="1"/>
  <c r="BT685" i="1"/>
  <c r="BS660" i="1"/>
  <c r="F666" i="1"/>
  <c r="C668" i="1"/>
  <c r="E669" i="1"/>
  <c r="BQ669" i="1" s="1"/>
  <c r="BT673" i="1"/>
  <c r="BT679" i="1"/>
  <c r="BW683" i="1"/>
  <c r="B658" i="1"/>
  <c r="C658" i="1" s="1"/>
  <c r="BW659" i="1"/>
  <c r="F661" i="1"/>
  <c r="F662" i="1"/>
  <c r="C663" i="1"/>
  <c r="BS664" i="1"/>
  <c r="BS666" i="1"/>
  <c r="BV666" i="1" s="1"/>
  <c r="BT678" i="1"/>
  <c r="BW668" i="1"/>
  <c r="BW669" i="1"/>
  <c r="BS672" i="1"/>
  <c r="B673" i="1"/>
  <c r="C673" i="1" s="1"/>
  <c r="F674" i="1"/>
  <c r="BT675" i="1"/>
  <c r="B680" i="1"/>
  <c r="C680" i="1" s="1"/>
  <c r="BW681" i="1"/>
  <c r="BT682" i="1"/>
  <c r="C665" i="1"/>
  <c r="BT665" i="1"/>
  <c r="E673" i="1"/>
  <c r="BQ673" i="1" s="1"/>
  <c r="C679" i="1"/>
  <c r="B679" i="1"/>
  <c r="AC677" i="1"/>
  <c r="BT677" i="1" s="1"/>
  <c r="E679" i="1"/>
  <c r="BQ679" i="1" s="1"/>
  <c r="E681" i="1"/>
  <c r="BQ681" i="1" s="1"/>
  <c r="C683" i="1"/>
  <c r="BS688" i="1"/>
  <c r="AC688" i="1"/>
  <c r="BT688" i="1" s="1"/>
  <c r="F690" i="1"/>
  <c r="E693" i="1"/>
  <c r="BQ693" i="1" s="1"/>
  <c r="BW693" i="1"/>
  <c r="BT695" i="1"/>
  <c r="E685" i="1"/>
  <c r="BQ685" i="1" s="1"/>
  <c r="BS690" i="1"/>
  <c r="B699" i="1"/>
  <c r="C699" i="1" s="1"/>
  <c r="F677" i="1"/>
  <c r="F684" i="1"/>
  <c r="BT686" i="1"/>
  <c r="F695" i="1"/>
  <c r="F683" i="1"/>
  <c r="BQ683" i="1"/>
  <c r="BT689" i="1"/>
  <c r="BT690" i="1"/>
  <c r="BS698" i="1"/>
  <c r="BW702" i="1"/>
  <c r="B686" i="1"/>
  <c r="C686" i="1" s="1"/>
  <c r="F691" i="1"/>
  <c r="BQ691" i="1"/>
  <c r="BT693" i="1"/>
  <c r="BT705" i="1"/>
  <c r="B682" i="1"/>
  <c r="C682" i="1" s="1"/>
  <c r="E686" i="1"/>
  <c r="BQ686" i="1" s="1"/>
  <c r="F688" i="1"/>
  <c r="BW694" i="1"/>
  <c r="BS680" i="1"/>
  <c r="BV680" i="1" s="1"/>
  <c r="BS685" i="1"/>
  <c r="BT687" i="1"/>
  <c r="F682" i="1"/>
  <c r="BS683" i="1"/>
  <c r="BS691" i="1"/>
  <c r="AC691" i="1"/>
  <c r="BT691" i="1" s="1"/>
  <c r="BS692" i="1"/>
  <c r="BT696" i="1"/>
  <c r="E697" i="1"/>
  <c r="BQ697" i="1" s="1"/>
  <c r="E696" i="1"/>
  <c r="BQ696" i="1" s="1"/>
  <c r="BW709" i="1"/>
  <c r="BT710" i="1"/>
  <c r="E692" i="1"/>
  <c r="BQ692" i="1" s="1"/>
  <c r="B693" i="1"/>
  <c r="C693" i="1" s="1"/>
  <c r="B694" i="1"/>
  <c r="C694" i="1" s="1"/>
  <c r="BS695" i="1"/>
  <c r="F700" i="1"/>
  <c r="E701" i="1"/>
  <c r="BQ701" i="1" s="1"/>
  <c r="BW701" i="1"/>
  <c r="BW707" i="1"/>
  <c r="AC683" i="1"/>
  <c r="BT683" i="1" s="1"/>
  <c r="BS694" i="1"/>
  <c r="B697" i="1"/>
  <c r="C697" i="1" s="1"/>
  <c r="BW700" i="1"/>
  <c r="BS700" i="1"/>
  <c r="F702" i="1"/>
  <c r="F706" i="1"/>
  <c r="B710" i="1"/>
  <c r="C710" i="1" s="1"/>
  <c r="BW714" i="1"/>
  <c r="BT704" i="1"/>
  <c r="BW706" i="1"/>
  <c r="BQ713" i="1"/>
  <c r="F713" i="1"/>
  <c r="BT715" i="1"/>
  <c r="BS718" i="1"/>
  <c r="BS701" i="1"/>
  <c r="F703" i="1"/>
  <c r="BT707" i="1"/>
  <c r="BQ707" i="1"/>
  <c r="BT709" i="1"/>
  <c r="B712" i="1"/>
  <c r="C712" i="1" s="1"/>
  <c r="BS696" i="1"/>
  <c r="BT701" i="1"/>
  <c r="E704" i="1"/>
  <c r="BQ704" i="1" s="1"/>
  <c r="BT711" i="1"/>
  <c r="BQ712" i="1"/>
  <c r="F712" i="1"/>
  <c r="BQ689" i="1"/>
  <c r="BW697" i="1"/>
  <c r="C702" i="1"/>
  <c r="BT702" i="1"/>
  <c r="BS703" i="1"/>
  <c r="F705" i="1"/>
  <c r="BW705" i="1"/>
  <c r="BS706" i="1"/>
  <c r="B707" i="1"/>
  <c r="C707" i="1" s="1"/>
  <c r="BS708" i="1"/>
  <c r="BW712" i="1"/>
  <c r="BT714" i="1"/>
  <c r="BT717" i="1"/>
  <c r="AC698" i="1"/>
  <c r="BT698" i="1" s="1"/>
  <c r="BT706" i="1"/>
  <c r="BT713" i="1"/>
  <c r="BS709" i="1"/>
  <c r="C711" i="1"/>
  <c r="BS714" i="1"/>
  <c r="BS719" i="1"/>
  <c r="BW710" i="1"/>
  <c r="BS715" i="1"/>
  <c r="BT719" i="1"/>
  <c r="BT724" i="1"/>
  <c r="BT729" i="1"/>
  <c r="BW731" i="1"/>
  <c r="B713" i="1"/>
  <c r="C713" i="1" s="1"/>
  <c r="C716" i="1"/>
  <c r="AC718" i="1"/>
  <c r="BT718" i="1" s="1"/>
  <c r="BT723" i="1"/>
  <c r="AC708" i="1"/>
  <c r="BT708" i="1" s="1"/>
  <c r="E711" i="1"/>
  <c r="BQ711" i="1" s="1"/>
  <c r="B715" i="1"/>
  <c r="C715" i="1" s="1"/>
  <c r="BT716" i="1"/>
  <c r="BS717" i="1"/>
  <c r="C719" i="1"/>
  <c r="B720" i="1"/>
  <c r="C720" i="1" s="1"/>
  <c r="BT720" i="1"/>
  <c r="E722" i="1"/>
  <c r="BQ722" i="1" s="1"/>
  <c r="BT728" i="1"/>
  <c r="F709" i="1"/>
  <c r="BS710" i="1"/>
  <c r="F715" i="1"/>
  <c r="F719" i="1"/>
  <c r="BT721" i="1"/>
  <c r="B724" i="1"/>
  <c r="C724" i="1" s="1"/>
  <c r="E725" i="1"/>
  <c r="BQ725" i="1" s="1"/>
  <c r="BQ735" i="1"/>
  <c r="F735" i="1"/>
  <c r="BW719" i="1"/>
  <c r="E724" i="1"/>
  <c r="BQ724" i="1" s="1"/>
  <c r="BW711" i="1"/>
  <c r="BT712" i="1"/>
  <c r="BW715" i="1"/>
  <c r="F716" i="1"/>
  <c r="BW718" i="1"/>
  <c r="BS721" i="1"/>
  <c r="F710" i="1"/>
  <c r="BT733" i="1"/>
  <c r="BT738" i="1"/>
  <c r="E739" i="1"/>
  <c r="BQ739" i="1" s="1"/>
  <c r="BW729" i="1"/>
  <c r="BS732" i="1"/>
  <c r="BW743" i="1"/>
  <c r="BW725" i="1"/>
  <c r="BS728" i="1"/>
  <c r="BS730" i="1"/>
  <c r="AC732" i="1"/>
  <c r="BT732" i="1" s="1"/>
  <c r="E734" i="1"/>
  <c r="BQ734" i="1" s="1"/>
  <c r="BT737" i="1"/>
  <c r="BS723" i="1"/>
  <c r="BS744" i="1"/>
  <c r="BT745" i="1"/>
  <c r="BS726" i="1"/>
  <c r="BT736" i="1"/>
  <c r="BW748" i="1"/>
  <c r="F727" i="1"/>
  <c r="E728" i="1"/>
  <c r="BQ728" i="1" s="1"/>
  <c r="E732" i="1"/>
  <c r="BQ732" i="1" s="1"/>
  <c r="F733" i="1"/>
  <c r="BT735" i="1"/>
  <c r="F738" i="1"/>
  <c r="AC741" i="1"/>
  <c r="BT741" i="1" s="1"/>
  <c r="BS741" i="1"/>
  <c r="F723" i="1"/>
  <c r="BT725" i="1"/>
  <c r="E730" i="1"/>
  <c r="BQ730" i="1" s="1"/>
  <c r="BW733" i="1"/>
  <c r="BS734" i="1"/>
  <c r="C735" i="1"/>
  <c r="BT739" i="1"/>
  <c r="E747" i="1"/>
  <c r="BQ747" i="1" s="1"/>
  <c r="BW754" i="1"/>
  <c r="BT726" i="1"/>
  <c r="BT734" i="1"/>
  <c r="BW740" i="1"/>
  <c r="B729" i="1"/>
  <c r="C729" i="1" s="1"/>
  <c r="B731" i="1"/>
  <c r="C731" i="1" s="1"/>
  <c r="B733" i="1"/>
  <c r="C733" i="1" s="1"/>
  <c r="E737" i="1"/>
  <c r="BQ737" i="1" s="1"/>
  <c r="E741" i="1"/>
  <c r="BQ741" i="1" s="1"/>
  <c r="B744" i="1"/>
  <c r="C744" i="1" s="1"/>
  <c r="BS749" i="1"/>
  <c r="BS751" i="1"/>
  <c r="AC751" i="1"/>
  <c r="BT751" i="1" s="1"/>
  <c r="BW753" i="1"/>
  <c r="BS759" i="1"/>
  <c r="F742" i="1"/>
  <c r="F744" i="1"/>
  <c r="BS747" i="1"/>
  <c r="E748" i="1"/>
  <c r="BQ748" i="1" s="1"/>
  <c r="F753" i="1"/>
  <c r="BQ753" i="1"/>
  <c r="BT754" i="1"/>
  <c r="BT762" i="1"/>
  <c r="F763" i="1"/>
  <c r="BW763" i="1"/>
  <c r="BS764" i="1"/>
  <c r="B749" i="1"/>
  <c r="C749" i="1" s="1"/>
  <c r="BW760" i="1"/>
  <c r="E743" i="1"/>
  <c r="BQ743" i="1" s="1"/>
  <c r="F746" i="1"/>
  <c r="BQ746" i="1"/>
  <c r="BW746" i="1"/>
  <c r="F749" i="1"/>
  <c r="C751" i="1"/>
  <c r="BT752" i="1"/>
  <c r="AC755" i="1"/>
  <c r="BT755" i="1" s="1"/>
  <c r="BS755" i="1"/>
  <c r="B759" i="1"/>
  <c r="C759" i="1" s="1"/>
  <c r="BS761" i="1"/>
  <c r="AC761" i="1"/>
  <c r="BT761" i="1" s="1"/>
  <c r="C745" i="1"/>
  <c r="F751" i="1"/>
  <c r="BQ751" i="1"/>
  <c r="BW751" i="1"/>
  <c r="BS753" i="1"/>
  <c r="AC753" i="1"/>
  <c r="BT753" i="1" s="1"/>
  <c r="BT756" i="1"/>
  <c r="BS757" i="1"/>
  <c r="BT758" i="1"/>
  <c r="BW759" i="1"/>
  <c r="C764" i="1"/>
  <c r="BW764" i="1"/>
  <c r="F762" i="1"/>
  <c r="BQ762" i="1"/>
  <c r="BW762" i="1"/>
  <c r="BT763" i="1"/>
  <c r="BT748" i="1"/>
  <c r="BT750" i="1"/>
  <c r="E758" i="1"/>
  <c r="BQ758" i="1" s="1"/>
  <c r="BT760" i="1"/>
  <c r="BW738" i="1"/>
  <c r="AC742" i="1"/>
  <c r="BT742" i="1" s="1"/>
  <c r="BS742" i="1"/>
  <c r="F745" i="1"/>
  <c r="BS746" i="1"/>
  <c r="AC746" i="1"/>
  <c r="BT746" i="1" s="1"/>
  <c r="C748" i="1"/>
  <c r="F752" i="1"/>
  <c r="BW752" i="1"/>
  <c r="C753" i="1"/>
  <c r="BW755" i="1"/>
  <c r="BQ761" i="1"/>
  <c r="BS763" i="1"/>
  <c r="E756" i="1"/>
  <c r="BQ756" i="1" s="1"/>
  <c r="B757" i="1"/>
  <c r="C757" i="1" s="1"/>
  <c r="AC759" i="1"/>
  <c r="BT759" i="1" s="1"/>
  <c r="E764" i="1"/>
  <c r="BQ764" i="1" s="1"/>
  <c r="E759" i="1"/>
  <c r="BQ759" i="1" s="1"/>
  <c r="B760" i="1"/>
  <c r="C760" i="1" s="1"/>
  <c r="BW337" i="1" l="1"/>
  <c r="BV394" i="1"/>
  <c r="BW341" i="1"/>
  <c r="BW137" i="1"/>
  <c r="BW332" i="1"/>
  <c r="BV30" i="1"/>
  <c r="BV703" i="1"/>
  <c r="BV742" i="1"/>
  <c r="BV516" i="1"/>
  <c r="BV93" i="1"/>
  <c r="BV14" i="1"/>
  <c r="BV177" i="1"/>
  <c r="BV69" i="1"/>
  <c r="BV36" i="1"/>
  <c r="BW25" i="1"/>
  <c r="BW172" i="1"/>
  <c r="BV570" i="1"/>
  <c r="BV202" i="1"/>
  <c r="BW323" i="1"/>
  <c r="F444" i="1"/>
  <c r="BV272" i="1"/>
  <c r="BV764" i="1"/>
  <c r="BV440" i="1"/>
  <c r="BV89" i="1"/>
  <c r="F370" i="1"/>
  <c r="BV60" i="1"/>
  <c r="BV465" i="1"/>
  <c r="BV169" i="1"/>
  <c r="BV47" i="1"/>
  <c r="BV336" i="1"/>
  <c r="BV10" i="1"/>
  <c r="F539" i="1"/>
  <c r="BV332" i="1"/>
  <c r="BV757" i="1"/>
  <c r="F747" i="1"/>
  <c r="BW237" i="1"/>
  <c r="BV66" i="1"/>
  <c r="BV54" i="1"/>
  <c r="BW43" i="1"/>
  <c r="BW205" i="1"/>
  <c r="BW171" i="1"/>
  <c r="BW211" i="1"/>
  <c r="BV282" i="1"/>
  <c r="BV262" i="1"/>
  <c r="BV28" i="1"/>
  <c r="F499" i="1"/>
  <c r="F222" i="1"/>
  <c r="F401" i="1"/>
  <c r="BV270" i="1"/>
  <c r="BW267" i="1"/>
  <c r="BV70" i="1"/>
  <c r="F472" i="1"/>
  <c r="F84" i="1"/>
  <c r="BV759" i="1"/>
  <c r="F594" i="1"/>
  <c r="BV562" i="1"/>
  <c r="BV491" i="1"/>
  <c r="BV338" i="1"/>
  <c r="F268" i="1"/>
  <c r="BW170" i="1"/>
  <c r="BW220" i="1"/>
  <c r="BW185" i="1"/>
  <c r="F435" i="1"/>
  <c r="BV412" i="1"/>
  <c r="BV334" i="1"/>
  <c r="BW223" i="1"/>
  <c r="BW201" i="1"/>
  <c r="BW221" i="1"/>
  <c r="BW345" i="1"/>
  <c r="BW89" i="1"/>
  <c r="F282" i="1"/>
  <c r="BW206" i="1"/>
  <c r="BW209" i="1"/>
  <c r="BW42" i="1"/>
  <c r="F46" i="1"/>
  <c r="F450" i="1"/>
  <c r="F743" i="1"/>
  <c r="F420" i="1"/>
  <c r="BW204" i="1"/>
  <c r="BW169" i="1"/>
  <c r="BW343" i="1"/>
  <c r="BV694" i="1"/>
  <c r="BV539" i="1"/>
  <c r="BV449" i="1"/>
  <c r="F455" i="1"/>
  <c r="F442" i="1"/>
  <c r="BV59" i="1"/>
  <c r="F718" i="1"/>
  <c r="F369" i="1"/>
  <c r="F289" i="1"/>
  <c r="BV81" i="1"/>
  <c r="BW177" i="1"/>
  <c r="BW230" i="1"/>
  <c r="BW349" i="1"/>
  <c r="BW617" i="1"/>
  <c r="BV46" i="1"/>
  <c r="F757" i="1"/>
  <c r="F668" i="1"/>
  <c r="F740" i="1"/>
  <c r="F477" i="1"/>
  <c r="F11" i="1"/>
  <c r="F366" i="1"/>
  <c r="F504" i="1"/>
  <c r="BV429" i="1"/>
  <c r="BV672" i="1"/>
  <c r="BV662" i="1"/>
  <c r="F172" i="1"/>
  <c r="F53" i="1"/>
  <c r="BW47" i="1"/>
  <c r="BW184" i="1"/>
  <c r="BW131" i="1"/>
  <c r="BW176" i="1"/>
  <c r="BV730" i="1"/>
  <c r="BV398" i="1"/>
  <c r="BW45" i="1"/>
  <c r="BW71" i="1"/>
  <c r="F542" i="1"/>
  <c r="F308" i="1"/>
  <c r="BV710" i="1"/>
  <c r="BV685" i="1"/>
  <c r="BV543" i="1"/>
  <c r="BV421" i="1"/>
  <c r="BV413" i="1"/>
  <c r="BV401" i="1"/>
  <c r="BV374" i="1"/>
  <c r="F243" i="1"/>
  <c r="BW380" i="1"/>
  <c r="BV71" i="1"/>
  <c r="BW278" i="1"/>
  <c r="F549" i="1"/>
  <c r="F82" i="1"/>
  <c r="BV551" i="1"/>
  <c r="BV461" i="1"/>
  <c r="F454" i="1"/>
  <c r="BV422" i="1"/>
  <c r="BV293" i="1"/>
  <c r="BW23" i="1"/>
  <c r="BV744" i="1"/>
  <c r="BV721" i="1"/>
  <c r="BV692" i="1"/>
  <c r="BV585" i="1"/>
  <c r="F597" i="1"/>
  <c r="BV529" i="1"/>
  <c r="F520" i="1"/>
  <c r="BV458" i="1"/>
  <c r="BV444" i="1"/>
  <c r="BV439" i="1"/>
  <c r="BV352" i="1"/>
  <c r="BV258" i="1"/>
  <c r="BV252" i="1"/>
  <c r="F158" i="1"/>
  <c r="BW91" i="1"/>
  <c r="F103" i="1"/>
  <c r="F590" i="1"/>
  <c r="F732" i="1"/>
  <c r="BV424" i="1"/>
  <c r="BV263" i="1"/>
  <c r="BV223" i="1"/>
  <c r="BV34" i="1"/>
  <c r="F555" i="1"/>
  <c r="F347" i="1"/>
  <c r="F574" i="1"/>
  <c r="F149" i="1"/>
  <c r="F161" i="1"/>
  <c r="BV510" i="1"/>
  <c r="BV404" i="1"/>
  <c r="F373" i="1"/>
  <c r="BV246" i="1"/>
  <c r="F231" i="1"/>
  <c r="BW53" i="1"/>
  <c r="BW52" i="1"/>
  <c r="BW68" i="1"/>
  <c r="BW232" i="1"/>
  <c r="BW260" i="1"/>
  <c r="BW339" i="1"/>
  <c r="BW724" i="1"/>
  <c r="F431" i="1"/>
  <c r="F218" i="1"/>
  <c r="F332" i="1"/>
  <c r="F101" i="1"/>
  <c r="F50" i="1"/>
  <c r="F654" i="1"/>
  <c r="BV616" i="1"/>
  <c r="F570" i="1"/>
  <c r="BV472" i="1"/>
  <c r="BV324" i="1"/>
  <c r="BV260" i="1"/>
  <c r="BV175" i="1"/>
  <c r="BW80" i="1"/>
  <c r="BV91" i="1"/>
  <c r="F318" i="1"/>
  <c r="F42" i="1"/>
  <c r="BV676" i="1"/>
  <c r="BV633" i="1"/>
  <c r="BV619" i="1"/>
  <c r="BV588" i="1"/>
  <c r="BV520" i="1"/>
  <c r="F476" i="1"/>
  <c r="F480" i="1"/>
  <c r="BV447" i="1"/>
  <c r="F413" i="1"/>
  <c r="BV362" i="1"/>
  <c r="BV356" i="1"/>
  <c r="BV330" i="1"/>
  <c r="F371" i="1"/>
  <c r="BV220" i="1"/>
  <c r="BV188" i="1"/>
  <c r="BW168" i="1"/>
  <c r="BW258" i="1"/>
  <c r="BW188" i="1"/>
  <c r="BW342" i="1"/>
  <c r="BW333" i="1"/>
  <c r="F505" i="1"/>
  <c r="F547" i="1"/>
  <c r="F330" i="1"/>
  <c r="F165" i="1"/>
  <c r="F49" i="1"/>
  <c r="F481" i="1"/>
  <c r="F754" i="1"/>
  <c r="BV691" i="1"/>
  <c r="BV670" i="1"/>
  <c r="BV473" i="1"/>
  <c r="BV456" i="1"/>
  <c r="BV415" i="1"/>
  <c r="BV389" i="1"/>
  <c r="BV383" i="1"/>
  <c r="BV380" i="1"/>
  <c r="BV309" i="1"/>
  <c r="BV285" i="1"/>
  <c r="BV173" i="1"/>
  <c r="BV171" i="1"/>
  <c r="BV38" i="1"/>
  <c r="BV659" i="1"/>
  <c r="BV580" i="1"/>
  <c r="BV553" i="1"/>
  <c r="F485" i="1"/>
  <c r="BV130" i="1"/>
  <c r="BV115" i="1"/>
  <c r="BW97" i="1"/>
  <c r="F649" i="1"/>
  <c r="F470" i="1"/>
  <c r="BV746" i="1"/>
  <c r="BV749" i="1"/>
  <c r="BV696" i="1"/>
  <c r="F617" i="1"/>
  <c r="BV514" i="1"/>
  <c r="F445" i="1"/>
  <c r="BV397" i="1"/>
  <c r="BV348" i="1"/>
  <c r="F377" i="1"/>
  <c r="BV307" i="1"/>
  <c r="F205" i="1"/>
  <c r="BV197" i="1"/>
  <c r="BV137" i="1"/>
  <c r="BV85" i="1"/>
  <c r="BW46" i="1"/>
  <c r="F305" i="1"/>
  <c r="F213" i="1"/>
  <c r="F15" i="1"/>
  <c r="BV706" i="1"/>
  <c r="BV661" i="1"/>
  <c r="BV623" i="1"/>
  <c r="BV590" i="1"/>
  <c r="BV558" i="1"/>
  <c r="BV372" i="1"/>
  <c r="BV264" i="1"/>
  <c r="F177" i="1"/>
  <c r="BV179" i="1"/>
  <c r="F61" i="1"/>
  <c r="BV103" i="1"/>
  <c r="BW207" i="1"/>
  <c r="BW66" i="1"/>
  <c r="BV88" i="1"/>
  <c r="BV9" i="1"/>
  <c r="F77" i="1"/>
  <c r="F582" i="1"/>
  <c r="F572" i="1"/>
  <c r="F343" i="1"/>
  <c r="F374" i="1"/>
  <c r="F748" i="1"/>
  <c r="BV751" i="1"/>
  <c r="F697" i="1"/>
  <c r="BV688" i="1"/>
  <c r="F673" i="1"/>
  <c r="BV650" i="1"/>
  <c r="BV642" i="1"/>
  <c r="BV597" i="1"/>
  <c r="BV546" i="1"/>
  <c r="BV525" i="1"/>
  <c r="F417" i="1"/>
  <c r="BV340" i="1"/>
  <c r="BV269" i="1"/>
  <c r="BV233" i="1"/>
  <c r="BV201" i="1"/>
  <c r="BV168" i="1"/>
  <c r="F69" i="1"/>
  <c r="BV31" i="1"/>
  <c r="BV19" i="1"/>
  <c r="BW100" i="1"/>
  <c r="BW70" i="1"/>
  <c r="BW162" i="1"/>
  <c r="BW219" i="1"/>
  <c r="BW340" i="1"/>
  <c r="BV95" i="1"/>
  <c r="BV13" i="1"/>
  <c r="F530" i="1"/>
  <c r="F487" i="1"/>
  <c r="F388" i="1"/>
  <c r="F491" i="1"/>
  <c r="F736" i="1"/>
  <c r="F446" i="1"/>
  <c r="F119" i="1"/>
  <c r="F304" i="1"/>
  <c r="F159" i="1"/>
  <c r="BV761" i="1"/>
  <c r="BV747" i="1"/>
  <c r="BV726" i="1"/>
  <c r="BV638" i="1"/>
  <c r="BV631" i="1"/>
  <c r="BV598" i="1"/>
  <c r="BV591" i="1"/>
  <c r="BV545" i="1"/>
  <c r="F546" i="1"/>
  <c r="F506" i="1"/>
  <c r="F509" i="1"/>
  <c r="BV523" i="1"/>
  <c r="BV467" i="1"/>
  <c r="BV470" i="1"/>
  <c r="BV417" i="1"/>
  <c r="BV438" i="1"/>
  <c r="BV406" i="1"/>
  <c r="BV410" i="1"/>
  <c r="BV361" i="1"/>
  <c r="F365" i="1"/>
  <c r="BV346" i="1"/>
  <c r="BV267" i="1"/>
  <c r="F283" i="1"/>
  <c r="BV261" i="1"/>
  <c r="BV212" i="1"/>
  <c r="F169" i="1"/>
  <c r="BV113" i="1"/>
  <c r="BW29" i="1"/>
  <c r="F57" i="1"/>
  <c r="BW39" i="1"/>
  <c r="BW96" i="1"/>
  <c r="BW86" i="1"/>
  <c r="BW102" i="1"/>
  <c r="F678" i="1"/>
  <c r="F565" i="1"/>
  <c r="F228" i="1"/>
  <c r="F167" i="1"/>
  <c r="F78" i="1"/>
  <c r="F185" i="1"/>
  <c r="F479" i="1"/>
  <c r="BV728" i="1"/>
  <c r="BV617" i="1"/>
  <c r="F503" i="1"/>
  <c r="BV378" i="1"/>
  <c r="BV322" i="1"/>
  <c r="BV186" i="1"/>
  <c r="F160" i="1"/>
  <c r="F180" i="1"/>
  <c r="F128" i="1"/>
  <c r="BW49" i="1"/>
  <c r="BW88" i="1"/>
  <c r="BW20" i="1"/>
  <c r="BV12" i="1"/>
  <c r="BV127" i="1"/>
  <c r="BV129" i="1"/>
  <c r="BV146" i="1"/>
  <c r="BV242" i="1"/>
  <c r="BV333" i="1"/>
  <c r="BV454" i="1"/>
  <c r="BV506" i="1"/>
  <c r="BV532" i="1"/>
  <c r="BV625" i="1"/>
  <c r="F31" i="1"/>
  <c r="F676" i="1"/>
  <c r="F721" i="1"/>
  <c r="F312" i="1"/>
  <c r="F242" i="1"/>
  <c r="F637" i="1"/>
  <c r="F276" i="1"/>
  <c r="F39" i="1"/>
  <c r="F146" i="1"/>
  <c r="BV753" i="1"/>
  <c r="BV717" i="1"/>
  <c r="BV714" i="1"/>
  <c r="BV660" i="1"/>
  <c r="BV653" i="1"/>
  <c r="BV667" i="1"/>
  <c r="F592" i="1"/>
  <c r="F586" i="1"/>
  <c r="BV608" i="1"/>
  <c r="F553" i="1"/>
  <c r="BV495" i="1"/>
  <c r="F482" i="1"/>
  <c r="F443" i="1"/>
  <c r="BV435" i="1"/>
  <c r="BV427" i="1"/>
  <c r="BV395" i="1"/>
  <c r="BV358" i="1"/>
  <c r="BV313" i="1"/>
  <c r="F267" i="1"/>
  <c r="BV216" i="1"/>
  <c r="BV184" i="1"/>
  <c r="F176" i="1"/>
  <c r="BV160" i="1"/>
  <c r="F65" i="1"/>
  <c r="BW44" i="1"/>
  <c r="BV82" i="1"/>
  <c r="BW40" i="1"/>
  <c r="BV11" i="1"/>
  <c r="BO3" i="1"/>
  <c r="F601" i="1"/>
  <c r="F599" i="1"/>
  <c r="F531" i="1"/>
  <c r="F580" i="1"/>
  <c r="F493" i="1"/>
  <c r="F316" i="1"/>
  <c r="F215" i="1"/>
  <c r="F247" i="1"/>
  <c r="F41" i="1"/>
  <c r="F588" i="1"/>
  <c r="BV505" i="1"/>
  <c r="BV405" i="1"/>
  <c r="BV266" i="1"/>
  <c r="BW120" i="1"/>
  <c r="BV65" i="1"/>
  <c r="BG3" i="1"/>
  <c r="BW92" i="1"/>
  <c r="BW62" i="1"/>
  <c r="BW48" i="1"/>
  <c r="F496" i="1"/>
  <c r="F758" i="1"/>
  <c r="BV709" i="1"/>
  <c r="BV700" i="1"/>
  <c r="F696" i="1"/>
  <c r="BV698" i="1"/>
  <c r="BV668" i="1"/>
  <c r="BV644" i="1"/>
  <c r="BV576" i="1"/>
  <c r="BV481" i="1"/>
  <c r="F478" i="1"/>
  <c r="BV460" i="1"/>
  <c r="F453" i="1"/>
  <c r="BV443" i="1"/>
  <c r="F428" i="1"/>
  <c r="BV385" i="1"/>
  <c r="F363" i="1"/>
  <c r="BV289" i="1"/>
  <c r="BV277" i="1"/>
  <c r="BV128" i="1"/>
  <c r="F174" i="1"/>
  <c r="BQ3" i="1"/>
  <c r="F117" i="1"/>
  <c r="F755" i="1"/>
  <c r="F750" i="1"/>
  <c r="F427" i="1"/>
  <c r="F349" i="1"/>
  <c r="F232" i="1"/>
  <c r="F105" i="1"/>
  <c r="F142" i="1"/>
  <c r="F225" i="1"/>
  <c r="F489" i="1"/>
  <c r="BU3" i="1"/>
  <c r="BW151" i="1"/>
  <c r="BW178" i="1"/>
  <c r="BW217" i="1"/>
  <c r="BW580" i="1"/>
  <c r="BW614" i="1"/>
  <c r="BW124" i="1"/>
  <c r="BW32" i="1"/>
  <c r="BV157" i="1"/>
  <c r="BV96" i="1"/>
  <c r="BV155" i="1"/>
  <c r="BV224" i="1"/>
  <c r="BV180" i="1"/>
  <c r="BV181" i="1"/>
  <c r="BV288" i="1"/>
  <c r="BV251" i="1"/>
  <c r="BV343" i="1"/>
  <c r="BV304" i="1"/>
  <c r="BV353" i="1"/>
  <c r="BV416" i="1"/>
  <c r="BV369" i="1"/>
  <c r="BV414" i="1"/>
  <c r="BV418" i="1"/>
  <c r="BV459" i="1"/>
  <c r="BV508" i="1"/>
  <c r="BV484" i="1"/>
  <c r="BV538" i="1"/>
  <c r="BV589" i="1"/>
  <c r="BV572" i="1"/>
  <c r="BV581" i="1"/>
  <c r="BV615" i="1"/>
  <c r="BV635" i="1"/>
  <c r="BV665" i="1"/>
  <c r="BV682" i="1"/>
  <c r="BV686" i="1"/>
  <c r="BV736" i="1"/>
  <c r="BV738" i="1"/>
  <c r="BV740" i="1"/>
  <c r="BV42" i="1"/>
  <c r="BW119" i="1"/>
  <c r="BV79" i="1"/>
  <c r="F34" i="1"/>
  <c r="BV763" i="1"/>
  <c r="BV734" i="1"/>
  <c r="F728" i="1"/>
  <c r="F739" i="1"/>
  <c r="F725" i="1"/>
  <c r="BV719" i="1"/>
  <c r="F704" i="1"/>
  <c r="F701" i="1"/>
  <c r="BV690" i="1"/>
  <c r="BV648" i="1"/>
  <c r="F631" i="1"/>
  <c r="BV602" i="1"/>
  <c r="F636" i="1"/>
  <c r="F627" i="1"/>
  <c r="BV624" i="1"/>
  <c r="BV621" i="1"/>
  <c r="F604" i="1"/>
  <c r="F595" i="1"/>
  <c r="BV586" i="1"/>
  <c r="BV573" i="1"/>
  <c r="F558" i="1"/>
  <c r="F554" i="1"/>
  <c r="F559" i="1"/>
  <c r="F521" i="1"/>
  <c r="BV533" i="1"/>
  <c r="F536" i="1"/>
  <c r="BV518" i="1"/>
  <c r="BV521" i="1"/>
  <c r="F502" i="1"/>
  <c r="F528" i="1"/>
  <c r="BV507" i="1"/>
  <c r="BV475" i="1"/>
  <c r="BV483" i="1"/>
  <c r="BV446" i="1"/>
  <c r="BV433" i="1"/>
  <c r="F415" i="1"/>
  <c r="F378" i="1"/>
  <c r="BV370" i="1"/>
  <c r="F357" i="1"/>
  <c r="F355" i="1"/>
  <c r="BV396" i="1"/>
  <c r="BV328" i="1"/>
  <c r="BV387" i="1"/>
  <c r="BV283" i="1"/>
  <c r="BV301" i="1"/>
  <c r="F261" i="1"/>
  <c r="BV275" i="1"/>
  <c r="BV250" i="1"/>
  <c r="BV241" i="1"/>
  <c r="BV225" i="1"/>
  <c r="F202" i="1"/>
  <c r="BV162" i="1"/>
  <c r="F130" i="1"/>
  <c r="F171" i="1"/>
  <c r="F132" i="1"/>
  <c r="BV126" i="1"/>
  <c r="BV189" i="1"/>
  <c r="BV147" i="1"/>
  <c r="BV132" i="1"/>
  <c r="BV148" i="1"/>
  <c r="F137" i="1"/>
  <c r="BW78" i="1"/>
  <c r="BM3" i="1"/>
  <c r="BW98" i="1"/>
  <c r="F94" i="1"/>
  <c r="BV87" i="1"/>
  <c r="BV75" i="1"/>
  <c r="BV25" i="1"/>
  <c r="BW113" i="1"/>
  <c r="BW103" i="1"/>
  <c r="BW73" i="1"/>
  <c r="BW114" i="1"/>
  <c r="BW72" i="1"/>
  <c r="BW153" i="1"/>
  <c r="BW135" i="1"/>
  <c r="BW164" i="1"/>
  <c r="BW224" i="1"/>
  <c r="BW344" i="1"/>
  <c r="BV78" i="1"/>
  <c r="BV48" i="1"/>
  <c r="BW26" i="1"/>
  <c r="BV108" i="1"/>
  <c r="BV98" i="1"/>
  <c r="BV134" i="1"/>
  <c r="BV131" i="1"/>
  <c r="BV195" i="1"/>
  <c r="BV228" i="1"/>
  <c r="BV193" i="1"/>
  <c r="BV183" i="1"/>
  <c r="BV208" i="1"/>
  <c r="BV290" i="1"/>
  <c r="BV278" i="1"/>
  <c r="BV253" i="1"/>
  <c r="BV347" i="1"/>
  <c r="BV306" i="1"/>
  <c r="BV337" i="1"/>
  <c r="BV321" i="1"/>
  <c r="BV377" i="1"/>
  <c r="BV371" i="1"/>
  <c r="BV402" i="1"/>
  <c r="BV426" i="1"/>
  <c r="BV451" i="1"/>
  <c r="BV462" i="1"/>
  <c r="BV517" i="1"/>
  <c r="BV515" i="1"/>
  <c r="BV511" i="1"/>
  <c r="BV528" i="1"/>
  <c r="BV540" i="1"/>
  <c r="BV592" i="1"/>
  <c r="BV574" i="1"/>
  <c r="BV603" i="1"/>
  <c r="BV620" i="1"/>
  <c r="BV640" i="1"/>
  <c r="BV643" i="1"/>
  <c r="BV674" i="1"/>
  <c r="BV702" i="1"/>
  <c r="BV705" i="1"/>
  <c r="BV707" i="1"/>
  <c r="BV737" i="1"/>
  <c r="BV745" i="1"/>
  <c r="BX266" i="1"/>
  <c r="BX294" i="1"/>
  <c r="BX399" i="1"/>
  <c r="BX365" i="1"/>
  <c r="BX412" i="1"/>
  <c r="BX448" i="1"/>
  <c r="BX434" i="1"/>
  <c r="BX432" i="1"/>
  <c r="BX458" i="1"/>
  <c r="BX526" i="1"/>
  <c r="BX518" i="1"/>
  <c r="BX571" i="1"/>
  <c r="BX616" i="1"/>
  <c r="BX650" i="1"/>
  <c r="BX669" i="1"/>
  <c r="BX673" i="1"/>
  <c r="BX667" i="1"/>
  <c r="BX720" i="1"/>
  <c r="BX764" i="1"/>
  <c r="BX746" i="1"/>
  <c r="BV72" i="1"/>
  <c r="BV41" i="1"/>
  <c r="BW11" i="1"/>
  <c r="F75" i="1"/>
  <c r="F32" i="1"/>
  <c r="F27" i="1"/>
  <c r="F737" i="1"/>
  <c r="BV609" i="1"/>
  <c r="F612" i="1"/>
  <c r="BV593" i="1"/>
  <c r="BV582" i="1"/>
  <c r="BV561" i="1"/>
  <c r="BV563" i="1"/>
  <c r="BV566" i="1"/>
  <c r="BV541" i="1"/>
  <c r="BV550" i="1"/>
  <c r="F534" i="1"/>
  <c r="F514" i="1"/>
  <c r="F510" i="1"/>
  <c r="BV489" i="1"/>
  <c r="BV477" i="1"/>
  <c r="F474" i="1"/>
  <c r="BV468" i="1"/>
  <c r="F462" i="1"/>
  <c r="BV452" i="1"/>
  <c r="BV437" i="1"/>
  <c r="BV442" i="1"/>
  <c r="BV399" i="1"/>
  <c r="F380" i="1"/>
  <c r="BV354" i="1"/>
  <c r="BV326" i="1"/>
  <c r="BV382" i="1"/>
  <c r="BV342" i="1"/>
  <c r="BV297" i="1"/>
  <c r="BV320" i="1"/>
  <c r="BV299" i="1"/>
  <c r="BV331" i="1"/>
  <c r="BV303" i="1"/>
  <c r="BV265" i="1"/>
  <c r="BV237" i="1"/>
  <c r="BV200" i="1"/>
  <c r="BV244" i="1"/>
  <c r="BV192" i="1"/>
  <c r="F200" i="1"/>
  <c r="F181" i="1"/>
  <c r="F164" i="1"/>
  <c r="F135" i="1"/>
  <c r="F67" i="1"/>
  <c r="F59" i="1"/>
  <c r="BV35" i="1"/>
  <c r="BV17" i="1"/>
  <c r="BW121" i="1"/>
  <c r="BW105" i="1"/>
  <c r="BW75" i="1"/>
  <c r="BW74" i="1"/>
  <c r="BW225" i="1"/>
  <c r="BW161" i="1"/>
  <c r="BW155" i="1"/>
  <c r="BW140" i="1"/>
  <c r="BW166" i="1"/>
  <c r="BW348" i="1"/>
  <c r="BW387" i="1"/>
  <c r="BW539" i="1"/>
  <c r="BW560" i="1"/>
  <c r="BW579" i="1"/>
  <c r="BW581" i="1"/>
  <c r="BW689" i="1"/>
  <c r="BW686" i="1"/>
  <c r="BW726" i="1"/>
  <c r="BW749" i="1"/>
  <c r="BW742" i="1"/>
  <c r="BW36" i="1"/>
  <c r="BW18" i="1"/>
  <c r="BV110" i="1"/>
  <c r="BV84" i="1"/>
  <c r="BV100" i="1"/>
  <c r="BV159" i="1"/>
  <c r="BV139" i="1"/>
  <c r="BV205" i="1"/>
  <c r="BV234" i="1"/>
  <c r="BV143" i="1"/>
  <c r="BV185" i="1"/>
  <c r="BV203" i="1"/>
  <c r="BV286" i="1"/>
  <c r="BV279" i="1"/>
  <c r="BV255" i="1"/>
  <c r="BV292" i="1"/>
  <c r="BV308" i="1"/>
  <c r="BV341" i="1"/>
  <c r="BV323" i="1"/>
  <c r="BV379" i="1"/>
  <c r="BV373" i="1"/>
  <c r="BV388" i="1"/>
  <c r="BV430" i="1"/>
  <c r="BV466" i="1"/>
  <c r="BV463" i="1"/>
  <c r="BV488" i="1"/>
  <c r="BV478" i="1"/>
  <c r="BV496" i="1"/>
  <c r="BV513" i="1"/>
  <c r="BV549" i="1"/>
  <c r="BV555" i="1"/>
  <c r="BV583" i="1"/>
  <c r="BV605" i="1"/>
  <c r="BV629" i="1"/>
  <c r="BV651" i="1"/>
  <c r="BV646" i="1"/>
  <c r="BV669" i="1"/>
  <c r="BV678" i="1"/>
  <c r="BV704" i="1"/>
  <c r="BV735" i="1"/>
  <c r="BV727" i="1"/>
  <c r="BV758" i="1"/>
  <c r="BX193" i="1"/>
  <c r="BX367" i="1"/>
  <c r="BX392" i="1"/>
  <c r="BX364" i="1"/>
  <c r="BX416" i="1"/>
  <c r="BX431" i="1"/>
  <c r="BX403" i="1"/>
  <c r="BX450" i="1"/>
  <c r="BX442" i="1"/>
  <c r="BX451" i="1"/>
  <c r="BX445" i="1"/>
  <c r="BX488" i="1"/>
  <c r="BX651" i="1"/>
  <c r="BX670" i="1"/>
  <c r="BX668" i="1"/>
  <c r="BV83" i="1"/>
  <c r="BV101" i="1"/>
  <c r="BJ3" i="1"/>
  <c r="F44" i="1"/>
  <c r="F17" i="1"/>
  <c r="F30" i="1"/>
  <c r="F756" i="1"/>
  <c r="BV755" i="1"/>
  <c r="F730" i="1"/>
  <c r="BV723" i="1"/>
  <c r="F724" i="1"/>
  <c r="F722" i="1"/>
  <c r="BV708" i="1"/>
  <c r="BV701" i="1"/>
  <c r="BV695" i="1"/>
  <c r="BV683" i="1"/>
  <c r="F686" i="1"/>
  <c r="F692" i="1"/>
  <c r="F685" i="1"/>
  <c r="BV664" i="1"/>
  <c r="BV677" i="1"/>
  <c r="F672" i="1"/>
  <c r="BV600" i="1"/>
  <c r="BV604" i="1"/>
  <c r="F645" i="1"/>
  <c r="BV636" i="1"/>
  <c r="BV630" i="1"/>
  <c r="F573" i="1"/>
  <c r="F568" i="1"/>
  <c r="BV548" i="1"/>
  <c r="BV531" i="1"/>
  <c r="BV512" i="1"/>
  <c r="BV487" i="1"/>
  <c r="BV486" i="1"/>
  <c r="BV509" i="1"/>
  <c r="F460" i="1"/>
  <c r="BV453" i="1"/>
  <c r="BV436" i="1"/>
  <c r="BV376" i="1"/>
  <c r="BV368" i="1"/>
  <c r="F360" i="1"/>
  <c r="BV359" i="1"/>
  <c r="BV317" i="1"/>
  <c r="BV315" i="1"/>
  <c r="F265" i="1"/>
  <c r="BV222" i="1"/>
  <c r="BV198" i="1"/>
  <c r="BV211" i="1"/>
  <c r="BV229" i="1"/>
  <c r="BV190" i="1"/>
  <c r="F198" i="1"/>
  <c r="F179" i="1"/>
  <c r="BV152" i="1"/>
  <c r="F126" i="1"/>
  <c r="BV194" i="1"/>
  <c r="BV154" i="1"/>
  <c r="BV156" i="1"/>
  <c r="F140" i="1"/>
  <c r="F173" i="1"/>
  <c r="F92" i="1"/>
  <c r="BN756" i="1"/>
  <c r="BN748" i="1"/>
  <c r="BN743" i="1"/>
  <c r="BN761" i="1"/>
  <c r="BN758" i="1"/>
  <c r="BN750" i="1"/>
  <c r="BN745" i="1"/>
  <c r="BN764" i="1"/>
  <c r="BN763" i="1"/>
  <c r="BN755" i="1"/>
  <c r="BN747" i="1"/>
  <c r="BN742" i="1"/>
  <c r="BN760" i="1"/>
  <c r="BN752" i="1"/>
  <c r="BN757" i="1"/>
  <c r="BN762" i="1"/>
  <c r="BN754" i="1"/>
  <c r="BN741" i="1"/>
  <c r="BN746" i="1"/>
  <c r="BN733" i="1"/>
  <c r="BN759" i="1"/>
  <c r="BN753" i="1"/>
  <c r="BN749" i="1"/>
  <c r="BN736" i="1"/>
  <c r="BN727" i="1"/>
  <c r="BN751" i="1"/>
  <c r="BN744" i="1"/>
  <c r="BN739" i="1"/>
  <c r="BN738" i="1"/>
  <c r="BN731" i="1"/>
  <c r="BN729" i="1"/>
  <c r="BN722" i="1"/>
  <c r="BN735" i="1"/>
  <c r="BN730" i="1"/>
  <c r="BN728" i="1"/>
  <c r="BN714" i="1"/>
  <c r="BN709" i="1"/>
  <c r="BN732" i="1"/>
  <c r="BN737" i="1"/>
  <c r="BN721" i="1"/>
  <c r="BN740" i="1"/>
  <c r="BN726" i="1"/>
  <c r="BN718" i="1"/>
  <c r="BN725" i="1"/>
  <c r="BN708" i="1"/>
  <c r="BN705" i="1"/>
  <c r="BN700" i="1"/>
  <c r="BN713" i="1"/>
  <c r="BN707" i="1"/>
  <c r="BN716" i="1"/>
  <c r="BN720" i="1"/>
  <c r="BN715" i="1"/>
  <c r="BN719" i="1"/>
  <c r="BN706" i="1"/>
  <c r="BN734" i="1"/>
  <c r="BN723" i="1"/>
  <c r="BN712" i="1"/>
  <c r="BN724" i="1"/>
  <c r="BN717" i="1"/>
  <c r="BN710" i="1"/>
  <c r="BN703" i="1"/>
  <c r="BN695" i="1"/>
  <c r="BN701" i="1"/>
  <c r="BN688" i="1"/>
  <c r="BN686" i="1"/>
  <c r="BN699" i="1"/>
  <c r="BN694" i="1"/>
  <c r="BN693" i="1"/>
  <c r="BN690" i="1"/>
  <c r="BN697" i="1"/>
  <c r="BN692" i="1"/>
  <c r="BN685" i="1"/>
  <c r="BN704" i="1"/>
  <c r="BN682" i="1"/>
  <c r="BN711" i="1"/>
  <c r="BN698" i="1"/>
  <c r="BN691" i="1"/>
  <c r="BN684" i="1"/>
  <c r="BN681" i="1"/>
  <c r="BN696" i="1"/>
  <c r="BN702" i="1"/>
  <c r="BN687" i="1"/>
  <c r="BN671" i="1"/>
  <c r="BN663" i="1"/>
  <c r="BN689" i="1"/>
  <c r="BN680" i="1"/>
  <c r="BN679" i="1"/>
  <c r="BN675" i="1"/>
  <c r="BN667" i="1"/>
  <c r="BN672" i="1"/>
  <c r="BN683" i="1"/>
  <c r="BN669" i="1"/>
  <c r="BN661" i="1"/>
  <c r="BN656" i="1"/>
  <c r="BN673" i="1"/>
  <c r="BN662" i="1"/>
  <c r="BN652" i="1"/>
  <c r="BN644" i="1"/>
  <c r="BN659" i="1"/>
  <c r="BN649" i="1"/>
  <c r="BN678" i="1"/>
  <c r="BN668" i="1"/>
  <c r="BN674" i="1"/>
  <c r="BN666" i="1"/>
  <c r="BN651" i="1"/>
  <c r="BN643" i="1"/>
  <c r="BN677" i="1"/>
  <c r="BN676" i="1"/>
  <c r="BN670" i="1"/>
  <c r="BN665" i="1"/>
  <c r="BN664" i="1"/>
  <c r="BN660" i="1"/>
  <c r="BN658" i="1"/>
  <c r="BN655" i="1"/>
  <c r="BN654" i="1"/>
  <c r="BN645" i="1"/>
  <c r="BN657" i="1"/>
  <c r="BN634" i="1"/>
  <c r="BN648" i="1"/>
  <c r="BN622" i="1"/>
  <c r="BN615" i="1"/>
  <c r="BN653" i="1"/>
  <c r="BN633" i="1"/>
  <c r="BN628" i="1"/>
  <c r="BN621" i="1"/>
  <c r="BN619" i="1"/>
  <c r="BN642" i="1"/>
  <c r="BN638" i="1"/>
  <c r="BN635" i="1"/>
  <c r="BN630" i="1"/>
  <c r="BN626" i="1"/>
  <c r="BN611" i="1"/>
  <c r="BN606" i="1"/>
  <c r="BN599" i="1"/>
  <c r="BN646" i="1"/>
  <c r="BN639" i="1"/>
  <c r="BN623" i="1"/>
  <c r="BN616" i="1"/>
  <c r="BN608" i="1"/>
  <c r="BN603" i="1"/>
  <c r="BN650" i="1"/>
  <c r="BN647" i="1"/>
  <c r="BN641" i="1"/>
  <c r="BN637" i="1"/>
  <c r="BN632" i="1"/>
  <c r="BN627" i="1"/>
  <c r="BN618" i="1"/>
  <c r="BN613" i="1"/>
  <c r="BN640" i="1"/>
  <c r="BN612" i="1"/>
  <c r="BN609" i="1"/>
  <c r="BN604" i="1"/>
  <c r="BN636" i="1"/>
  <c r="BN625" i="1"/>
  <c r="BN617" i="1"/>
  <c r="BN601" i="1"/>
  <c r="BN594" i="1"/>
  <c r="BN587" i="1"/>
  <c r="BN585" i="1"/>
  <c r="BN583" i="1"/>
  <c r="BN572" i="1"/>
  <c r="BN607" i="1"/>
  <c r="BN629" i="1"/>
  <c r="BN620" i="1"/>
  <c r="BN614" i="1"/>
  <c r="BN597" i="1"/>
  <c r="BN593" i="1"/>
  <c r="BN591" i="1"/>
  <c r="BN624" i="1"/>
  <c r="BN600" i="1"/>
  <c r="BN586" i="1"/>
  <c r="BN584" i="1"/>
  <c r="BN569" i="1"/>
  <c r="BN631" i="1"/>
  <c r="BN602" i="1"/>
  <c r="BN610" i="1"/>
  <c r="BN605" i="1"/>
  <c r="BN598" i="1"/>
  <c r="BN582" i="1"/>
  <c r="BN577" i="1"/>
  <c r="BN592" i="1"/>
  <c r="BN568" i="1"/>
  <c r="BN566" i="1"/>
  <c r="BN561" i="1"/>
  <c r="BN590" i="1"/>
  <c r="BN589" i="1"/>
  <c r="BN575" i="1"/>
  <c r="BN558" i="1"/>
  <c r="BN553" i="1"/>
  <c r="BN545" i="1"/>
  <c r="BN540" i="1"/>
  <c r="BN588" i="1"/>
  <c r="BN581" i="1"/>
  <c r="BN578" i="1"/>
  <c r="BN573" i="1"/>
  <c r="BN570" i="1"/>
  <c r="BN563" i="1"/>
  <c r="BN555" i="1"/>
  <c r="BN550" i="1"/>
  <c r="BN595" i="1"/>
  <c r="BN579" i="1"/>
  <c r="BN571" i="1"/>
  <c r="BN565" i="1"/>
  <c r="BN560" i="1"/>
  <c r="BN576" i="1"/>
  <c r="BN557" i="1"/>
  <c r="BN552" i="1"/>
  <c r="BN544" i="1"/>
  <c r="BN596" i="1"/>
  <c r="BN562" i="1"/>
  <c r="BN549" i="1"/>
  <c r="BN580" i="1"/>
  <c r="BN567" i="1"/>
  <c r="BN546" i="1"/>
  <c r="BN535" i="1"/>
  <c r="BN559" i="1"/>
  <c r="BN537" i="1"/>
  <c r="BN532" i="1"/>
  <c r="BN551" i="1"/>
  <c r="BN547" i="1"/>
  <c r="BN542" i="1"/>
  <c r="BN556" i="1"/>
  <c r="BN574" i="1"/>
  <c r="BN564" i="1"/>
  <c r="BN528" i="1"/>
  <c r="BN548" i="1"/>
  <c r="BN533" i="1"/>
  <c r="BN520" i="1"/>
  <c r="BN509" i="1"/>
  <c r="BN507" i="1"/>
  <c r="BN505" i="1"/>
  <c r="BN503" i="1"/>
  <c r="BN501" i="1"/>
  <c r="BN554" i="1"/>
  <c r="BN543" i="1"/>
  <c r="BN530" i="1"/>
  <c r="BN525" i="1"/>
  <c r="BN517" i="1"/>
  <c r="BN513" i="1"/>
  <c r="BN511" i="1"/>
  <c r="BN527" i="1"/>
  <c r="BN514" i="1"/>
  <c r="BN512" i="1"/>
  <c r="BN538" i="1"/>
  <c r="BN534" i="1"/>
  <c r="BN539" i="1"/>
  <c r="BN531" i="1"/>
  <c r="BN529" i="1"/>
  <c r="BN541" i="1"/>
  <c r="BN526" i="1"/>
  <c r="BN524" i="1"/>
  <c r="BN519" i="1"/>
  <c r="BN502" i="1"/>
  <c r="BN536" i="1"/>
  <c r="BN522" i="1"/>
  <c r="BN515" i="1"/>
  <c r="BN506" i="1"/>
  <c r="BN498" i="1"/>
  <c r="BN495" i="1"/>
  <c r="BN472" i="1"/>
  <c r="BN470" i="1"/>
  <c r="BN468" i="1"/>
  <c r="BN461" i="1"/>
  <c r="BN459" i="1"/>
  <c r="BN508" i="1"/>
  <c r="BN484" i="1"/>
  <c r="BN518" i="1"/>
  <c r="BN499" i="1"/>
  <c r="BN494" i="1"/>
  <c r="BN492" i="1"/>
  <c r="BN490" i="1"/>
  <c r="BN488" i="1"/>
  <c r="BN486" i="1"/>
  <c r="BN467" i="1"/>
  <c r="BN521" i="1"/>
  <c r="BN500" i="1"/>
  <c r="BN483" i="1"/>
  <c r="BN481" i="1"/>
  <c r="BN479" i="1"/>
  <c r="BN477" i="1"/>
  <c r="BN475" i="1"/>
  <c r="BN473" i="1"/>
  <c r="BN504" i="1"/>
  <c r="BN497" i="1"/>
  <c r="BN496" i="1"/>
  <c r="BN485" i="1"/>
  <c r="BN523" i="1"/>
  <c r="BN516" i="1"/>
  <c r="BN510" i="1"/>
  <c r="BN493" i="1"/>
  <c r="BN491" i="1"/>
  <c r="BN489" i="1"/>
  <c r="BN466" i="1"/>
  <c r="BN458" i="1"/>
  <c r="BN445" i="1"/>
  <c r="BN432" i="1"/>
  <c r="BN420" i="1"/>
  <c r="BN487" i="1"/>
  <c r="BN480" i="1"/>
  <c r="BN465" i="1"/>
  <c r="BN456" i="1"/>
  <c r="BN451" i="1"/>
  <c r="BN434" i="1"/>
  <c r="BN426" i="1"/>
  <c r="BN469" i="1"/>
  <c r="BN453" i="1"/>
  <c r="BN444" i="1"/>
  <c r="BN442" i="1"/>
  <c r="BN460" i="1"/>
  <c r="BN457" i="1"/>
  <c r="BN455" i="1"/>
  <c r="BN428" i="1"/>
  <c r="BN478" i="1"/>
  <c r="BN476" i="1"/>
  <c r="BN464" i="1"/>
  <c r="BN463" i="1"/>
  <c r="BN462" i="1"/>
  <c r="BN450" i="1"/>
  <c r="BN448" i="1"/>
  <c r="BN474" i="1"/>
  <c r="BN471" i="1"/>
  <c r="BN430" i="1"/>
  <c r="BN418" i="1"/>
  <c r="BN482" i="1"/>
  <c r="BN454" i="1"/>
  <c r="BN452" i="1"/>
  <c r="BN443" i="1"/>
  <c r="BN417" i="1"/>
  <c r="BN449" i="1"/>
  <c r="BN447" i="1"/>
  <c r="BN415" i="1"/>
  <c r="BN405" i="1"/>
  <c r="BN396" i="1"/>
  <c r="BN394" i="1"/>
  <c r="BN388" i="1"/>
  <c r="BN446" i="1"/>
  <c r="BN441" i="1"/>
  <c r="BN440" i="1"/>
  <c r="BN439" i="1"/>
  <c r="BN438" i="1"/>
  <c r="BN437" i="1"/>
  <c r="BN436" i="1"/>
  <c r="BN435" i="1"/>
  <c r="BN431" i="1"/>
  <c r="BN407" i="1"/>
  <c r="BN402" i="1"/>
  <c r="BN414" i="1"/>
  <c r="BN412" i="1"/>
  <c r="BN409" i="1"/>
  <c r="BN397" i="1"/>
  <c r="BN395" i="1"/>
  <c r="BN433" i="1"/>
  <c r="BN429" i="1"/>
  <c r="BN425" i="1"/>
  <c r="BN424" i="1"/>
  <c r="BN423" i="1"/>
  <c r="BN422" i="1"/>
  <c r="BN392" i="1"/>
  <c r="BN385" i="1"/>
  <c r="BN384" i="1"/>
  <c r="BN361" i="1"/>
  <c r="BN359" i="1"/>
  <c r="BN419" i="1"/>
  <c r="BN406" i="1"/>
  <c r="BN400" i="1"/>
  <c r="BN389" i="1"/>
  <c r="BN386" i="1"/>
  <c r="BN375" i="1"/>
  <c r="BN373" i="1"/>
  <c r="BN371" i="1"/>
  <c r="BN369" i="1"/>
  <c r="BN367" i="1"/>
  <c r="BN365" i="1"/>
  <c r="BN363" i="1"/>
  <c r="BN387" i="1"/>
  <c r="BN383" i="1"/>
  <c r="BN381" i="1"/>
  <c r="BN379" i="1"/>
  <c r="BN377" i="1"/>
  <c r="BN404" i="1"/>
  <c r="BN393" i="1"/>
  <c r="BN356" i="1"/>
  <c r="BN354" i="1"/>
  <c r="BN410" i="1"/>
  <c r="BN403" i="1"/>
  <c r="BN399" i="1"/>
  <c r="BN390" i="1"/>
  <c r="BN360" i="1"/>
  <c r="BN358" i="1"/>
  <c r="BN421" i="1"/>
  <c r="BN411" i="1"/>
  <c r="BN391" i="1"/>
  <c r="BN376" i="1"/>
  <c r="BN374" i="1"/>
  <c r="BN372" i="1"/>
  <c r="BN370" i="1"/>
  <c r="BN368" i="1"/>
  <c r="BN366" i="1"/>
  <c r="BN364" i="1"/>
  <c r="BN362" i="1"/>
  <c r="BN408" i="1"/>
  <c r="BN398" i="1"/>
  <c r="BN382" i="1"/>
  <c r="BN380" i="1"/>
  <c r="BN378" i="1"/>
  <c r="BN427" i="1"/>
  <c r="BN416" i="1"/>
  <c r="BN413" i="1"/>
  <c r="BN401" i="1"/>
  <c r="BN290" i="1"/>
  <c r="BN288" i="1"/>
  <c r="BN286" i="1"/>
  <c r="BN284" i="1"/>
  <c r="BN282" i="1"/>
  <c r="BN352" i="1"/>
  <c r="BN318" i="1"/>
  <c r="BN316" i="1"/>
  <c r="BN314" i="1"/>
  <c r="BN312" i="1"/>
  <c r="BN310" i="1"/>
  <c r="BN308" i="1"/>
  <c r="BN306" i="1"/>
  <c r="BN304" i="1"/>
  <c r="BN302" i="1"/>
  <c r="BN300" i="1"/>
  <c r="BN298" i="1"/>
  <c r="BN296" i="1"/>
  <c r="BN294" i="1"/>
  <c r="BN292" i="1"/>
  <c r="BN357" i="1"/>
  <c r="BN350" i="1"/>
  <c r="BN346" i="1"/>
  <c r="BN342" i="1"/>
  <c r="BN338" i="1"/>
  <c r="BN334" i="1"/>
  <c r="BN324" i="1"/>
  <c r="BN355" i="1"/>
  <c r="BN347" i="1"/>
  <c r="BN343" i="1"/>
  <c r="BN339" i="1"/>
  <c r="BN335" i="1"/>
  <c r="BN330" i="1"/>
  <c r="BN328" i="1"/>
  <c r="BN326" i="1"/>
  <c r="BN351" i="1"/>
  <c r="BN353" i="1"/>
  <c r="BN319" i="1"/>
  <c r="BN317" i="1"/>
  <c r="BN315" i="1"/>
  <c r="BN313" i="1"/>
  <c r="BN311" i="1"/>
  <c r="BN309" i="1"/>
  <c r="BN307" i="1"/>
  <c r="BN305" i="1"/>
  <c r="BN303" i="1"/>
  <c r="BN301" i="1"/>
  <c r="BN299" i="1"/>
  <c r="BN297" i="1"/>
  <c r="BN295" i="1"/>
  <c r="BN293" i="1"/>
  <c r="BN291" i="1"/>
  <c r="BN266" i="1"/>
  <c r="BN264" i="1"/>
  <c r="BN262" i="1"/>
  <c r="BN260" i="1"/>
  <c r="BN348" i="1"/>
  <c r="BN344" i="1"/>
  <c r="BN340" i="1"/>
  <c r="BN336" i="1"/>
  <c r="BN323" i="1"/>
  <c r="BN321" i="1"/>
  <c r="BN349" i="1"/>
  <c r="BN345" i="1"/>
  <c r="BN341" i="1"/>
  <c r="BN337" i="1"/>
  <c r="BN333" i="1"/>
  <c r="BN332" i="1"/>
  <c r="BN331" i="1"/>
  <c r="BN329" i="1"/>
  <c r="BN327" i="1"/>
  <c r="BN325" i="1"/>
  <c r="BN280" i="1"/>
  <c r="BN285" i="1"/>
  <c r="BN277" i="1"/>
  <c r="BN276" i="1"/>
  <c r="BN242" i="1"/>
  <c r="BN234" i="1"/>
  <c r="BN232" i="1"/>
  <c r="BN230" i="1"/>
  <c r="BN221" i="1"/>
  <c r="BN210" i="1"/>
  <c r="BN208" i="1"/>
  <c r="BN206" i="1"/>
  <c r="BN204" i="1"/>
  <c r="BN202" i="1"/>
  <c r="BN200" i="1"/>
  <c r="BN198" i="1"/>
  <c r="BN196" i="1"/>
  <c r="BN287" i="1"/>
  <c r="BN275" i="1"/>
  <c r="BN274" i="1"/>
  <c r="BN258" i="1"/>
  <c r="BN256" i="1"/>
  <c r="BN254" i="1"/>
  <c r="BN252" i="1"/>
  <c r="BN250" i="1"/>
  <c r="BN248" i="1"/>
  <c r="BN246" i="1"/>
  <c r="BN244" i="1"/>
  <c r="BN237" i="1"/>
  <c r="BN235" i="1"/>
  <c r="BN289" i="1"/>
  <c r="BN273" i="1"/>
  <c r="BN272" i="1"/>
  <c r="BN271" i="1"/>
  <c r="BN270" i="1"/>
  <c r="BN265" i="1"/>
  <c r="BN263" i="1"/>
  <c r="BN261" i="1"/>
  <c r="BN320" i="1"/>
  <c r="BN269" i="1"/>
  <c r="BN268" i="1"/>
  <c r="BN267" i="1"/>
  <c r="BN241" i="1"/>
  <c r="BN233" i="1"/>
  <c r="BN231" i="1"/>
  <c r="BN220" i="1"/>
  <c r="BN209" i="1"/>
  <c r="BN207" i="1"/>
  <c r="BN205" i="1"/>
  <c r="BN203" i="1"/>
  <c r="BN201" i="1"/>
  <c r="BN199" i="1"/>
  <c r="BN197" i="1"/>
  <c r="BN322" i="1"/>
  <c r="BN259" i="1"/>
  <c r="BN257" i="1"/>
  <c r="BN255" i="1"/>
  <c r="BN253" i="1"/>
  <c r="BN251" i="1"/>
  <c r="BN249" i="1"/>
  <c r="BN247" i="1"/>
  <c r="BN245" i="1"/>
  <c r="BN243" i="1"/>
  <c r="BN238" i="1"/>
  <c r="BN236" i="1"/>
  <c r="BN224" i="1"/>
  <c r="BN217" i="1"/>
  <c r="BN215" i="1"/>
  <c r="BN213" i="1"/>
  <c r="BN283" i="1"/>
  <c r="BN281" i="1"/>
  <c r="BN279" i="1"/>
  <c r="BN278" i="1"/>
  <c r="BN240" i="1"/>
  <c r="BN228" i="1"/>
  <c r="BN226" i="1"/>
  <c r="BN219" i="1"/>
  <c r="BN223" i="1"/>
  <c r="BN222" i="1"/>
  <c r="BN218" i="1"/>
  <c r="BN193" i="1"/>
  <c r="BN166" i="1"/>
  <c r="BN164" i="1"/>
  <c r="BN162" i="1"/>
  <c r="BN160" i="1"/>
  <c r="BN158" i="1"/>
  <c r="BN156" i="1"/>
  <c r="BN145" i="1"/>
  <c r="BN143" i="1"/>
  <c r="BN239" i="1"/>
  <c r="BN225" i="1"/>
  <c r="BN212" i="1"/>
  <c r="BN211" i="1"/>
  <c r="BN194" i="1"/>
  <c r="BN180" i="1"/>
  <c r="BN178" i="1"/>
  <c r="BN176" i="1"/>
  <c r="BN174" i="1"/>
  <c r="BN172" i="1"/>
  <c r="BN170" i="1"/>
  <c r="BN168" i="1"/>
  <c r="BN140" i="1"/>
  <c r="BN135" i="1"/>
  <c r="BN195" i="1"/>
  <c r="BN192" i="1"/>
  <c r="BN190" i="1"/>
  <c r="BN188" i="1"/>
  <c r="BN186" i="1"/>
  <c r="BN184" i="1"/>
  <c r="BN182" i="1"/>
  <c r="BN147" i="1"/>
  <c r="BN137" i="1"/>
  <c r="BN132" i="1"/>
  <c r="BN119" i="1"/>
  <c r="BN214" i="1"/>
  <c r="BN155" i="1"/>
  <c r="BN153" i="1"/>
  <c r="BN151" i="1"/>
  <c r="BN149" i="1"/>
  <c r="BN142" i="1"/>
  <c r="BN227" i="1"/>
  <c r="BN167" i="1"/>
  <c r="BN165" i="1"/>
  <c r="BN163" i="1"/>
  <c r="BN161" i="1"/>
  <c r="BN159" i="1"/>
  <c r="BN157" i="1"/>
  <c r="BN144" i="1"/>
  <c r="BN139" i="1"/>
  <c r="BN134" i="1"/>
  <c r="BN125" i="1"/>
  <c r="BN123" i="1"/>
  <c r="BN229" i="1"/>
  <c r="BN216" i="1"/>
  <c r="BN179" i="1"/>
  <c r="BN177" i="1"/>
  <c r="BN175" i="1"/>
  <c r="BN173" i="1"/>
  <c r="BN171" i="1"/>
  <c r="BN169" i="1"/>
  <c r="BN146" i="1"/>
  <c r="BN136" i="1"/>
  <c r="BN131" i="1"/>
  <c r="BN129" i="1"/>
  <c r="BN127" i="1"/>
  <c r="BN191" i="1"/>
  <c r="BN189" i="1"/>
  <c r="BN187" i="1"/>
  <c r="BN185" i="1"/>
  <c r="BN183" i="1"/>
  <c r="BN181" i="1"/>
  <c r="BN141" i="1"/>
  <c r="BN130" i="1"/>
  <c r="BN126" i="1"/>
  <c r="BN122" i="1"/>
  <c r="BN76" i="1"/>
  <c r="BN74" i="1"/>
  <c r="BN72" i="1"/>
  <c r="BN70" i="1"/>
  <c r="BN68" i="1"/>
  <c r="BN66" i="1"/>
  <c r="BN64" i="1"/>
  <c r="BN62" i="1"/>
  <c r="BN60" i="1"/>
  <c r="BN58" i="1"/>
  <c r="BN56" i="1"/>
  <c r="BN54" i="1"/>
  <c r="BN52" i="1"/>
  <c r="BN152" i="1"/>
  <c r="BN150" i="1"/>
  <c r="BN148" i="1"/>
  <c r="BN121" i="1"/>
  <c r="BN106" i="1"/>
  <c r="BN104" i="1"/>
  <c r="BN102" i="1"/>
  <c r="BN100" i="1"/>
  <c r="BN98" i="1"/>
  <c r="BN96" i="1"/>
  <c r="BN94" i="1"/>
  <c r="BN92" i="1"/>
  <c r="BN90" i="1"/>
  <c r="BN88" i="1"/>
  <c r="BN86" i="1"/>
  <c r="BN84" i="1"/>
  <c r="BN82" i="1"/>
  <c r="BN80" i="1"/>
  <c r="BN78" i="1"/>
  <c r="BN154" i="1"/>
  <c r="BN117" i="1"/>
  <c r="BN114" i="1"/>
  <c r="BN112" i="1"/>
  <c r="BN110" i="1"/>
  <c r="BN108" i="1"/>
  <c r="BN138" i="1"/>
  <c r="BN133" i="1"/>
  <c r="BN128" i="1"/>
  <c r="BN124" i="1"/>
  <c r="BN120" i="1"/>
  <c r="BN77" i="1"/>
  <c r="BN75" i="1"/>
  <c r="BN73" i="1"/>
  <c r="BN71" i="1"/>
  <c r="BN69" i="1"/>
  <c r="BN67" i="1"/>
  <c r="BN65" i="1"/>
  <c r="BN63" i="1"/>
  <c r="BN61" i="1"/>
  <c r="BN59" i="1"/>
  <c r="BN57" i="1"/>
  <c r="BN55" i="1"/>
  <c r="BN53" i="1"/>
  <c r="BN105" i="1"/>
  <c r="BN103" i="1"/>
  <c r="BN101" i="1"/>
  <c r="BN99" i="1"/>
  <c r="BN97" i="1"/>
  <c r="BN95" i="1"/>
  <c r="BN93" i="1"/>
  <c r="BN118" i="1"/>
  <c r="BN113" i="1"/>
  <c r="BN111" i="1"/>
  <c r="BN109" i="1"/>
  <c r="BN107" i="1"/>
  <c r="BN116" i="1"/>
  <c r="BN115" i="1"/>
  <c r="BN87" i="1"/>
  <c r="BN48" i="1"/>
  <c r="BN43" i="1"/>
  <c r="BN37" i="1"/>
  <c r="BN35" i="1"/>
  <c r="BN33" i="1"/>
  <c r="BN31" i="1"/>
  <c r="BN29" i="1"/>
  <c r="BN27" i="1"/>
  <c r="BN25" i="1"/>
  <c r="BN23" i="1"/>
  <c r="BN21" i="1"/>
  <c r="BN19" i="1"/>
  <c r="BN17" i="1"/>
  <c r="BN15" i="1"/>
  <c r="BN8" i="1"/>
  <c r="BN40" i="1"/>
  <c r="BN51" i="1"/>
  <c r="BN46" i="1"/>
  <c r="BN39" i="1"/>
  <c r="BN50" i="1"/>
  <c r="BN83" i="1"/>
  <c r="BN41" i="1"/>
  <c r="BN89" i="1"/>
  <c r="BN49" i="1"/>
  <c r="BN44" i="1"/>
  <c r="BN14" i="1"/>
  <c r="BN12" i="1"/>
  <c r="BN10" i="1"/>
  <c r="BN42" i="1"/>
  <c r="BN79" i="1"/>
  <c r="BN47" i="1"/>
  <c r="BN36" i="1"/>
  <c r="BN34" i="1"/>
  <c r="BN32" i="1"/>
  <c r="BN30" i="1"/>
  <c r="BN28" i="1"/>
  <c r="BN26" i="1"/>
  <c r="BN24" i="1"/>
  <c r="BN22" i="1"/>
  <c r="BN20" i="1"/>
  <c r="BN18" i="1"/>
  <c r="BN16" i="1"/>
  <c r="BN85" i="1"/>
  <c r="BN38" i="1"/>
  <c r="BN45" i="1"/>
  <c r="BN81" i="1"/>
  <c r="BN13" i="1"/>
  <c r="BN11" i="1"/>
  <c r="BN9" i="1"/>
  <c r="BN91" i="1"/>
  <c r="BV50" i="1"/>
  <c r="BV45" i="1"/>
  <c r="BV29" i="1"/>
  <c r="BW76" i="1"/>
  <c r="BW123" i="1"/>
  <c r="BW163" i="1"/>
  <c r="BW143" i="1"/>
  <c r="BW195" i="1"/>
  <c r="BW231" i="1"/>
  <c r="BW326" i="1"/>
  <c r="BW346" i="1"/>
  <c r="BW362" i="1"/>
  <c r="BW691" i="1"/>
  <c r="BV76" i="1"/>
  <c r="BW30" i="1"/>
  <c r="BV112" i="1"/>
  <c r="BV86" i="1"/>
  <c r="BV102" i="1"/>
  <c r="BV123" i="1"/>
  <c r="BV161" i="1"/>
  <c r="BV206" i="1"/>
  <c r="BV170" i="1"/>
  <c r="BV221" i="1"/>
  <c r="BV187" i="1"/>
  <c r="BV204" i="1"/>
  <c r="BV239" i="1"/>
  <c r="BV236" i="1"/>
  <c r="BV257" i="1"/>
  <c r="BV294" i="1"/>
  <c r="BV310" i="1"/>
  <c r="BV345" i="1"/>
  <c r="BV351" i="1"/>
  <c r="BV381" i="1"/>
  <c r="BV375" i="1"/>
  <c r="BV391" i="1"/>
  <c r="BV434" i="1"/>
  <c r="BV474" i="1"/>
  <c r="BV423" i="1"/>
  <c r="BV490" i="1"/>
  <c r="BV480" i="1"/>
  <c r="BV503" i="1"/>
  <c r="BV530" i="1"/>
  <c r="BV560" i="1"/>
  <c r="BV575" i="1"/>
  <c r="BV596" i="1"/>
  <c r="BV610" i="1"/>
  <c r="BV611" i="1"/>
  <c r="BV658" i="1"/>
  <c r="BV675" i="1"/>
  <c r="BV687" i="1"/>
  <c r="BV679" i="1"/>
  <c r="BV722" i="1"/>
  <c r="BV720" i="1"/>
  <c r="BV731" i="1"/>
  <c r="BV743" i="1"/>
  <c r="BX280" i="1"/>
  <c r="BX254" i="1"/>
  <c r="BX354" i="1"/>
  <c r="BX313" i="1"/>
  <c r="BX283" i="1"/>
  <c r="BX369" i="1"/>
  <c r="BX366" i="1"/>
  <c r="BX394" i="1"/>
  <c r="BX411" i="1"/>
  <c r="BX444" i="1"/>
  <c r="BX456" i="1"/>
  <c r="BX525" i="1"/>
  <c r="BX521" i="1"/>
  <c r="BX508" i="1"/>
  <c r="BX627" i="1"/>
  <c r="BX631" i="1"/>
  <c r="BX652" i="1"/>
  <c r="BX633" i="1"/>
  <c r="BX674" i="1"/>
  <c r="BX680" i="1"/>
  <c r="BX695" i="1"/>
  <c r="BX699" i="1"/>
  <c r="BX728" i="1"/>
  <c r="BW83" i="1"/>
  <c r="BL762" i="1"/>
  <c r="BL754" i="1"/>
  <c r="BL741" i="1"/>
  <c r="BL759" i="1"/>
  <c r="BL756" i="1"/>
  <c r="BL748" i="1"/>
  <c r="BL761" i="1"/>
  <c r="BL753" i="1"/>
  <c r="BL758" i="1"/>
  <c r="BL750" i="1"/>
  <c r="BL745" i="1"/>
  <c r="BL764" i="1"/>
  <c r="BL763" i="1"/>
  <c r="BL755" i="1"/>
  <c r="BL760" i="1"/>
  <c r="BL752" i="1"/>
  <c r="BL739" i="1"/>
  <c r="BL751" i="1"/>
  <c r="BL744" i="1"/>
  <c r="BL742" i="1"/>
  <c r="BL736" i="1"/>
  <c r="BL746" i="1"/>
  <c r="BL737" i="1"/>
  <c r="BL735" i="1"/>
  <c r="BL726" i="1"/>
  <c r="BL757" i="1"/>
  <c r="BL747" i="1"/>
  <c r="BL743" i="1"/>
  <c r="BL749" i="1"/>
  <c r="BL734" i="1"/>
  <c r="BL725" i="1"/>
  <c r="BL724" i="1"/>
  <c r="BL723" i="1"/>
  <c r="BL729" i="1"/>
  <c r="BL720" i="1"/>
  <c r="BL712" i="1"/>
  <c r="BL731" i="1"/>
  <c r="BL730" i="1"/>
  <c r="BL728" i="1"/>
  <c r="BL732" i="1"/>
  <c r="BL727" i="1"/>
  <c r="BL722" i="1"/>
  <c r="BL719" i="1"/>
  <c r="BL740" i="1"/>
  <c r="BL738" i="1"/>
  <c r="BL733" i="1"/>
  <c r="BL721" i="1"/>
  <c r="BL716" i="1"/>
  <c r="BL717" i="1"/>
  <c r="BL698" i="1"/>
  <c r="BL710" i="1"/>
  <c r="BL708" i="1"/>
  <c r="BL707" i="1"/>
  <c r="BL711" i="1"/>
  <c r="BL709" i="1"/>
  <c r="BL702" i="1"/>
  <c r="BL718" i="1"/>
  <c r="BL715" i="1"/>
  <c r="BL714" i="1"/>
  <c r="BL704" i="1"/>
  <c r="BL706" i="1"/>
  <c r="BL701" i="1"/>
  <c r="BL693" i="1"/>
  <c r="BL696" i="1"/>
  <c r="BL700" i="1"/>
  <c r="BL699" i="1"/>
  <c r="BL688" i="1"/>
  <c r="BL686" i="1"/>
  <c r="BL683" i="1"/>
  <c r="BL713" i="1"/>
  <c r="BL695" i="1"/>
  <c r="BL694" i="1"/>
  <c r="BL690" i="1"/>
  <c r="BL703" i="1"/>
  <c r="BL682" i="1"/>
  <c r="BL679" i="1"/>
  <c r="BL705" i="1"/>
  <c r="BL689" i="1"/>
  <c r="BL687" i="1"/>
  <c r="BL691" i="1"/>
  <c r="BL685" i="1"/>
  <c r="BL669" i="1"/>
  <c r="BL661" i="1"/>
  <c r="BL692" i="1"/>
  <c r="BL674" i="1"/>
  <c r="BL677" i="1"/>
  <c r="BL673" i="1"/>
  <c r="BL665" i="1"/>
  <c r="BL660" i="1"/>
  <c r="BL681" i="1"/>
  <c r="BL678" i="1"/>
  <c r="BL670" i="1"/>
  <c r="BL697" i="1"/>
  <c r="BL684" i="1"/>
  <c r="BL680" i="1"/>
  <c r="BL675" i="1"/>
  <c r="BL667" i="1"/>
  <c r="BL672" i="1"/>
  <c r="BL664" i="1"/>
  <c r="BL663" i="1"/>
  <c r="BL658" i="1"/>
  <c r="BL655" i="1"/>
  <c r="BL654" i="1"/>
  <c r="BL656" i="1"/>
  <c r="BL653" i="1"/>
  <c r="BL650" i="1"/>
  <c r="BL642" i="1"/>
  <c r="BL662" i="1"/>
  <c r="BL647" i="1"/>
  <c r="BL657" i="1"/>
  <c r="BL649" i="1"/>
  <c r="BL641" i="1"/>
  <c r="BL668" i="1"/>
  <c r="BL666" i="1"/>
  <c r="BL676" i="1"/>
  <c r="BL671" i="1"/>
  <c r="BL651" i="1"/>
  <c r="BL637" i="1"/>
  <c r="BL632" i="1"/>
  <c r="BL627" i="1"/>
  <c r="BL618" i="1"/>
  <c r="BL613" i="1"/>
  <c r="BL652" i="1"/>
  <c r="BL644" i="1"/>
  <c r="BL659" i="1"/>
  <c r="BL643" i="1"/>
  <c r="BL640" i="1"/>
  <c r="BL636" i="1"/>
  <c r="BL631" i="1"/>
  <c r="BL617" i="1"/>
  <c r="BL645" i="1"/>
  <c r="BL624" i="1"/>
  <c r="BL609" i="1"/>
  <c r="BL604" i="1"/>
  <c r="BL638" i="1"/>
  <c r="BL633" i="1"/>
  <c r="BL628" i="1"/>
  <c r="BL621" i="1"/>
  <c r="BL619" i="1"/>
  <c r="BL614" i="1"/>
  <c r="BL602" i="1"/>
  <c r="BL597" i="1"/>
  <c r="BL646" i="1"/>
  <c r="BL639" i="1"/>
  <c r="BL635" i="1"/>
  <c r="BL630" i="1"/>
  <c r="BL626" i="1"/>
  <c r="BL611" i="1"/>
  <c r="BL606" i="1"/>
  <c r="BL623" i="1"/>
  <c r="BL610" i="1"/>
  <c r="BL608" i="1"/>
  <c r="BL605" i="1"/>
  <c r="BL603" i="1"/>
  <c r="BL598" i="1"/>
  <c r="BL577" i="1"/>
  <c r="BL575" i="1"/>
  <c r="BL625" i="1"/>
  <c r="BL612" i="1"/>
  <c r="BL648" i="1"/>
  <c r="BL601" i="1"/>
  <c r="BL622" i="1"/>
  <c r="BL607" i="1"/>
  <c r="BL634" i="1"/>
  <c r="BL629" i="1"/>
  <c r="BL620" i="1"/>
  <c r="BL596" i="1"/>
  <c r="BL589" i="1"/>
  <c r="BL576" i="1"/>
  <c r="BL574" i="1"/>
  <c r="BL568" i="1"/>
  <c r="BL615" i="1"/>
  <c r="BL616" i="1"/>
  <c r="BL600" i="1"/>
  <c r="BL586" i="1"/>
  <c r="BL584" i="1"/>
  <c r="BL580" i="1"/>
  <c r="BL572" i="1"/>
  <c r="BL569" i="1"/>
  <c r="BL593" i="1"/>
  <c r="BL582" i="1"/>
  <c r="BL559" i="1"/>
  <c r="BL599" i="1"/>
  <c r="BL592" i="1"/>
  <c r="BL591" i="1"/>
  <c r="BL567" i="1"/>
  <c r="BL564" i="1"/>
  <c r="BL556" i="1"/>
  <c r="BL551" i="1"/>
  <c r="BL543" i="1"/>
  <c r="BL538" i="1"/>
  <c r="BL594" i="1"/>
  <c r="BL590" i="1"/>
  <c r="BL566" i="1"/>
  <c r="BL561" i="1"/>
  <c r="BL588" i="1"/>
  <c r="BL581" i="1"/>
  <c r="BL578" i="1"/>
  <c r="BL595" i="1"/>
  <c r="BL587" i="1"/>
  <c r="BL579" i="1"/>
  <c r="BL573" i="1"/>
  <c r="BL571" i="1"/>
  <c r="BL570" i="1"/>
  <c r="BL563" i="1"/>
  <c r="BL555" i="1"/>
  <c r="BL550" i="1"/>
  <c r="BL542" i="1"/>
  <c r="BL585" i="1"/>
  <c r="BL565" i="1"/>
  <c r="BL560" i="1"/>
  <c r="BL583" i="1"/>
  <c r="BL533" i="1"/>
  <c r="BL554" i="1"/>
  <c r="BL544" i="1"/>
  <c r="BL540" i="1"/>
  <c r="BL537" i="1"/>
  <c r="BL552" i="1"/>
  <c r="BL547" i="1"/>
  <c r="BL541" i="1"/>
  <c r="BL539" i="1"/>
  <c r="BL536" i="1"/>
  <c r="BL557" i="1"/>
  <c r="BL553" i="1"/>
  <c r="BL534" i="1"/>
  <c r="BL562" i="1"/>
  <c r="BL558" i="1"/>
  <c r="BL545" i="1"/>
  <c r="BL531" i="1"/>
  <c r="BL526" i="1"/>
  <c r="BL518" i="1"/>
  <c r="BL514" i="1"/>
  <c r="BL549" i="1"/>
  <c r="BL548" i="1"/>
  <c r="BL528" i="1"/>
  <c r="BL523" i="1"/>
  <c r="BL515" i="1"/>
  <c r="BL520" i="1"/>
  <c r="BL503" i="1"/>
  <c r="BL522" i="1"/>
  <c r="BL527" i="1"/>
  <c r="BL546" i="1"/>
  <c r="BL530" i="1"/>
  <c r="BL516" i="1"/>
  <c r="BL535" i="1"/>
  <c r="BL532" i="1"/>
  <c r="BL521" i="1"/>
  <c r="BL513" i="1"/>
  <c r="BL505" i="1"/>
  <c r="BL529" i="1"/>
  <c r="BL511" i="1"/>
  <c r="BL524" i="1"/>
  <c r="BL519" i="1"/>
  <c r="BL517" i="1"/>
  <c r="BL509" i="1"/>
  <c r="BL502" i="1"/>
  <c r="BL504" i="1"/>
  <c r="BL497" i="1"/>
  <c r="BL485" i="1"/>
  <c r="BL466" i="1"/>
  <c r="BL464" i="1"/>
  <c r="BL457" i="1"/>
  <c r="BL512" i="1"/>
  <c r="BL510" i="1"/>
  <c r="BL498" i="1"/>
  <c r="BL493" i="1"/>
  <c r="BL491" i="1"/>
  <c r="BL489" i="1"/>
  <c r="BL495" i="1"/>
  <c r="BL508" i="1"/>
  <c r="BL501" i="1"/>
  <c r="BL482" i="1"/>
  <c r="BL480" i="1"/>
  <c r="BL478" i="1"/>
  <c r="BL476" i="1"/>
  <c r="BL474" i="1"/>
  <c r="BL463" i="1"/>
  <c r="BL506" i="1"/>
  <c r="BL484" i="1"/>
  <c r="BL500" i="1"/>
  <c r="BL499" i="1"/>
  <c r="BL494" i="1"/>
  <c r="BL492" i="1"/>
  <c r="BL490" i="1"/>
  <c r="BL488" i="1"/>
  <c r="BL486" i="1"/>
  <c r="BL467" i="1"/>
  <c r="BL458" i="1"/>
  <c r="BL525" i="1"/>
  <c r="BL507" i="1"/>
  <c r="BL471" i="1"/>
  <c r="BL469" i="1"/>
  <c r="BL496" i="1"/>
  <c r="BL430" i="1"/>
  <c r="BL418" i="1"/>
  <c r="BL481" i="1"/>
  <c r="BL477" i="1"/>
  <c r="BL487" i="1"/>
  <c r="BL475" i="1"/>
  <c r="BL472" i="1"/>
  <c r="BL461" i="1"/>
  <c r="BL445" i="1"/>
  <c r="BL432" i="1"/>
  <c r="BL420" i="1"/>
  <c r="BL473" i="1"/>
  <c r="BL465" i="1"/>
  <c r="BL449" i="1"/>
  <c r="BL447" i="1"/>
  <c r="BL479" i="1"/>
  <c r="BL459" i="1"/>
  <c r="BL456" i="1"/>
  <c r="BL451" i="1"/>
  <c r="BL434" i="1"/>
  <c r="BL426" i="1"/>
  <c r="BL460" i="1"/>
  <c r="BL453" i="1"/>
  <c r="BL483" i="1"/>
  <c r="BL468" i="1"/>
  <c r="BL462" i="1"/>
  <c r="BL455" i="1"/>
  <c r="BL428" i="1"/>
  <c r="BL470" i="1"/>
  <c r="BL450" i="1"/>
  <c r="BL448" i="1"/>
  <c r="BL446" i="1"/>
  <c r="BL416" i="1"/>
  <c r="BL417" i="1"/>
  <c r="BL411" i="1"/>
  <c r="BL403" i="1"/>
  <c r="BL392" i="1"/>
  <c r="BL444" i="1"/>
  <c r="BL441" i="1"/>
  <c r="BL440" i="1"/>
  <c r="BL439" i="1"/>
  <c r="BL438" i="1"/>
  <c r="BL437" i="1"/>
  <c r="BL436" i="1"/>
  <c r="BL435" i="1"/>
  <c r="BL431" i="1"/>
  <c r="BL427" i="1"/>
  <c r="BL419" i="1"/>
  <c r="BL415" i="1"/>
  <c r="BL405" i="1"/>
  <c r="BL396" i="1"/>
  <c r="BL410" i="1"/>
  <c r="BL452" i="1"/>
  <c r="BL443" i="1"/>
  <c r="BL407" i="1"/>
  <c r="BL402" i="1"/>
  <c r="BL391" i="1"/>
  <c r="BL454" i="1"/>
  <c r="BL442" i="1"/>
  <c r="BL433" i="1"/>
  <c r="BL429" i="1"/>
  <c r="BL425" i="1"/>
  <c r="BL424" i="1"/>
  <c r="BL423" i="1"/>
  <c r="BL422" i="1"/>
  <c r="BL421" i="1"/>
  <c r="BL413" i="1"/>
  <c r="BL397" i="1"/>
  <c r="BL382" i="1"/>
  <c r="BL380" i="1"/>
  <c r="BL378" i="1"/>
  <c r="BL401" i="1"/>
  <c r="BL385" i="1"/>
  <c r="BL384" i="1"/>
  <c r="BL400" i="1"/>
  <c r="BL386" i="1"/>
  <c r="BL361" i="1"/>
  <c r="BL406" i="1"/>
  <c r="BL395" i="1"/>
  <c r="BL389" i="1"/>
  <c r="BL387" i="1"/>
  <c r="BL375" i="1"/>
  <c r="BL373" i="1"/>
  <c r="BL371" i="1"/>
  <c r="BL369" i="1"/>
  <c r="BL367" i="1"/>
  <c r="BL365" i="1"/>
  <c r="BL363" i="1"/>
  <c r="BL404" i="1"/>
  <c r="BL393" i="1"/>
  <c r="BL383" i="1"/>
  <c r="BL381" i="1"/>
  <c r="BL379" i="1"/>
  <c r="BL377" i="1"/>
  <c r="BL409" i="1"/>
  <c r="BL414" i="1"/>
  <c r="BL399" i="1"/>
  <c r="BL390" i="1"/>
  <c r="BL388" i="1"/>
  <c r="BL360" i="1"/>
  <c r="BL358" i="1"/>
  <c r="BL412" i="1"/>
  <c r="BL408" i="1"/>
  <c r="BL398" i="1"/>
  <c r="BL394" i="1"/>
  <c r="BL359" i="1"/>
  <c r="BL349" i="1"/>
  <c r="BL348" i="1"/>
  <c r="BL345" i="1"/>
  <c r="BL344" i="1"/>
  <c r="BL341" i="1"/>
  <c r="BL340" i="1"/>
  <c r="BL337" i="1"/>
  <c r="BL336" i="1"/>
  <c r="BL333" i="1"/>
  <c r="BL323" i="1"/>
  <c r="BL321" i="1"/>
  <c r="BL332" i="1"/>
  <c r="BL331" i="1"/>
  <c r="BL329" i="1"/>
  <c r="BL327" i="1"/>
  <c r="BL325" i="1"/>
  <c r="BL362" i="1"/>
  <c r="BL352" i="1"/>
  <c r="BL376" i="1"/>
  <c r="BL374" i="1"/>
  <c r="BL372" i="1"/>
  <c r="BL370" i="1"/>
  <c r="BL368" i="1"/>
  <c r="BL366" i="1"/>
  <c r="BL364" i="1"/>
  <c r="BL357" i="1"/>
  <c r="BL356" i="1"/>
  <c r="BL318" i="1"/>
  <c r="BL316" i="1"/>
  <c r="BL314" i="1"/>
  <c r="BL312" i="1"/>
  <c r="BL310" i="1"/>
  <c r="BL308" i="1"/>
  <c r="BL306" i="1"/>
  <c r="BL304" i="1"/>
  <c r="BL302" i="1"/>
  <c r="BL300" i="1"/>
  <c r="BL298" i="1"/>
  <c r="BL296" i="1"/>
  <c r="BL294" i="1"/>
  <c r="BL355" i="1"/>
  <c r="BL354" i="1"/>
  <c r="BL350" i="1"/>
  <c r="BL347" i="1"/>
  <c r="BL346" i="1"/>
  <c r="BL343" i="1"/>
  <c r="BL342" i="1"/>
  <c r="BL339" i="1"/>
  <c r="BL338" i="1"/>
  <c r="BL335" i="1"/>
  <c r="BL334" i="1"/>
  <c r="BL324" i="1"/>
  <c r="BL322" i="1"/>
  <c r="BL320" i="1"/>
  <c r="BL351" i="1"/>
  <c r="BL330" i="1"/>
  <c r="BL328" i="1"/>
  <c r="BL326" i="1"/>
  <c r="BL281" i="1"/>
  <c r="BL279" i="1"/>
  <c r="BL277" i="1"/>
  <c r="BL275" i="1"/>
  <c r="BL273" i="1"/>
  <c r="BL271" i="1"/>
  <c r="BL269" i="1"/>
  <c r="BL353" i="1"/>
  <c r="BL319" i="1"/>
  <c r="BL317" i="1"/>
  <c r="BL315" i="1"/>
  <c r="BL313" i="1"/>
  <c r="BL311" i="1"/>
  <c r="BL309" i="1"/>
  <c r="BL307" i="1"/>
  <c r="BL305" i="1"/>
  <c r="BL303" i="1"/>
  <c r="BL301" i="1"/>
  <c r="BL299" i="1"/>
  <c r="BL297" i="1"/>
  <c r="BL295" i="1"/>
  <c r="BL293" i="1"/>
  <c r="BL291" i="1"/>
  <c r="BL284" i="1"/>
  <c r="BL283" i="1"/>
  <c r="BL224" i="1"/>
  <c r="BL217" i="1"/>
  <c r="BL215" i="1"/>
  <c r="BL213" i="1"/>
  <c r="BL286" i="1"/>
  <c r="BL285" i="1"/>
  <c r="BL278" i="1"/>
  <c r="BL240" i="1"/>
  <c r="BL228" i="1"/>
  <c r="BL290" i="1"/>
  <c r="BL288" i="1"/>
  <c r="BL287" i="1"/>
  <c r="BL276" i="1"/>
  <c r="BL289" i="1"/>
  <c r="BL274" i="1"/>
  <c r="BL258" i="1"/>
  <c r="BL256" i="1"/>
  <c r="BL254" i="1"/>
  <c r="BL252" i="1"/>
  <c r="BL250" i="1"/>
  <c r="BL248" i="1"/>
  <c r="BL246" i="1"/>
  <c r="BL244" i="1"/>
  <c r="BL292" i="1"/>
  <c r="BL280" i="1"/>
  <c r="BL272" i="1"/>
  <c r="BL239" i="1"/>
  <c r="BL218" i="1"/>
  <c r="BL216" i="1"/>
  <c r="BX216" i="1" s="1"/>
  <c r="BL214" i="1"/>
  <c r="BL270" i="1"/>
  <c r="BL266" i="1"/>
  <c r="BL265" i="1"/>
  <c r="BL264" i="1"/>
  <c r="BL263" i="1"/>
  <c r="BL262" i="1"/>
  <c r="BL261" i="1"/>
  <c r="BL260" i="1"/>
  <c r="BL229" i="1"/>
  <c r="BL227" i="1"/>
  <c r="BL268" i="1"/>
  <c r="BL267" i="1"/>
  <c r="BL241" i="1"/>
  <c r="BL233" i="1"/>
  <c r="BL231" i="1"/>
  <c r="BL220" i="1"/>
  <c r="BL209" i="1"/>
  <c r="BL207" i="1"/>
  <c r="BL205" i="1"/>
  <c r="BL203" i="1"/>
  <c r="BL282" i="1"/>
  <c r="BL259" i="1"/>
  <c r="BL257" i="1"/>
  <c r="BL255" i="1"/>
  <c r="BL253" i="1"/>
  <c r="BL251" i="1"/>
  <c r="BL249" i="1"/>
  <c r="BL247" i="1"/>
  <c r="BL245" i="1"/>
  <c r="BL243" i="1"/>
  <c r="BL238" i="1"/>
  <c r="BL236" i="1"/>
  <c r="BL222" i="1"/>
  <c r="BL211" i="1"/>
  <c r="BL242" i="1"/>
  <c r="BL179" i="1"/>
  <c r="BL177" i="1"/>
  <c r="BL175" i="1"/>
  <c r="BL232" i="1"/>
  <c r="BL210" i="1"/>
  <c r="BL191" i="1"/>
  <c r="BL189" i="1"/>
  <c r="BL187" i="1"/>
  <c r="BL185" i="1"/>
  <c r="BL183" i="1"/>
  <c r="BL181" i="1"/>
  <c r="BL141" i="1"/>
  <c r="BL226" i="1"/>
  <c r="BL223" i="1"/>
  <c r="BL219" i="1"/>
  <c r="BL193" i="1"/>
  <c r="BL154" i="1"/>
  <c r="BL152" i="1"/>
  <c r="BL150" i="1"/>
  <c r="BL148" i="1"/>
  <c r="BL138" i="1"/>
  <c r="BL133" i="1"/>
  <c r="BL237" i="1"/>
  <c r="BL235" i="1"/>
  <c r="BL230" i="1"/>
  <c r="BL225" i="1"/>
  <c r="BL206" i="1"/>
  <c r="BL201" i="1"/>
  <c r="BL199" i="1"/>
  <c r="BL197" i="1"/>
  <c r="BL194" i="1"/>
  <c r="BL166" i="1"/>
  <c r="BL164" i="1"/>
  <c r="BL162" i="1"/>
  <c r="BL160" i="1"/>
  <c r="BL158" i="1"/>
  <c r="BL156" i="1"/>
  <c r="BL145" i="1"/>
  <c r="BL143" i="1"/>
  <c r="BL124" i="1"/>
  <c r="BL122" i="1"/>
  <c r="BL212" i="1"/>
  <c r="BL208" i="1"/>
  <c r="BL204" i="1"/>
  <c r="BL195" i="1"/>
  <c r="BL180" i="1"/>
  <c r="BL178" i="1"/>
  <c r="BL176" i="1"/>
  <c r="BL174" i="1"/>
  <c r="BL172" i="1"/>
  <c r="BL170" i="1"/>
  <c r="BL168" i="1"/>
  <c r="BL140" i="1"/>
  <c r="BL192" i="1"/>
  <c r="BL190" i="1"/>
  <c r="BL188" i="1"/>
  <c r="BL186" i="1"/>
  <c r="BL184" i="1"/>
  <c r="BL182" i="1"/>
  <c r="BL147" i="1"/>
  <c r="BL137" i="1"/>
  <c r="BL132" i="1"/>
  <c r="BL119" i="1"/>
  <c r="BL117" i="1"/>
  <c r="BL155" i="1"/>
  <c r="BL153" i="1"/>
  <c r="BL151" i="1"/>
  <c r="BL149" i="1"/>
  <c r="BL142" i="1"/>
  <c r="BL121" i="1"/>
  <c r="BL234" i="1"/>
  <c r="BL221" i="1"/>
  <c r="BL202" i="1"/>
  <c r="BL200" i="1"/>
  <c r="BL198" i="1"/>
  <c r="BL196" i="1"/>
  <c r="BL167" i="1"/>
  <c r="BL165" i="1"/>
  <c r="BL163" i="1"/>
  <c r="BL161" i="1"/>
  <c r="BL159" i="1"/>
  <c r="BL157" i="1"/>
  <c r="BL144" i="1"/>
  <c r="BL139" i="1"/>
  <c r="BL134" i="1"/>
  <c r="BL171" i="1"/>
  <c r="BL127" i="1"/>
  <c r="BL118" i="1"/>
  <c r="BL113" i="1"/>
  <c r="BL111" i="1"/>
  <c r="BL109" i="1"/>
  <c r="BL107" i="1"/>
  <c r="BL50" i="1"/>
  <c r="BL48" i="1"/>
  <c r="BL130" i="1"/>
  <c r="BL126" i="1"/>
  <c r="BL116" i="1"/>
  <c r="BL115" i="1"/>
  <c r="BL131" i="1"/>
  <c r="BL125" i="1"/>
  <c r="BL173" i="1"/>
  <c r="BL135" i="1"/>
  <c r="BL106" i="1"/>
  <c r="BL104" i="1"/>
  <c r="BL102" i="1"/>
  <c r="BL100" i="1"/>
  <c r="BL98" i="1"/>
  <c r="BL96" i="1"/>
  <c r="BL129" i="1"/>
  <c r="BL114" i="1"/>
  <c r="BL112" i="1"/>
  <c r="BL110" i="1"/>
  <c r="BL108" i="1"/>
  <c r="BL49" i="1"/>
  <c r="BL169" i="1"/>
  <c r="BL146" i="1"/>
  <c r="BL128" i="1"/>
  <c r="BL123" i="1"/>
  <c r="BL120" i="1"/>
  <c r="BL77" i="1"/>
  <c r="BL75" i="1"/>
  <c r="BL73" i="1"/>
  <c r="BL71" i="1"/>
  <c r="BL69" i="1"/>
  <c r="BL136" i="1"/>
  <c r="BL105" i="1"/>
  <c r="BL103" i="1"/>
  <c r="BL101" i="1"/>
  <c r="BL99" i="1"/>
  <c r="BL97" i="1"/>
  <c r="BL95" i="1"/>
  <c r="BL93" i="1"/>
  <c r="BL81" i="1"/>
  <c r="BL80" i="1"/>
  <c r="BL74" i="1"/>
  <c r="BL45" i="1"/>
  <c r="BL42" i="1"/>
  <c r="BL40" i="1"/>
  <c r="BL30" i="1"/>
  <c r="BL94" i="1"/>
  <c r="BL87" i="1"/>
  <c r="BL86" i="1"/>
  <c r="BL72" i="1"/>
  <c r="BL67" i="1"/>
  <c r="BL65" i="1"/>
  <c r="BL63" i="1"/>
  <c r="BL61" i="1"/>
  <c r="BL59" i="1"/>
  <c r="BL57" i="1"/>
  <c r="BL55" i="1"/>
  <c r="BL53" i="1"/>
  <c r="BL13" i="1"/>
  <c r="BL11" i="1"/>
  <c r="BL9" i="1"/>
  <c r="BL34" i="1"/>
  <c r="BL24" i="1"/>
  <c r="BL18" i="1"/>
  <c r="BL70" i="1"/>
  <c r="BL51" i="1"/>
  <c r="BL43" i="1"/>
  <c r="BL37" i="1"/>
  <c r="BL35" i="1"/>
  <c r="BL33" i="1"/>
  <c r="BL31" i="1"/>
  <c r="BL29" i="1"/>
  <c r="BL27" i="1"/>
  <c r="BL25" i="1"/>
  <c r="BL23" i="1"/>
  <c r="BL21" i="1"/>
  <c r="BL19" i="1"/>
  <c r="BL17" i="1"/>
  <c r="BL15" i="1"/>
  <c r="BL8" i="1"/>
  <c r="BL22" i="1"/>
  <c r="BL83" i="1"/>
  <c r="BL82" i="1"/>
  <c r="BL46" i="1"/>
  <c r="BL39" i="1"/>
  <c r="BL20" i="1"/>
  <c r="BL89" i="1"/>
  <c r="BL88" i="1"/>
  <c r="BL41" i="1"/>
  <c r="BL47" i="1"/>
  <c r="BL26" i="1"/>
  <c r="BL92" i="1"/>
  <c r="BL79" i="1"/>
  <c r="BL78" i="1"/>
  <c r="BL68" i="1"/>
  <c r="BL66" i="1"/>
  <c r="BL64" i="1"/>
  <c r="BL62" i="1"/>
  <c r="BL60" i="1"/>
  <c r="BL58" i="1"/>
  <c r="BL56" i="1"/>
  <c r="BL54" i="1"/>
  <c r="BL52" i="1"/>
  <c r="BL44" i="1"/>
  <c r="BL14" i="1"/>
  <c r="BL12" i="1"/>
  <c r="BL10" i="1"/>
  <c r="BL32" i="1"/>
  <c r="BL91" i="1"/>
  <c r="BL90" i="1"/>
  <c r="BL76" i="1"/>
  <c r="BL38" i="1"/>
  <c r="BL85" i="1"/>
  <c r="BL84" i="1"/>
  <c r="BL36" i="1"/>
  <c r="BL28" i="1"/>
  <c r="BL16" i="1"/>
  <c r="F28" i="1"/>
  <c r="BS3" i="1"/>
  <c r="F48" i="1"/>
  <c r="F16" i="1"/>
  <c r="F19" i="1"/>
  <c r="F23" i="1"/>
  <c r="F22" i="1"/>
  <c r="F741" i="1"/>
  <c r="BV718" i="1"/>
  <c r="BV628" i="1"/>
  <c r="BV639" i="1"/>
  <c r="BV499" i="1"/>
  <c r="BV457" i="1"/>
  <c r="F384" i="1"/>
  <c r="BV287" i="1"/>
  <c r="BV150" i="1"/>
  <c r="BK757" i="1"/>
  <c r="BK749" i="1"/>
  <c r="BK744" i="1"/>
  <c r="BK762" i="1"/>
  <c r="BK759" i="1"/>
  <c r="BX759" i="1" s="1"/>
  <c r="BK751" i="1"/>
  <c r="BX751" i="1" s="1"/>
  <c r="BK746" i="1"/>
  <c r="BK756" i="1"/>
  <c r="BK748" i="1"/>
  <c r="BK743" i="1"/>
  <c r="BK761" i="1"/>
  <c r="BK753" i="1"/>
  <c r="BK758" i="1"/>
  <c r="BX758" i="1" s="1"/>
  <c r="BK764" i="1"/>
  <c r="BK763" i="1"/>
  <c r="BK755" i="1"/>
  <c r="BK747" i="1"/>
  <c r="BK742" i="1"/>
  <c r="BX742" i="1" s="1"/>
  <c r="BK734" i="1"/>
  <c r="BX734" i="1" s="1"/>
  <c r="BK754" i="1"/>
  <c r="BX754" i="1" s="1"/>
  <c r="BK745" i="1"/>
  <c r="BK760" i="1"/>
  <c r="BX760" i="1" s="1"/>
  <c r="BK752" i="1"/>
  <c r="BK740" i="1"/>
  <c r="BK732" i="1"/>
  <c r="BK730" i="1"/>
  <c r="BX730" i="1" s="1"/>
  <c r="BK728" i="1"/>
  <c r="BK723" i="1"/>
  <c r="BX723" i="1" s="1"/>
  <c r="BK726" i="1"/>
  <c r="BK739" i="1"/>
  <c r="BK724" i="1"/>
  <c r="BK715" i="1"/>
  <c r="BK710" i="1"/>
  <c r="BK736" i="1"/>
  <c r="BK735" i="1"/>
  <c r="BK729" i="1"/>
  <c r="BX729" i="1" s="1"/>
  <c r="BK741" i="1"/>
  <c r="BK731" i="1"/>
  <c r="BK727" i="1"/>
  <c r="BK737" i="1"/>
  <c r="BK722" i="1"/>
  <c r="BX722" i="1" s="1"/>
  <c r="BK719" i="1"/>
  <c r="BK711" i="1"/>
  <c r="BX711" i="1" s="1"/>
  <c r="BK712" i="1"/>
  <c r="BX712" i="1" s="1"/>
  <c r="BK706" i="1"/>
  <c r="BK701" i="1"/>
  <c r="BX701" i="1" s="1"/>
  <c r="BK725" i="1"/>
  <c r="BK717" i="1"/>
  <c r="BK738" i="1"/>
  <c r="BK733" i="1"/>
  <c r="BK716" i="1"/>
  <c r="BK713" i="1"/>
  <c r="BK750" i="1"/>
  <c r="BX750" i="1" s="1"/>
  <c r="BK721" i="1"/>
  <c r="BK707" i="1"/>
  <c r="BK720" i="1"/>
  <c r="BK709" i="1"/>
  <c r="BX709" i="1" s="1"/>
  <c r="BK718" i="1"/>
  <c r="BK714" i="1"/>
  <c r="BX714" i="1" s="1"/>
  <c r="BK696" i="1"/>
  <c r="BX696" i="1" s="1"/>
  <c r="BK691" i="1"/>
  <c r="BK702" i="1"/>
  <c r="BX702" i="1" s="1"/>
  <c r="BK700" i="1"/>
  <c r="BX700" i="1" s="1"/>
  <c r="BK699" i="1"/>
  <c r="BK693" i="1"/>
  <c r="BX693" i="1" s="1"/>
  <c r="BK688" i="1"/>
  <c r="BK686" i="1"/>
  <c r="BX686" i="1" s="1"/>
  <c r="BK683" i="1"/>
  <c r="BK708" i="1"/>
  <c r="BK704" i="1"/>
  <c r="BK697" i="1"/>
  <c r="BK692" i="1"/>
  <c r="BX692" i="1" s="1"/>
  <c r="BK685" i="1"/>
  <c r="BK703" i="1"/>
  <c r="BX703" i="1" s="1"/>
  <c r="BK698" i="1"/>
  <c r="BX698" i="1" s="1"/>
  <c r="BK705" i="1"/>
  <c r="BX705" i="1" s="1"/>
  <c r="BK684" i="1"/>
  <c r="BK680" i="1"/>
  <c r="BK694" i="1"/>
  <c r="BX694" i="1" s="1"/>
  <c r="BK682" i="1"/>
  <c r="BK672" i="1"/>
  <c r="BK664" i="1"/>
  <c r="BK695" i="1"/>
  <c r="BK687" i="1"/>
  <c r="BK676" i="1"/>
  <c r="BK668" i="1"/>
  <c r="BK655" i="1"/>
  <c r="BX655" i="1" s="1"/>
  <c r="BK653" i="1"/>
  <c r="BK689" i="1"/>
  <c r="BX689" i="1" s="1"/>
  <c r="BK677" i="1"/>
  <c r="BX677" i="1" s="1"/>
  <c r="BK673" i="1"/>
  <c r="BK690" i="1"/>
  <c r="BX690" i="1" s="1"/>
  <c r="BK681" i="1"/>
  <c r="BX681" i="1" s="1"/>
  <c r="BK679" i="1"/>
  <c r="BK678" i="1"/>
  <c r="BK670" i="1"/>
  <c r="BK662" i="1"/>
  <c r="BX662" i="1" s="1"/>
  <c r="BK657" i="1"/>
  <c r="BX657" i="1" s="1"/>
  <c r="BK671" i="1"/>
  <c r="BK665" i="1"/>
  <c r="BK660" i="1"/>
  <c r="BK675" i="1"/>
  <c r="BX675" i="1" s="1"/>
  <c r="BK663" i="1"/>
  <c r="BK658" i="1"/>
  <c r="BK654" i="1"/>
  <c r="BX654" i="1" s="1"/>
  <c r="BK645" i="1"/>
  <c r="BX645" i="1" s="1"/>
  <c r="BK656" i="1"/>
  <c r="BK650" i="1"/>
  <c r="BK642" i="1"/>
  <c r="BK667" i="1"/>
  <c r="BK661" i="1"/>
  <c r="BK659" i="1"/>
  <c r="BX659" i="1" s="1"/>
  <c r="BK652" i="1"/>
  <c r="BK644" i="1"/>
  <c r="BK674" i="1"/>
  <c r="BK669" i="1"/>
  <c r="BK666" i="1"/>
  <c r="BK646" i="1"/>
  <c r="BX646" i="1" s="1"/>
  <c r="BK647" i="1"/>
  <c r="BK639" i="1"/>
  <c r="BX639" i="1" s="1"/>
  <c r="BK635" i="1"/>
  <c r="BK641" i="1"/>
  <c r="BX641" i="1" s="1"/>
  <c r="BK623" i="1"/>
  <c r="BX623" i="1" s="1"/>
  <c r="BK616" i="1"/>
  <c r="BK651" i="1"/>
  <c r="BK648" i="1"/>
  <c r="BX648" i="1" s="1"/>
  <c r="BK634" i="1"/>
  <c r="BK622" i="1"/>
  <c r="BX622" i="1" s="1"/>
  <c r="BK649" i="1"/>
  <c r="BX649" i="1" s="1"/>
  <c r="BK643" i="1"/>
  <c r="BK640" i="1"/>
  <c r="BX640" i="1" s="1"/>
  <c r="BK636" i="1"/>
  <c r="BK631" i="1"/>
  <c r="BK617" i="1"/>
  <c r="BX617" i="1" s="1"/>
  <c r="BK612" i="1"/>
  <c r="BK600" i="1"/>
  <c r="BX600" i="1" s="1"/>
  <c r="BK624" i="1"/>
  <c r="BK609" i="1"/>
  <c r="BX609" i="1" s="1"/>
  <c r="BK604" i="1"/>
  <c r="BX604" i="1" s="1"/>
  <c r="BK638" i="1"/>
  <c r="BX638" i="1" s="1"/>
  <c r="BK633" i="1"/>
  <c r="BK628" i="1"/>
  <c r="BK621" i="1"/>
  <c r="BX621" i="1" s="1"/>
  <c r="BK619" i="1"/>
  <c r="BX619" i="1" s="1"/>
  <c r="BK614" i="1"/>
  <c r="BX614" i="1" s="1"/>
  <c r="BK602" i="1"/>
  <c r="BK595" i="1"/>
  <c r="BK588" i="1"/>
  <c r="BX588" i="1" s="1"/>
  <c r="BK573" i="1"/>
  <c r="BX573" i="1" s="1"/>
  <c r="BK610" i="1"/>
  <c r="BK608" i="1"/>
  <c r="BX608" i="1" s="1"/>
  <c r="BK605" i="1"/>
  <c r="BK603" i="1"/>
  <c r="BK637" i="1"/>
  <c r="BX637" i="1" s="1"/>
  <c r="BK625" i="1"/>
  <c r="BX625" i="1" s="1"/>
  <c r="BK599" i="1"/>
  <c r="BK626" i="1"/>
  <c r="BK613" i="1"/>
  <c r="BX613" i="1" s="1"/>
  <c r="BK601" i="1"/>
  <c r="BK594" i="1"/>
  <c r="BK607" i="1"/>
  <c r="BK606" i="1"/>
  <c r="BK597" i="1"/>
  <c r="BX597" i="1" s="1"/>
  <c r="BK570" i="1"/>
  <c r="BK632" i="1"/>
  <c r="BK629" i="1"/>
  <c r="BK620" i="1"/>
  <c r="BX620" i="1" s="1"/>
  <c r="BK611" i="1"/>
  <c r="BX611" i="1" s="1"/>
  <c r="BK630" i="1"/>
  <c r="BK627" i="1"/>
  <c r="BK618" i="1"/>
  <c r="BX618" i="1" s="1"/>
  <c r="BK615" i="1"/>
  <c r="BX615" i="1" s="1"/>
  <c r="BK593" i="1"/>
  <c r="BX593" i="1" s="1"/>
  <c r="BK591" i="1"/>
  <c r="BK582" i="1"/>
  <c r="BX582" i="1" s="1"/>
  <c r="BK580" i="1"/>
  <c r="BK583" i="1"/>
  <c r="BK574" i="1"/>
  <c r="BX574" i="1" s="1"/>
  <c r="BK572" i="1"/>
  <c r="BX572" i="1" s="1"/>
  <c r="BK569" i="1"/>
  <c r="BK562" i="1"/>
  <c r="BX562" i="1" s="1"/>
  <c r="BK598" i="1"/>
  <c r="BK577" i="1"/>
  <c r="BK559" i="1"/>
  <c r="BX559" i="1" s="1"/>
  <c r="BK554" i="1"/>
  <c r="BX554" i="1" s="1"/>
  <c r="BK546" i="1"/>
  <c r="BK541" i="1"/>
  <c r="BX541" i="1" s="1"/>
  <c r="BK592" i="1"/>
  <c r="BX592" i="1" s="1"/>
  <c r="BK568" i="1"/>
  <c r="BX568" i="1" s="1"/>
  <c r="BK567" i="1"/>
  <c r="BX567" i="1" s="1"/>
  <c r="BK564" i="1"/>
  <c r="BK556" i="1"/>
  <c r="BK551" i="1"/>
  <c r="BK590" i="1"/>
  <c r="BX590" i="1" s="1"/>
  <c r="BK589" i="1"/>
  <c r="BX589" i="1" s="1"/>
  <c r="BK575" i="1"/>
  <c r="BK566" i="1"/>
  <c r="BK561" i="1"/>
  <c r="BX561" i="1" s="1"/>
  <c r="BK581" i="1"/>
  <c r="BK578" i="1"/>
  <c r="BX578" i="1" s="1"/>
  <c r="BK558" i="1"/>
  <c r="BK553" i="1"/>
  <c r="BX553" i="1" s="1"/>
  <c r="BK545" i="1"/>
  <c r="BX545" i="1" s="1"/>
  <c r="BK587" i="1"/>
  <c r="BK586" i="1"/>
  <c r="BK579" i="1"/>
  <c r="BK571" i="1"/>
  <c r="BK563" i="1"/>
  <c r="BX563" i="1" s="1"/>
  <c r="BK555" i="1"/>
  <c r="BK550" i="1"/>
  <c r="BX550" i="1" s="1"/>
  <c r="BK596" i="1"/>
  <c r="BK585" i="1"/>
  <c r="BK584" i="1"/>
  <c r="BK576" i="1"/>
  <c r="BX576" i="1" s="1"/>
  <c r="BK549" i="1"/>
  <c r="BK548" i="1"/>
  <c r="BX548" i="1" s="1"/>
  <c r="BK543" i="1"/>
  <c r="BX543" i="1" s="1"/>
  <c r="BK533" i="1"/>
  <c r="BX533" i="1" s="1"/>
  <c r="BK565" i="1"/>
  <c r="BX565" i="1" s="1"/>
  <c r="BK544" i="1"/>
  <c r="BK540" i="1"/>
  <c r="BX540" i="1" s="1"/>
  <c r="BK538" i="1"/>
  <c r="BX538" i="1" s="1"/>
  <c r="BK537" i="1"/>
  <c r="BX537" i="1" s="1"/>
  <c r="BK552" i="1"/>
  <c r="BX552" i="1" s="1"/>
  <c r="BK547" i="1"/>
  <c r="BX547" i="1" s="1"/>
  <c r="BK542" i="1"/>
  <c r="BX542" i="1" s="1"/>
  <c r="BK539" i="1"/>
  <c r="BX539" i="1" s="1"/>
  <c r="BK536" i="1"/>
  <c r="BK529" i="1"/>
  <c r="BK560" i="1"/>
  <c r="BX560" i="1" s="1"/>
  <c r="BK557" i="1"/>
  <c r="BK534" i="1"/>
  <c r="BX534" i="1" s="1"/>
  <c r="BK521" i="1"/>
  <c r="BK512" i="1"/>
  <c r="BX512" i="1" s="1"/>
  <c r="BK531" i="1"/>
  <c r="BK526" i="1"/>
  <c r="BK518" i="1"/>
  <c r="BK514" i="1"/>
  <c r="BX514" i="1" s="1"/>
  <c r="BK524" i="1"/>
  <c r="BK519" i="1"/>
  <c r="BK517" i="1"/>
  <c r="BK515" i="1"/>
  <c r="BK509" i="1"/>
  <c r="BX509" i="1" s="1"/>
  <c r="BK520" i="1"/>
  <c r="BK527" i="1"/>
  <c r="BK525" i="1"/>
  <c r="BK523" i="1"/>
  <c r="BX523" i="1" s="1"/>
  <c r="BK530" i="1"/>
  <c r="BX530" i="1" s="1"/>
  <c r="BK516" i="1"/>
  <c r="BK504" i="1"/>
  <c r="BX504" i="1" s="1"/>
  <c r="BK499" i="1"/>
  <c r="BK535" i="1"/>
  <c r="BX535" i="1" s="1"/>
  <c r="BK532" i="1"/>
  <c r="BX532" i="1" s="1"/>
  <c r="BK528" i="1"/>
  <c r="BX528" i="1" s="1"/>
  <c r="BK513" i="1"/>
  <c r="BK511" i="1"/>
  <c r="BX511" i="1" s="1"/>
  <c r="BK508" i="1"/>
  <c r="BK501" i="1"/>
  <c r="BX501" i="1" s="1"/>
  <c r="BK496" i="1"/>
  <c r="BX496" i="1" s="1"/>
  <c r="BK483" i="1"/>
  <c r="BK481" i="1"/>
  <c r="BX481" i="1" s="1"/>
  <c r="BK479" i="1"/>
  <c r="BX479" i="1" s="1"/>
  <c r="BK477" i="1"/>
  <c r="BK475" i="1"/>
  <c r="BX475" i="1" s="1"/>
  <c r="BK473" i="1"/>
  <c r="BX473" i="1" s="1"/>
  <c r="BK497" i="1"/>
  <c r="BK510" i="1"/>
  <c r="BX510" i="1" s="1"/>
  <c r="BK505" i="1"/>
  <c r="BK502" i="1"/>
  <c r="BX502" i="1" s="1"/>
  <c r="BK498" i="1"/>
  <c r="BK493" i="1"/>
  <c r="BK491" i="1"/>
  <c r="BK489" i="1"/>
  <c r="BX489" i="1" s="1"/>
  <c r="BK487" i="1"/>
  <c r="BX487" i="1" s="1"/>
  <c r="BK495" i="1"/>
  <c r="BK472" i="1"/>
  <c r="BK470" i="1"/>
  <c r="BK468" i="1"/>
  <c r="BX468" i="1" s="1"/>
  <c r="BK461" i="1"/>
  <c r="BX461" i="1" s="1"/>
  <c r="BK503" i="1"/>
  <c r="BX503" i="1" s="1"/>
  <c r="BK482" i="1"/>
  <c r="BK480" i="1"/>
  <c r="BX480" i="1" s="1"/>
  <c r="BK478" i="1"/>
  <c r="BX478" i="1" s="1"/>
  <c r="BK522" i="1"/>
  <c r="BK506" i="1"/>
  <c r="BX506" i="1" s="1"/>
  <c r="BK484" i="1"/>
  <c r="BK465" i="1"/>
  <c r="BX465" i="1" s="1"/>
  <c r="BK500" i="1"/>
  <c r="BX500" i="1" s="1"/>
  <c r="BK494" i="1"/>
  <c r="BX494" i="1" s="1"/>
  <c r="BK492" i="1"/>
  <c r="BK490" i="1"/>
  <c r="BX490" i="1" s="1"/>
  <c r="BK488" i="1"/>
  <c r="BK486" i="1"/>
  <c r="BK507" i="1"/>
  <c r="BX507" i="1" s="1"/>
  <c r="BK467" i="1"/>
  <c r="BX467" i="1" s="1"/>
  <c r="BK450" i="1"/>
  <c r="BK448" i="1"/>
  <c r="BK446" i="1"/>
  <c r="BX446" i="1" s="1"/>
  <c r="BK433" i="1"/>
  <c r="BX433" i="1" s="1"/>
  <c r="BK425" i="1"/>
  <c r="BK423" i="1"/>
  <c r="BK421" i="1"/>
  <c r="BX421" i="1" s="1"/>
  <c r="BK466" i="1"/>
  <c r="BX466" i="1" s="1"/>
  <c r="BK458" i="1"/>
  <c r="BK454" i="1"/>
  <c r="BK452" i="1"/>
  <c r="BK443" i="1"/>
  <c r="BK441" i="1"/>
  <c r="BX441" i="1" s="1"/>
  <c r="BK439" i="1"/>
  <c r="BK437" i="1"/>
  <c r="BK435" i="1"/>
  <c r="BX435" i="1" s="1"/>
  <c r="BK427" i="1"/>
  <c r="BX427" i="1" s="1"/>
  <c r="BK445" i="1"/>
  <c r="BK469" i="1"/>
  <c r="BK449" i="1"/>
  <c r="BK447" i="1"/>
  <c r="BK429" i="1"/>
  <c r="BK424" i="1"/>
  <c r="BX424" i="1" s="1"/>
  <c r="BK422" i="1"/>
  <c r="BX422" i="1" s="1"/>
  <c r="BK459" i="1"/>
  <c r="BK456" i="1"/>
  <c r="BK451" i="1"/>
  <c r="BK485" i="1"/>
  <c r="BX485" i="1" s="1"/>
  <c r="BK476" i="1"/>
  <c r="BK460" i="1"/>
  <c r="BK457" i="1"/>
  <c r="BK453" i="1"/>
  <c r="BK444" i="1"/>
  <c r="BK442" i="1"/>
  <c r="BK440" i="1"/>
  <c r="BK438" i="1"/>
  <c r="BK436" i="1"/>
  <c r="BK431" i="1"/>
  <c r="BK419" i="1"/>
  <c r="BK474" i="1"/>
  <c r="BX474" i="1" s="1"/>
  <c r="BK471" i="1"/>
  <c r="BK464" i="1"/>
  <c r="BK463" i="1"/>
  <c r="BX463" i="1" s="1"/>
  <c r="BK462" i="1"/>
  <c r="BK455" i="1"/>
  <c r="BK434" i="1"/>
  <c r="BK430" i="1"/>
  <c r="BK426" i="1"/>
  <c r="BK418" i="1"/>
  <c r="BK416" i="1"/>
  <c r="BK406" i="1"/>
  <c r="BK401" i="1"/>
  <c r="BK399" i="1"/>
  <c r="BK389" i="1"/>
  <c r="BX389" i="1" s="1"/>
  <c r="BK413" i="1"/>
  <c r="BX413" i="1" s="1"/>
  <c r="BK408" i="1"/>
  <c r="BK415" i="1"/>
  <c r="BK432" i="1"/>
  <c r="BK428" i="1"/>
  <c r="BK420" i="1"/>
  <c r="BX420" i="1" s="1"/>
  <c r="BK410" i="1"/>
  <c r="BK400" i="1"/>
  <c r="BX400" i="1" s="1"/>
  <c r="BK398" i="1"/>
  <c r="BK390" i="1"/>
  <c r="BK417" i="1"/>
  <c r="BX417" i="1" s="1"/>
  <c r="BK412" i="1"/>
  <c r="BK394" i="1"/>
  <c r="BK376" i="1"/>
  <c r="BK374" i="1"/>
  <c r="BK372" i="1"/>
  <c r="BK370" i="1"/>
  <c r="BK368" i="1"/>
  <c r="BX368" i="1" s="1"/>
  <c r="BK366" i="1"/>
  <c r="BK364" i="1"/>
  <c r="BK362" i="1"/>
  <c r="BX362" i="1" s="1"/>
  <c r="BK407" i="1"/>
  <c r="BK397" i="1"/>
  <c r="BK396" i="1"/>
  <c r="BK382" i="1"/>
  <c r="BX382" i="1" s="1"/>
  <c r="BK380" i="1"/>
  <c r="BK378" i="1"/>
  <c r="BX378" i="1" s="1"/>
  <c r="BK392" i="1"/>
  <c r="BK385" i="1"/>
  <c r="BX385" i="1" s="1"/>
  <c r="BK384" i="1"/>
  <c r="BK405" i="1"/>
  <c r="BK386" i="1"/>
  <c r="BK361" i="1"/>
  <c r="BX361" i="1" s="1"/>
  <c r="BK359" i="1"/>
  <c r="BX359" i="1" s="1"/>
  <c r="BK395" i="1"/>
  <c r="BK387" i="1"/>
  <c r="BK375" i="1"/>
  <c r="BK373" i="1"/>
  <c r="BK371" i="1"/>
  <c r="BX371" i="1" s="1"/>
  <c r="BK369" i="1"/>
  <c r="BK367" i="1"/>
  <c r="BK365" i="1"/>
  <c r="BK363" i="1"/>
  <c r="BX363" i="1" s="1"/>
  <c r="BK404" i="1"/>
  <c r="BK393" i="1"/>
  <c r="BK383" i="1"/>
  <c r="BX383" i="1" s="1"/>
  <c r="BK381" i="1"/>
  <c r="BX381" i="1" s="1"/>
  <c r="BK379" i="1"/>
  <c r="BX379" i="1" s="1"/>
  <c r="BK377" i="1"/>
  <c r="BX377" i="1" s="1"/>
  <c r="BK409" i="1"/>
  <c r="BK403" i="1"/>
  <c r="BK356" i="1"/>
  <c r="BK354" i="1"/>
  <c r="BK352" i="1"/>
  <c r="BK350" i="1"/>
  <c r="BX350" i="1" s="1"/>
  <c r="BK348" i="1"/>
  <c r="BK346" i="1"/>
  <c r="BX346" i="1" s="1"/>
  <c r="BK344" i="1"/>
  <c r="BK342" i="1"/>
  <c r="BX342" i="1" s="1"/>
  <c r="BK340" i="1"/>
  <c r="BK338" i="1"/>
  <c r="BX338" i="1" s="1"/>
  <c r="BK336" i="1"/>
  <c r="BK334" i="1"/>
  <c r="BX334" i="1" s="1"/>
  <c r="BK332" i="1"/>
  <c r="BK414" i="1"/>
  <c r="BK411" i="1"/>
  <c r="BK402" i="1"/>
  <c r="BK391" i="1"/>
  <c r="BK388" i="1"/>
  <c r="BX388" i="1" s="1"/>
  <c r="BK319" i="1"/>
  <c r="BX319" i="1" s="1"/>
  <c r="BK317" i="1"/>
  <c r="BX317" i="1" s="1"/>
  <c r="BK315" i="1"/>
  <c r="BX315" i="1" s="1"/>
  <c r="BK313" i="1"/>
  <c r="BK311" i="1"/>
  <c r="BX311" i="1" s="1"/>
  <c r="BK309" i="1"/>
  <c r="BK307" i="1"/>
  <c r="BX307" i="1" s="1"/>
  <c r="BK305" i="1"/>
  <c r="BK303" i="1"/>
  <c r="BX303" i="1" s="1"/>
  <c r="BK301" i="1"/>
  <c r="BK299" i="1"/>
  <c r="BX299" i="1" s="1"/>
  <c r="BK297" i="1"/>
  <c r="BX297" i="1" s="1"/>
  <c r="BK295" i="1"/>
  <c r="BX295" i="1" s="1"/>
  <c r="BK293" i="1"/>
  <c r="BK291" i="1"/>
  <c r="BK349" i="1"/>
  <c r="BX349" i="1" s="1"/>
  <c r="BK345" i="1"/>
  <c r="BX345" i="1" s="1"/>
  <c r="BK341" i="1"/>
  <c r="BX341" i="1" s="1"/>
  <c r="BK337" i="1"/>
  <c r="BX337" i="1" s="1"/>
  <c r="BK333" i="1"/>
  <c r="BX333" i="1" s="1"/>
  <c r="BK323" i="1"/>
  <c r="BK321" i="1"/>
  <c r="BK331" i="1"/>
  <c r="BX331" i="1" s="1"/>
  <c r="BK329" i="1"/>
  <c r="BK327" i="1"/>
  <c r="BX327" i="1" s="1"/>
  <c r="BK325" i="1"/>
  <c r="BK360" i="1"/>
  <c r="BK358" i="1"/>
  <c r="BX358" i="1" s="1"/>
  <c r="BK357" i="1"/>
  <c r="BK318" i="1"/>
  <c r="BK316" i="1"/>
  <c r="BX316" i="1" s="1"/>
  <c r="BK314" i="1"/>
  <c r="BX314" i="1" s="1"/>
  <c r="BK312" i="1"/>
  <c r="BX312" i="1" s="1"/>
  <c r="BK310" i="1"/>
  <c r="BK308" i="1"/>
  <c r="BK306" i="1"/>
  <c r="BX306" i="1" s="1"/>
  <c r="BK304" i="1"/>
  <c r="BK302" i="1"/>
  <c r="BK300" i="1"/>
  <c r="BK298" i="1"/>
  <c r="BK296" i="1"/>
  <c r="BX296" i="1" s="1"/>
  <c r="BK294" i="1"/>
  <c r="BK292" i="1"/>
  <c r="BX292" i="1" s="1"/>
  <c r="BK355" i="1"/>
  <c r="BX355" i="1" s="1"/>
  <c r="BK347" i="1"/>
  <c r="BK343" i="1"/>
  <c r="BX343" i="1" s="1"/>
  <c r="BK339" i="1"/>
  <c r="BK335" i="1"/>
  <c r="BK324" i="1"/>
  <c r="BK322" i="1"/>
  <c r="BX322" i="1" s="1"/>
  <c r="BK320" i="1"/>
  <c r="BK267" i="1"/>
  <c r="BX267" i="1" s="1"/>
  <c r="BK351" i="1"/>
  <c r="BK330" i="1"/>
  <c r="BK328" i="1"/>
  <c r="BK326" i="1"/>
  <c r="BK353" i="1"/>
  <c r="BK289" i="1"/>
  <c r="BX289" i="1" s="1"/>
  <c r="BK287" i="1"/>
  <c r="BK285" i="1"/>
  <c r="BX285" i="1" s="1"/>
  <c r="BK283" i="1"/>
  <c r="BK282" i="1"/>
  <c r="BK259" i="1"/>
  <c r="BX259" i="1" s="1"/>
  <c r="BK257" i="1"/>
  <c r="BX257" i="1" s="1"/>
  <c r="BK255" i="1"/>
  <c r="BX255" i="1" s="1"/>
  <c r="BK253" i="1"/>
  <c r="BX253" i="1" s="1"/>
  <c r="BK251" i="1"/>
  <c r="BX251" i="1" s="1"/>
  <c r="BK249" i="1"/>
  <c r="BK247" i="1"/>
  <c r="BX247" i="1" s="1"/>
  <c r="BK245" i="1"/>
  <c r="BX245" i="1" s="1"/>
  <c r="BK243" i="1"/>
  <c r="BX243" i="1" s="1"/>
  <c r="BK238" i="1"/>
  <c r="BX238" i="1" s="1"/>
  <c r="BK236" i="1"/>
  <c r="BX236" i="1" s="1"/>
  <c r="BK222" i="1"/>
  <c r="BX222" i="1" s="1"/>
  <c r="BK211" i="1"/>
  <c r="BX211" i="1" s="1"/>
  <c r="BK284" i="1"/>
  <c r="BX284" i="1" s="1"/>
  <c r="BK281" i="1"/>
  <c r="BX281" i="1" s="1"/>
  <c r="BK279" i="1"/>
  <c r="BK286" i="1"/>
  <c r="BK278" i="1"/>
  <c r="BK277" i="1"/>
  <c r="BX277" i="1" s="1"/>
  <c r="BK290" i="1"/>
  <c r="BX290" i="1" s="1"/>
  <c r="BK288" i="1"/>
  <c r="BK276" i="1"/>
  <c r="BX276" i="1" s="1"/>
  <c r="BK275" i="1"/>
  <c r="BK242" i="1"/>
  <c r="BK274" i="1"/>
  <c r="BK273" i="1"/>
  <c r="BK258" i="1"/>
  <c r="BX258" i="1" s="1"/>
  <c r="BK256" i="1"/>
  <c r="BK254" i="1"/>
  <c r="BK252" i="1"/>
  <c r="BX252" i="1" s="1"/>
  <c r="BK250" i="1"/>
  <c r="BX250" i="1" s="1"/>
  <c r="BK248" i="1"/>
  <c r="BK246" i="1"/>
  <c r="BK244" i="1"/>
  <c r="BK237" i="1"/>
  <c r="BX237" i="1" s="1"/>
  <c r="BK235" i="1"/>
  <c r="BK223" i="1"/>
  <c r="BK212" i="1"/>
  <c r="BK280" i="1"/>
  <c r="BK272" i="1"/>
  <c r="BX272" i="1" s="1"/>
  <c r="BK271" i="1"/>
  <c r="BK239" i="1"/>
  <c r="BK270" i="1"/>
  <c r="BK269" i="1"/>
  <c r="BK266" i="1"/>
  <c r="BK265" i="1"/>
  <c r="BX265" i="1" s="1"/>
  <c r="BK264" i="1"/>
  <c r="BX264" i="1" s="1"/>
  <c r="BK263" i="1"/>
  <c r="BX263" i="1" s="1"/>
  <c r="BK262" i="1"/>
  <c r="BK261" i="1"/>
  <c r="BX261" i="1" s="1"/>
  <c r="BK260" i="1"/>
  <c r="BX260" i="1" s="1"/>
  <c r="BK229" i="1"/>
  <c r="BX229" i="1" s="1"/>
  <c r="BK227" i="1"/>
  <c r="BX227" i="1" s="1"/>
  <c r="BK225" i="1"/>
  <c r="BK268" i="1"/>
  <c r="BK241" i="1"/>
  <c r="BX241" i="1" s="1"/>
  <c r="BK233" i="1"/>
  <c r="BK231" i="1"/>
  <c r="BX231" i="1" s="1"/>
  <c r="BK220" i="1"/>
  <c r="BX220" i="1" s="1"/>
  <c r="BK209" i="1"/>
  <c r="BX209" i="1" s="1"/>
  <c r="BK234" i="1"/>
  <c r="BX234" i="1" s="1"/>
  <c r="BK228" i="1"/>
  <c r="BX228" i="1" s="1"/>
  <c r="BK221" i="1"/>
  <c r="BK217" i="1"/>
  <c r="BX217" i="1" s="1"/>
  <c r="BK216" i="1"/>
  <c r="BK202" i="1"/>
  <c r="BX202" i="1" s="1"/>
  <c r="BK200" i="1"/>
  <c r="BK198" i="1"/>
  <c r="BX198" i="1" s="1"/>
  <c r="BK196" i="1"/>
  <c r="BK179" i="1"/>
  <c r="BX179" i="1" s="1"/>
  <c r="BK177" i="1"/>
  <c r="BK175" i="1"/>
  <c r="BX175" i="1" s="1"/>
  <c r="BK173" i="1"/>
  <c r="BK171" i="1"/>
  <c r="BK169" i="1"/>
  <c r="BX169" i="1" s="1"/>
  <c r="BK146" i="1"/>
  <c r="BK232" i="1"/>
  <c r="BK224" i="1"/>
  <c r="BX224" i="1" s="1"/>
  <c r="BK218" i="1"/>
  <c r="BK210" i="1"/>
  <c r="BK191" i="1"/>
  <c r="BK189" i="1"/>
  <c r="BX189" i="1" s="1"/>
  <c r="BK187" i="1"/>
  <c r="BK185" i="1"/>
  <c r="BX185" i="1" s="1"/>
  <c r="BK183" i="1"/>
  <c r="BK181" i="1"/>
  <c r="BX181" i="1" s="1"/>
  <c r="BK141" i="1"/>
  <c r="BK226" i="1"/>
  <c r="BK219" i="1"/>
  <c r="BX219" i="1" s="1"/>
  <c r="BK207" i="1"/>
  <c r="BX207" i="1" s="1"/>
  <c r="BK193" i="1"/>
  <c r="BK154" i="1"/>
  <c r="BX154" i="1" s="1"/>
  <c r="BK152" i="1"/>
  <c r="BK150" i="1"/>
  <c r="BX150" i="1" s="1"/>
  <c r="BK148" i="1"/>
  <c r="BK138" i="1"/>
  <c r="BK133" i="1"/>
  <c r="BK120" i="1"/>
  <c r="BX120" i="1" s="1"/>
  <c r="BK240" i="1"/>
  <c r="BX240" i="1" s="1"/>
  <c r="BK230" i="1"/>
  <c r="BX230" i="1" s="1"/>
  <c r="BK213" i="1"/>
  <c r="BX213" i="1" s="1"/>
  <c r="BK206" i="1"/>
  <c r="BX206" i="1" s="1"/>
  <c r="BK205" i="1"/>
  <c r="BK201" i="1"/>
  <c r="BK199" i="1"/>
  <c r="BK197" i="1"/>
  <c r="BK194" i="1"/>
  <c r="BX194" i="1" s="1"/>
  <c r="BK166" i="1"/>
  <c r="BK164" i="1"/>
  <c r="BX164" i="1" s="1"/>
  <c r="BK162" i="1"/>
  <c r="BK160" i="1"/>
  <c r="BK158" i="1"/>
  <c r="BK156" i="1"/>
  <c r="BK145" i="1"/>
  <c r="BK143" i="1"/>
  <c r="BX143" i="1" s="1"/>
  <c r="BK208" i="1"/>
  <c r="BX208" i="1" s="1"/>
  <c r="BK204" i="1"/>
  <c r="BK203" i="1"/>
  <c r="BX203" i="1" s="1"/>
  <c r="BK195" i="1"/>
  <c r="BK180" i="1"/>
  <c r="BK178" i="1"/>
  <c r="BX178" i="1" s="1"/>
  <c r="BK176" i="1"/>
  <c r="BK174" i="1"/>
  <c r="BX174" i="1" s="1"/>
  <c r="BK172" i="1"/>
  <c r="BK170" i="1"/>
  <c r="BX170" i="1" s="1"/>
  <c r="BK168" i="1"/>
  <c r="BX168" i="1" s="1"/>
  <c r="BK140" i="1"/>
  <c r="BK135" i="1"/>
  <c r="BK130" i="1"/>
  <c r="BX130" i="1" s="1"/>
  <c r="BK128" i="1"/>
  <c r="BX128" i="1" s="1"/>
  <c r="BK126" i="1"/>
  <c r="BK215" i="1"/>
  <c r="BK214" i="1"/>
  <c r="BK192" i="1"/>
  <c r="BK190" i="1"/>
  <c r="BX190" i="1" s="1"/>
  <c r="BK188" i="1"/>
  <c r="BK186" i="1"/>
  <c r="BK184" i="1"/>
  <c r="BK182" i="1"/>
  <c r="BX182" i="1" s="1"/>
  <c r="BK147" i="1"/>
  <c r="BK137" i="1"/>
  <c r="BK132" i="1"/>
  <c r="BK119" i="1"/>
  <c r="BX119" i="1" s="1"/>
  <c r="BK117" i="1"/>
  <c r="BK155" i="1"/>
  <c r="BX155" i="1" s="1"/>
  <c r="BK153" i="1"/>
  <c r="BK151" i="1"/>
  <c r="BX151" i="1" s="1"/>
  <c r="BK149" i="1"/>
  <c r="BK142" i="1"/>
  <c r="BK167" i="1"/>
  <c r="BX167" i="1" s="1"/>
  <c r="BK136" i="1"/>
  <c r="BK105" i="1"/>
  <c r="BK103" i="1"/>
  <c r="BX103" i="1" s="1"/>
  <c r="BK101" i="1"/>
  <c r="BK99" i="1"/>
  <c r="BX99" i="1" s="1"/>
  <c r="BK97" i="1"/>
  <c r="BK95" i="1"/>
  <c r="BX95" i="1" s="1"/>
  <c r="BK93" i="1"/>
  <c r="BX93" i="1" s="1"/>
  <c r="BK91" i="1"/>
  <c r="BK89" i="1"/>
  <c r="BK87" i="1"/>
  <c r="BK85" i="1"/>
  <c r="BK83" i="1"/>
  <c r="BX83" i="1" s="1"/>
  <c r="BK81" i="1"/>
  <c r="BK79" i="1"/>
  <c r="BK46" i="1"/>
  <c r="BX46" i="1" s="1"/>
  <c r="BK44" i="1"/>
  <c r="BK161" i="1"/>
  <c r="BK139" i="1"/>
  <c r="BK127" i="1"/>
  <c r="BX127" i="1" s="1"/>
  <c r="BK118" i="1"/>
  <c r="BX118" i="1" s="1"/>
  <c r="BK113" i="1"/>
  <c r="BX113" i="1" s="1"/>
  <c r="BK111" i="1"/>
  <c r="BK109" i="1"/>
  <c r="BX109" i="1" s="1"/>
  <c r="BK107" i="1"/>
  <c r="BK122" i="1"/>
  <c r="BX122" i="1" s="1"/>
  <c r="BK121" i="1"/>
  <c r="BK116" i="1"/>
  <c r="BX116" i="1" s="1"/>
  <c r="BK115" i="1"/>
  <c r="BK165" i="1"/>
  <c r="BX165" i="1" s="1"/>
  <c r="BK144" i="1"/>
  <c r="BX144" i="1" s="1"/>
  <c r="BK131" i="1"/>
  <c r="BX131" i="1" s="1"/>
  <c r="BK125" i="1"/>
  <c r="BK159" i="1"/>
  <c r="BX159" i="1" s="1"/>
  <c r="BK106" i="1"/>
  <c r="BX106" i="1" s="1"/>
  <c r="BK104" i="1"/>
  <c r="BX104" i="1" s="1"/>
  <c r="BK102" i="1"/>
  <c r="BX102" i="1" s="1"/>
  <c r="BK100" i="1"/>
  <c r="BK98" i="1"/>
  <c r="BX98" i="1" s="1"/>
  <c r="BK96" i="1"/>
  <c r="BX96" i="1" s="1"/>
  <c r="BK94" i="1"/>
  <c r="BK92" i="1"/>
  <c r="BX92" i="1" s="1"/>
  <c r="BK90" i="1"/>
  <c r="BK88" i="1"/>
  <c r="BX88" i="1" s="1"/>
  <c r="BK86" i="1"/>
  <c r="BK84" i="1"/>
  <c r="BX84" i="1" s="1"/>
  <c r="BK82" i="1"/>
  <c r="BK80" i="1"/>
  <c r="BK78" i="1"/>
  <c r="BX78" i="1" s="1"/>
  <c r="BK47" i="1"/>
  <c r="BK45" i="1"/>
  <c r="BK43" i="1"/>
  <c r="BK129" i="1"/>
  <c r="BX129" i="1" s="1"/>
  <c r="BK114" i="1"/>
  <c r="BX114" i="1" s="1"/>
  <c r="BK112" i="1"/>
  <c r="BX112" i="1" s="1"/>
  <c r="BK110" i="1"/>
  <c r="BX110" i="1" s="1"/>
  <c r="BK108" i="1"/>
  <c r="BX108" i="1" s="1"/>
  <c r="BK163" i="1"/>
  <c r="BX163" i="1" s="1"/>
  <c r="BK124" i="1"/>
  <c r="BK157" i="1"/>
  <c r="BK134" i="1"/>
  <c r="BX134" i="1" s="1"/>
  <c r="BK123" i="1"/>
  <c r="BX123" i="1" s="1"/>
  <c r="BK76" i="1"/>
  <c r="BK75" i="1"/>
  <c r="BX75" i="1" s="1"/>
  <c r="BK50" i="1"/>
  <c r="BK38" i="1"/>
  <c r="BK62" i="1"/>
  <c r="BX62" i="1" s="1"/>
  <c r="BK60" i="1"/>
  <c r="BX60" i="1" s="1"/>
  <c r="BK58" i="1"/>
  <c r="BX58" i="1" s="1"/>
  <c r="BK56" i="1"/>
  <c r="BK10" i="1"/>
  <c r="BK74" i="1"/>
  <c r="BX74" i="1" s="1"/>
  <c r="BK73" i="1"/>
  <c r="BK42" i="1"/>
  <c r="BX42" i="1" s="1"/>
  <c r="BK40" i="1"/>
  <c r="BK64" i="1"/>
  <c r="BK72" i="1"/>
  <c r="BX72" i="1" s="1"/>
  <c r="BK71" i="1"/>
  <c r="BX71" i="1" s="1"/>
  <c r="BK67" i="1"/>
  <c r="BK65" i="1"/>
  <c r="BX65" i="1" s="1"/>
  <c r="BK63" i="1"/>
  <c r="BK61" i="1"/>
  <c r="BX61" i="1" s="1"/>
  <c r="BK59" i="1"/>
  <c r="BK57" i="1"/>
  <c r="BX57" i="1" s="1"/>
  <c r="BK55" i="1"/>
  <c r="BK53" i="1"/>
  <c r="BX53" i="1" s="1"/>
  <c r="BK48" i="1"/>
  <c r="BK13" i="1"/>
  <c r="BX13" i="1" s="1"/>
  <c r="BK11" i="1"/>
  <c r="BK9" i="1"/>
  <c r="BK68" i="1"/>
  <c r="BK77" i="1"/>
  <c r="BK70" i="1"/>
  <c r="BK69" i="1"/>
  <c r="BK51" i="1"/>
  <c r="BX51" i="1" s="1"/>
  <c r="BK37" i="1"/>
  <c r="BX37" i="1" s="1"/>
  <c r="BK35" i="1"/>
  <c r="BK33" i="1"/>
  <c r="BK31" i="1"/>
  <c r="BK29" i="1"/>
  <c r="BX29" i="1" s="1"/>
  <c r="BK27" i="1"/>
  <c r="BK25" i="1"/>
  <c r="BX25" i="1" s="1"/>
  <c r="BK23" i="1"/>
  <c r="BK21" i="1"/>
  <c r="BK19" i="1"/>
  <c r="BK17" i="1"/>
  <c r="BX17" i="1" s="1"/>
  <c r="BK15" i="1"/>
  <c r="BK8" i="1"/>
  <c r="BK14" i="1"/>
  <c r="BK39" i="1"/>
  <c r="BK52" i="1"/>
  <c r="BK49" i="1"/>
  <c r="BK41" i="1"/>
  <c r="BK66" i="1"/>
  <c r="BK12" i="1"/>
  <c r="BK36" i="1"/>
  <c r="BK34" i="1"/>
  <c r="BX34" i="1" s="1"/>
  <c r="BK32" i="1"/>
  <c r="BX32" i="1" s="1"/>
  <c r="BK30" i="1"/>
  <c r="BX30" i="1" s="1"/>
  <c r="BK28" i="1"/>
  <c r="BK26" i="1"/>
  <c r="BK24" i="1"/>
  <c r="BK22" i="1"/>
  <c r="BK20" i="1"/>
  <c r="BX20" i="1" s="1"/>
  <c r="BK18" i="1"/>
  <c r="BX18" i="1" s="1"/>
  <c r="BK16" i="1"/>
  <c r="BK54" i="1"/>
  <c r="BX54" i="1" s="1"/>
  <c r="BW94" i="1"/>
  <c r="BW41" i="1"/>
  <c r="BV23" i="1"/>
  <c r="BW14" i="1"/>
  <c r="BW115" i="1"/>
  <c r="BW122" i="1"/>
  <c r="BW152" i="1"/>
  <c r="BW125" i="1"/>
  <c r="BW165" i="1"/>
  <c r="BW145" i="1"/>
  <c r="BW233" i="1"/>
  <c r="BW328" i="1"/>
  <c r="BW385" i="1"/>
  <c r="BW723" i="1"/>
  <c r="BW741" i="1"/>
  <c r="BV99" i="1"/>
  <c r="BV74" i="1"/>
  <c r="BW24" i="1"/>
  <c r="BW16" i="1"/>
  <c r="BV114" i="1"/>
  <c r="BV104" i="1"/>
  <c r="BV144" i="1"/>
  <c r="BV142" i="1"/>
  <c r="BV219" i="1"/>
  <c r="BV172" i="1"/>
  <c r="BV120" i="1"/>
  <c r="BV191" i="1"/>
  <c r="BV213" i="1"/>
  <c r="BV273" i="1"/>
  <c r="BV238" i="1"/>
  <c r="BV259" i="1"/>
  <c r="BV296" i="1"/>
  <c r="BV312" i="1"/>
  <c r="BV349" i="1"/>
  <c r="BV355" i="1"/>
  <c r="BV386" i="1"/>
  <c r="BV392" i="1"/>
  <c r="BV403" i="1"/>
  <c r="BV420" i="1"/>
  <c r="BV485" i="1"/>
  <c r="BV425" i="1"/>
  <c r="BV492" i="1"/>
  <c r="BV482" i="1"/>
  <c r="BV500" i="1"/>
  <c r="BV542" i="1"/>
  <c r="BV557" i="1"/>
  <c r="BV567" i="1"/>
  <c r="BV601" i="1"/>
  <c r="BV594" i="1"/>
  <c r="BV637" i="1"/>
  <c r="BV622" i="1"/>
  <c r="BV656" i="1"/>
  <c r="BV673" i="1"/>
  <c r="BV681" i="1"/>
  <c r="BV725" i="1"/>
  <c r="BV729" i="1"/>
  <c r="BV750" i="1"/>
  <c r="BV748" i="1"/>
  <c r="BX436" i="1"/>
  <c r="BX453" i="1"/>
  <c r="BX459" i="1"/>
  <c r="BX472" i="1"/>
  <c r="BX428" i="1"/>
  <c r="BX491" i="1"/>
  <c r="BX469" i="1"/>
  <c r="BX566" i="1"/>
  <c r="BX628" i="1"/>
  <c r="BX636" i="1"/>
  <c r="BX664" i="1"/>
  <c r="BX683" i="1"/>
  <c r="BX713" i="1"/>
  <c r="BX727" i="1"/>
  <c r="BX755" i="1"/>
  <c r="BV43" i="1"/>
  <c r="BP3" i="1"/>
  <c r="BW9" i="1"/>
  <c r="BF3" i="1"/>
  <c r="F37" i="1"/>
  <c r="F18" i="1"/>
  <c r="F26" i="1"/>
  <c r="F759" i="1"/>
  <c r="F734" i="1"/>
  <c r="F641" i="1"/>
  <c r="F606" i="1"/>
  <c r="BV408" i="1"/>
  <c r="BV366" i="1"/>
  <c r="F382" i="1"/>
  <c r="F291" i="1"/>
  <c r="BV319" i="1"/>
  <c r="BV215" i="1"/>
  <c r="BV256" i="1"/>
  <c r="F233" i="1"/>
  <c r="F209" i="1"/>
  <c r="BV199" i="1"/>
  <c r="F175" i="1"/>
  <c r="BV119" i="1"/>
  <c r="BV145" i="1"/>
  <c r="F136" i="1"/>
  <c r="F162" i="1"/>
  <c r="F145" i="1"/>
  <c r="BV117" i="1"/>
  <c r="F166" i="1"/>
  <c r="BV111" i="1"/>
  <c r="BV33" i="1"/>
  <c r="BW12" i="1"/>
  <c r="BW126" i="1"/>
  <c r="BW154" i="1"/>
  <c r="BW134" i="1"/>
  <c r="BW167" i="1"/>
  <c r="BW156" i="1"/>
  <c r="BW322" i="1"/>
  <c r="BW325" i="1"/>
  <c r="BW352" i="1"/>
  <c r="BW330" i="1"/>
  <c r="BW384" i="1"/>
  <c r="BW379" i="1"/>
  <c r="BW735" i="1"/>
  <c r="BW739" i="1"/>
  <c r="BV73" i="1"/>
  <c r="BV39" i="1"/>
  <c r="BW34" i="1"/>
  <c r="BV121" i="1"/>
  <c r="BV90" i="1"/>
  <c r="BV106" i="1"/>
  <c r="BV165" i="1"/>
  <c r="BV149" i="1"/>
  <c r="BV207" i="1"/>
  <c r="BV174" i="1"/>
  <c r="BV133" i="1"/>
  <c r="BV196" i="1"/>
  <c r="BV226" i="1"/>
  <c r="BV274" i="1"/>
  <c r="BV245" i="1"/>
  <c r="BV268" i="1"/>
  <c r="BV298" i="1"/>
  <c r="BV314" i="1"/>
  <c r="BV325" i="1"/>
  <c r="BV360" i="1"/>
  <c r="BV363" i="1"/>
  <c r="BV407" i="1"/>
  <c r="BV409" i="1"/>
  <c r="BV428" i="1"/>
  <c r="BV445" i="1"/>
  <c r="BV448" i="1"/>
  <c r="BV494" i="1"/>
  <c r="BV519" i="1"/>
  <c r="BV527" i="1"/>
  <c r="BV547" i="1"/>
  <c r="BV552" i="1"/>
  <c r="BV568" i="1"/>
  <c r="BV587" i="1"/>
  <c r="BV618" i="1"/>
  <c r="BV606" i="1"/>
  <c r="BV647" i="1"/>
  <c r="BV663" i="1"/>
  <c r="BV693" i="1"/>
  <c r="BV697" i="1"/>
  <c r="BV716" i="1"/>
  <c r="BV711" i="1"/>
  <c r="BV754" i="1"/>
  <c r="BV756" i="1"/>
  <c r="BX242" i="1"/>
  <c r="BX351" i="1"/>
  <c r="BX287" i="1"/>
  <c r="BX406" i="1"/>
  <c r="BX391" i="1"/>
  <c r="BX405" i="1"/>
  <c r="BX437" i="1"/>
  <c r="BX457" i="1"/>
  <c r="BX447" i="1"/>
  <c r="BX486" i="1"/>
  <c r="BX455" i="1"/>
  <c r="BX484" i="1"/>
  <c r="BX482" i="1"/>
  <c r="BX471" i="1"/>
  <c r="BX497" i="1"/>
  <c r="BX515" i="1"/>
  <c r="BX516" i="1"/>
  <c r="BX556" i="1"/>
  <c r="BX570" i="1"/>
  <c r="BX577" i="1"/>
  <c r="BX569" i="1"/>
  <c r="BX629" i="1"/>
  <c r="BX672" i="1"/>
  <c r="BX658" i="1"/>
  <c r="BX684" i="1"/>
  <c r="BX715" i="1"/>
  <c r="BX716" i="1"/>
  <c r="BX717" i="1"/>
  <c r="BX718" i="1"/>
  <c r="BX732" i="1"/>
  <c r="BX762" i="1"/>
  <c r="BV105" i="1"/>
  <c r="F93" i="1"/>
  <c r="BH3" i="1"/>
  <c r="BW51" i="1"/>
  <c r="F24" i="1"/>
  <c r="F33" i="1"/>
  <c r="F21" i="1"/>
  <c r="BV732" i="1"/>
  <c r="F711" i="1"/>
  <c r="BV652" i="1"/>
  <c r="F657" i="1"/>
  <c r="BV645" i="1"/>
  <c r="BV612" i="1"/>
  <c r="F609" i="1"/>
  <c r="BV554" i="1"/>
  <c r="BV564" i="1"/>
  <c r="BV534" i="1"/>
  <c r="BV504" i="1"/>
  <c r="BV498" i="1"/>
  <c r="F512" i="1"/>
  <c r="BV493" i="1"/>
  <c r="BV464" i="1"/>
  <c r="BV479" i="1"/>
  <c r="BV431" i="1"/>
  <c r="BV441" i="1"/>
  <c r="BV344" i="1"/>
  <c r="F375" i="1"/>
  <c r="F367" i="1"/>
  <c r="BV350" i="1"/>
  <c r="F285" i="1"/>
  <c r="F263" i="1"/>
  <c r="F269" i="1"/>
  <c r="F235" i="1"/>
  <c r="BV254" i="1"/>
  <c r="F147" i="1"/>
  <c r="BV166" i="1"/>
  <c r="F178" i="1"/>
  <c r="F168" i="1"/>
  <c r="F124" i="1"/>
  <c r="BV164" i="1"/>
  <c r="BV140" i="1"/>
  <c r="F131" i="1"/>
  <c r="BX90" i="1"/>
  <c r="BR3" i="1"/>
  <c r="F63" i="1"/>
  <c r="F55" i="1"/>
  <c r="BV27" i="1"/>
  <c r="BV21" i="1"/>
  <c r="BW10" i="1"/>
  <c r="BW107" i="1"/>
  <c r="BW130" i="1"/>
  <c r="BW108" i="1"/>
  <c r="BW128" i="1"/>
  <c r="BW139" i="1"/>
  <c r="BW142" i="1"/>
  <c r="BW158" i="1"/>
  <c r="BW227" i="1"/>
  <c r="BW213" i="1"/>
  <c r="BW281" i="1"/>
  <c r="BW198" i="1"/>
  <c r="BW324" i="1"/>
  <c r="BW386" i="1"/>
  <c r="BW381" i="1"/>
  <c r="BW470" i="1"/>
  <c r="BW721" i="1"/>
  <c r="BW28" i="1"/>
  <c r="BW22" i="1"/>
  <c r="BV167" i="1"/>
  <c r="BV136" i="1"/>
  <c r="BV92" i="1"/>
  <c r="BV116" i="1"/>
  <c r="BV107" i="1"/>
  <c r="BV151" i="1"/>
  <c r="BV210" i="1"/>
  <c r="BV176" i="1"/>
  <c r="BV240" i="1"/>
  <c r="BV214" i="1"/>
  <c r="BV232" i="1"/>
  <c r="BV284" i="1"/>
  <c r="BV247" i="1"/>
  <c r="BV335" i="1"/>
  <c r="BV300" i="1"/>
  <c r="BV316" i="1"/>
  <c r="BV327" i="1"/>
  <c r="BV357" i="1"/>
  <c r="BV365" i="1"/>
  <c r="BV384" i="1"/>
  <c r="BV390" i="1"/>
  <c r="BV432" i="1"/>
  <c r="BV471" i="1"/>
  <c r="BV450" i="1"/>
  <c r="BV501" i="1"/>
  <c r="BV524" i="1"/>
  <c r="BV522" i="1"/>
  <c r="BV536" i="1"/>
  <c r="BV578" i="1"/>
  <c r="BV577" i="1"/>
  <c r="BV571" i="1"/>
  <c r="BV627" i="1"/>
  <c r="BV607" i="1"/>
  <c r="BV634" i="1"/>
  <c r="BV671" i="1"/>
  <c r="BV684" i="1"/>
  <c r="BV712" i="1"/>
  <c r="BV739" i="1"/>
  <c r="BV724" i="1"/>
  <c r="BV752" i="1"/>
  <c r="BV762" i="1"/>
  <c r="BX125" i="1"/>
  <c r="BX186" i="1"/>
  <c r="BX160" i="1"/>
  <c r="BX141" i="1"/>
  <c r="BX223" i="1"/>
  <c r="BX273" i="1"/>
  <c r="BX286" i="1"/>
  <c r="BX249" i="1"/>
  <c r="BX233" i="1"/>
  <c r="BX304" i="1"/>
  <c r="BX393" i="1"/>
  <c r="BX375" i="1"/>
  <c r="BX372" i="1"/>
  <c r="BX398" i="1"/>
  <c r="BX415" i="1"/>
  <c r="BX395" i="1"/>
  <c r="BX443" i="1"/>
  <c r="BX418" i="1"/>
  <c r="BX464" i="1"/>
  <c r="BX499" i="1"/>
  <c r="BX517" i="1"/>
  <c r="BX557" i="1"/>
  <c r="BX524" i="1"/>
  <c r="BX634" i="1"/>
  <c r="BX661" i="1"/>
  <c r="BX666" i="1"/>
  <c r="BX663" i="1"/>
  <c r="BX678" i="1"/>
  <c r="BX710" i="1"/>
  <c r="BX719" i="1"/>
  <c r="BX708" i="1"/>
  <c r="BX740" i="1"/>
  <c r="BX724" i="1"/>
  <c r="BX757" i="1"/>
  <c r="BV51" i="1"/>
  <c r="BT3" i="1"/>
  <c r="BW13" i="1"/>
  <c r="F91" i="1"/>
  <c r="F29" i="1"/>
  <c r="F38" i="1"/>
  <c r="F764" i="1"/>
  <c r="BV741" i="1"/>
  <c r="BV715" i="1"/>
  <c r="F693" i="1"/>
  <c r="F681" i="1"/>
  <c r="BV655" i="1"/>
  <c r="F679" i="1"/>
  <c r="F653" i="1"/>
  <c r="F669" i="1"/>
  <c r="BV641" i="1"/>
  <c r="F624" i="1"/>
  <c r="F607" i="1"/>
  <c r="BV614" i="1"/>
  <c r="BV599" i="1"/>
  <c r="F600" i="1"/>
  <c r="BV626" i="1"/>
  <c r="BV584" i="1"/>
  <c r="BV556" i="1"/>
  <c r="BV526" i="1"/>
  <c r="F525" i="1"/>
  <c r="F508" i="1"/>
  <c r="F484" i="1"/>
  <c r="BV419" i="1"/>
  <c r="F418" i="1"/>
  <c r="F396" i="1"/>
  <c r="BV364" i="1"/>
  <c r="F390" i="1"/>
  <c r="F287" i="1"/>
  <c r="BV281" i="1"/>
  <c r="BV305" i="1"/>
  <c r="BV291" i="1"/>
  <c r="BV311" i="1"/>
  <c r="BV295" i="1"/>
  <c r="BV243" i="1"/>
  <c r="F220" i="1"/>
  <c r="BV231" i="1"/>
  <c r="F227" i="1"/>
  <c r="BV217" i="1"/>
  <c r="BV248" i="1"/>
  <c r="BV271" i="1"/>
  <c r="BV182" i="1"/>
  <c r="BV227" i="1"/>
  <c r="BV209" i="1"/>
  <c r="F170" i="1"/>
  <c r="BV135" i="1"/>
  <c r="BV138" i="1"/>
  <c r="BV122" i="1"/>
  <c r="F141" i="1"/>
  <c r="BV158" i="1"/>
  <c r="BI3" i="1"/>
  <c r="BV97" i="1"/>
  <c r="BV109" i="1"/>
  <c r="BV37" i="1"/>
  <c r="BW109" i="1"/>
  <c r="BW99" i="1"/>
  <c r="BW110" i="1"/>
  <c r="BW144" i="1"/>
  <c r="BW149" i="1"/>
  <c r="BW160" i="1"/>
  <c r="BW229" i="1"/>
  <c r="BW200" i="1"/>
  <c r="BW329" i="1"/>
  <c r="BW383" i="1"/>
  <c r="BW620" i="1"/>
  <c r="BW604" i="1"/>
  <c r="BW687" i="1"/>
  <c r="BW737" i="1"/>
  <c r="BW745" i="1"/>
  <c r="BW50" i="1"/>
  <c r="BX33" i="1"/>
  <c r="BV125" i="1"/>
  <c r="BV163" i="1"/>
  <c r="BV118" i="1"/>
  <c r="BV124" i="1"/>
  <c r="BV153" i="1"/>
  <c r="BV218" i="1"/>
  <c r="BV178" i="1"/>
  <c r="BV141" i="1"/>
  <c r="BV230" i="1"/>
  <c r="BV280" i="1"/>
  <c r="BV235" i="1"/>
  <c r="BV249" i="1"/>
  <c r="BV339" i="1"/>
  <c r="BV302" i="1"/>
  <c r="BV318" i="1"/>
  <c r="BV329" i="1"/>
  <c r="BV393" i="1"/>
  <c r="BV367" i="1"/>
  <c r="BV411" i="1"/>
  <c r="BV400" i="1"/>
  <c r="BV455" i="1"/>
  <c r="BV476" i="1"/>
  <c r="BV469" i="1"/>
  <c r="BV502" i="1"/>
  <c r="BV497" i="1"/>
  <c r="BV535" i="1"/>
  <c r="BV537" i="1"/>
  <c r="BV565" i="1"/>
  <c r="BV569" i="1"/>
  <c r="BV579" i="1"/>
  <c r="BV632" i="1"/>
  <c r="BV613" i="1"/>
  <c r="BV649" i="1"/>
  <c r="BV654" i="1"/>
  <c r="BV689" i="1"/>
  <c r="BV699" i="1"/>
  <c r="BV713" i="1"/>
  <c r="BV733" i="1"/>
  <c r="BV760" i="1"/>
  <c r="BX66" i="1"/>
  <c r="BX139" i="1"/>
  <c r="BX140" i="1"/>
  <c r="BX195" i="1"/>
  <c r="BX262" i="1"/>
  <c r="BX218" i="1"/>
  <c r="BX246" i="1"/>
  <c r="BX274" i="1"/>
  <c r="BX279" i="1"/>
  <c r="BX404" i="1"/>
  <c r="BX387" i="1"/>
  <c r="BX401" i="1"/>
  <c r="BX374" i="1"/>
  <c r="BX402" i="1"/>
  <c r="BX439" i="1"/>
  <c r="BX397" i="1"/>
  <c r="BX425" i="1"/>
  <c r="BX452" i="1"/>
  <c r="BX430" i="1"/>
  <c r="BX470" i="1"/>
  <c r="BX522" i="1"/>
  <c r="BX495" i="1"/>
  <c r="BX520" i="1"/>
  <c r="BX519" i="1"/>
  <c r="BX529" i="1"/>
  <c r="BX555" i="1"/>
  <c r="BX596" i="1"/>
  <c r="BX594" i="1"/>
  <c r="BX603" i="1"/>
  <c r="BX642" i="1"/>
  <c r="BX607" i="1"/>
  <c r="BX630" i="1"/>
  <c r="BX660" i="1"/>
  <c r="BX671" i="1"/>
  <c r="BX679" i="1"/>
  <c r="BX697" i="1"/>
  <c r="BX707" i="1"/>
  <c r="BX741" i="1"/>
  <c r="BX725" i="1"/>
  <c r="BX743" i="1"/>
  <c r="BX733" i="1"/>
  <c r="BX748" i="1"/>
  <c r="BX752" i="1"/>
  <c r="BX12" i="1"/>
  <c r="F36" i="1"/>
  <c r="F25" i="1"/>
  <c r="F20" i="1"/>
  <c r="F35" i="1"/>
  <c r="BX336" i="1" l="1"/>
  <c r="BX438" i="1"/>
  <c r="BX158" i="1"/>
  <c r="BX201" i="1"/>
  <c r="BX148" i="1"/>
  <c r="BX610" i="1"/>
  <c r="BX721" i="1"/>
  <c r="BX38" i="1"/>
  <c r="BX16" i="1"/>
  <c r="BX320" i="1"/>
  <c r="BX50" i="1"/>
  <c r="BX136" i="1"/>
  <c r="BX269" i="1"/>
  <c r="BX149" i="1"/>
  <c r="BX587" i="1"/>
  <c r="BX91" i="1"/>
  <c r="BX63" i="1"/>
  <c r="BX177" i="1"/>
  <c r="BX275" i="1"/>
  <c r="BX370" i="1"/>
  <c r="BX575" i="1"/>
  <c r="BX15" i="1"/>
  <c r="BX31" i="1"/>
  <c r="BX68" i="1"/>
  <c r="BX59" i="1"/>
  <c r="BX40" i="1"/>
  <c r="BX87" i="1"/>
  <c r="BX156" i="1"/>
  <c r="BX199" i="1"/>
  <c r="BX173" i="1"/>
  <c r="BX271" i="1"/>
  <c r="BX328" i="1"/>
  <c r="BX339" i="1"/>
  <c r="BX340" i="1"/>
  <c r="BX454" i="1"/>
  <c r="BX738" i="1"/>
  <c r="BX19" i="1"/>
  <c r="BX35" i="1"/>
  <c r="BX73" i="1"/>
  <c r="BX581" i="1"/>
  <c r="BX49" i="1"/>
  <c r="BX162" i="1"/>
  <c r="BX225" i="1"/>
  <c r="BX212" i="1"/>
  <c r="BX414" i="1"/>
  <c r="BX731" i="1"/>
  <c r="BX188" i="1"/>
  <c r="BX318" i="1"/>
  <c r="BX111" i="1"/>
  <c r="BX79" i="1"/>
  <c r="BX214" i="1"/>
  <c r="BX152" i="1"/>
  <c r="BX183" i="1"/>
  <c r="BX288" i="1"/>
  <c r="BX423" i="1"/>
  <c r="BX584" i="1"/>
  <c r="BX39" i="1"/>
  <c r="BX56" i="1"/>
  <c r="BX100" i="1"/>
  <c r="BX97" i="1"/>
  <c r="BX215" i="1"/>
  <c r="BX172" i="1"/>
  <c r="BX599" i="1"/>
  <c r="BX14" i="1"/>
  <c r="BX48" i="1"/>
  <c r="BX180" i="1"/>
  <c r="BX133" i="1"/>
  <c r="BX527" i="1"/>
  <c r="BX549" i="1"/>
  <c r="BX580" i="1"/>
  <c r="BX653" i="1"/>
  <c r="BX115" i="1"/>
  <c r="BX200" i="1"/>
  <c r="BX157" i="1"/>
  <c r="BX153" i="1"/>
  <c r="BX184" i="1"/>
  <c r="BX239" i="1"/>
  <c r="BX298" i="1"/>
  <c r="BX329" i="1"/>
  <c r="BX606" i="1"/>
  <c r="BX602" i="1"/>
  <c r="BX736" i="1"/>
  <c r="BX749" i="1"/>
  <c r="BX330" i="1"/>
  <c r="BX360" i="1"/>
  <c r="BX348" i="1"/>
  <c r="BX386" i="1"/>
  <c r="BX726" i="1"/>
  <c r="BX27" i="1"/>
  <c r="BX70" i="1"/>
  <c r="BX55" i="1"/>
  <c r="BX86" i="1"/>
  <c r="BX270" i="1"/>
  <c r="BX352" i="1"/>
  <c r="BX64" i="1"/>
  <c r="BX85" i="1"/>
  <c r="BX145" i="1"/>
  <c r="BX197" i="1"/>
  <c r="BX171" i="1"/>
  <c r="BX244" i="1"/>
  <c r="BX278" i="1"/>
  <c r="BX326" i="1"/>
  <c r="BX335" i="1"/>
  <c r="BX305" i="1"/>
  <c r="BX22" i="1"/>
  <c r="BX121" i="1"/>
  <c r="BX191" i="1"/>
  <c r="BX47" i="1"/>
  <c r="BX105" i="1"/>
  <c r="BX135" i="1"/>
  <c r="BX321" i="1"/>
  <c r="BX605" i="1"/>
  <c r="BX41" i="1"/>
  <c r="BX323" i="1"/>
  <c r="BX601" i="1"/>
  <c r="BX80" i="1"/>
  <c r="BX132" i="1"/>
  <c r="BX192" i="1"/>
  <c r="BX498" i="1"/>
  <c r="BX579" i="1"/>
  <c r="BX739" i="1"/>
  <c r="BX347" i="1"/>
  <c r="BX380" i="1"/>
  <c r="BX52" i="1"/>
  <c r="BX23" i="1"/>
  <c r="BX67" i="1"/>
  <c r="BX10" i="1"/>
  <c r="BX76" i="1"/>
  <c r="BX82" i="1"/>
  <c r="BX142" i="1"/>
  <c r="BX137" i="1"/>
  <c r="BX204" i="1"/>
  <c r="BX232" i="1"/>
  <c r="BX196" i="1"/>
  <c r="BX308" i="1"/>
  <c r="BX332" i="1"/>
  <c r="BX396" i="1"/>
  <c r="BX460" i="1"/>
  <c r="BX586" i="1"/>
  <c r="BX626" i="1"/>
  <c r="BX676" i="1"/>
  <c r="BX691" i="1"/>
  <c r="BX745" i="1"/>
  <c r="BX69" i="1"/>
  <c r="BX81" i="1"/>
  <c r="BX147" i="1"/>
  <c r="BX166" i="1"/>
  <c r="BX146" i="1"/>
  <c r="BX256" i="1"/>
  <c r="BX310" i="1"/>
  <c r="BX325" i="1"/>
  <c r="BX476" i="1"/>
  <c r="BX544" i="1"/>
  <c r="BX687" i="1"/>
  <c r="BX126" i="1"/>
  <c r="BX187" i="1"/>
  <c r="BX36" i="1"/>
  <c r="BX77" i="1"/>
  <c r="BX43" i="1"/>
  <c r="BX101" i="1"/>
  <c r="BX176" i="1"/>
  <c r="BX492" i="1"/>
  <c r="BX688" i="1"/>
  <c r="BX124" i="1"/>
  <c r="BX45" i="1"/>
  <c r="BX24" i="1"/>
  <c r="BX161" i="1"/>
  <c r="BX89" i="1"/>
  <c r="BX117" i="1"/>
  <c r="BX138" i="1"/>
  <c r="BX226" i="1"/>
  <c r="BX210" i="1"/>
  <c r="BX248" i="1"/>
  <c r="BX302" i="1"/>
  <c r="BX26" i="1"/>
  <c r="BX94" i="1"/>
  <c r="BX107" i="1"/>
  <c r="BX44" i="1"/>
  <c r="BX205" i="1"/>
  <c r="BX221" i="1"/>
  <c r="BX268" i="1"/>
  <c r="BX344" i="1"/>
  <c r="BX390" i="1"/>
  <c r="BX513" i="1"/>
  <c r="BX612" i="1"/>
  <c r="BX28" i="1"/>
  <c r="BX21" i="1"/>
  <c r="BX300" i="1"/>
  <c r="BV3" i="1"/>
  <c r="BX324" i="1"/>
  <c r="BX384" i="1"/>
  <c r="BX462" i="1"/>
  <c r="BX595" i="1"/>
  <c r="BX735" i="1"/>
  <c r="BX551" i="1"/>
  <c r="BX293" i="1"/>
  <c r="BX309" i="1"/>
  <c r="BX682" i="1"/>
  <c r="BX737" i="1"/>
  <c r="BX747" i="1"/>
  <c r="BN3" i="1"/>
  <c r="BX647" i="1"/>
  <c r="BX585" i="1"/>
  <c r="BX301" i="1"/>
  <c r="BX583" i="1"/>
  <c r="BX644" i="1"/>
  <c r="BX564" i="1"/>
  <c r="BX505" i="1"/>
  <c r="BX483" i="1"/>
  <c r="BX357" i="1"/>
  <c r="BX591" i="1"/>
  <c r="BX531" i="1"/>
  <c r="BX449" i="1"/>
  <c r="BX704" i="1"/>
  <c r="BX656" i="1"/>
  <c r="BX356" i="1"/>
  <c r="BK3" i="1"/>
  <c r="BX9" i="1"/>
  <c r="BX761" i="1"/>
  <c r="BX598" i="1"/>
  <c r="BX685" i="1"/>
  <c r="BX643" i="1"/>
  <c r="BX493" i="1"/>
  <c r="BX373" i="1"/>
  <c r="BX558" i="1"/>
  <c r="BX11" i="1"/>
  <c r="BX353" i="1"/>
  <c r="BX624" i="1"/>
  <c r="BX546" i="1"/>
  <c r="BX763" i="1"/>
  <c r="B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tc={6D7431ED-EA64-409D-9802-D4CE58B3AB4E}</author>
    <author>tc={61B35484-47AF-47D0-8C0F-BA6B8521234F}</author>
    <author>tc={59618C2B-028B-4B01-B68E-1271387EF5C2}</author>
    <author>tc={80D7D4CB-3006-47F4-9C9D-7643CC3A1C46}</author>
    <author>tc={07779A09-55A7-48E0-AA39-86D0BA975326}</author>
    <author>tc={3CDF53DB-3FA7-4DBB-A331-B96D7A1AF536}</author>
    <author>tc={26DCD2EF-42C9-4068-BAA3-EFB113145033}</author>
    <author>tc={C03C9C17-7CC8-4A7A-92C8-9E98C09F009A}</author>
  </authors>
  <commentList>
    <comment ref="AB8" authorId="0" shapeId="0" xr:uid="{6D7431ED-EA64-409D-9802-D4CE58B3AB4E}">
      <text>
        <t>[Threaded comment]
Your version of Excel allows you to read this threaded comment; however, any edits to it will get removed if the file is opened in a newer version of Excel. Learn more: https://go.microsoft.com/fwlink/?linkid=870924
Comment:
    Job change is net (+, 0 or -). Job growth are newly added (+ or 0 only). Because change and growth are not synonymous, Change + Replacement will not equal Openings.</t>
      </text>
    </comment>
    <comment ref="AD8" authorId="1" shapeId="0" xr:uid="{61B35484-47AF-47D0-8C0F-BA6B8521234F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Openings = Replacements + Growth</t>
      </text>
    </comment>
    <comment ref="AE8" authorId="2" shapeId="0" xr:uid="{59618C2B-028B-4B01-B68E-1271387EF5C2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Openings = Replacements + Growth</t>
      </text>
    </comment>
    <comment ref="AF8" authorId="3" shapeId="0" xr:uid="{80D7D4CB-3006-47F4-9C9D-7643CC3A1C46}">
      <text>
        <t>[Threaded comment]
Your version of Excel allows you to read this threaded comment; however, any edits to it will get removed if the file is opened in a newer version of Excel. Learn more: https://go.microsoft.com/fwlink/?linkid=870924
Comment:
    Jobs requiring new hires due to existing workers leaving the occupation.</t>
      </text>
    </comment>
    <comment ref="AG8" authorId="4" shapeId="0" xr:uid="{07779A09-55A7-48E0-AA39-86D0BA975326}">
      <text>
        <t>[Threaded comment]
Your version of Excel allows you to read this threaded comment; however, any edits to it will get removed if the file is opened in a newer version of Excel. Learn more: https://go.microsoft.com/fwlink/?linkid=870924
Comment:
    Jobs requiring new hires due to existing workers leaving the occupation.</t>
      </text>
    </comment>
    <comment ref="AJ8" authorId="5" shapeId="0" xr:uid="{3CDF53DB-3FA7-4DBB-A331-B96D7A1AF536}">
      <text>
        <t>[Threaded comment]
Your version of Excel allows you to read this threaded comment; however, any edits to it will get removed if the file is opened in a newer version of Excel. Learn more: https://go.microsoft.com/fwlink/?linkid=870924
Comment:
    A job is present in one quarter, but is not present in the following quarter (by SSN on company payroll).</t>
      </text>
    </comment>
    <comment ref="AK8" authorId="6" shapeId="0" xr:uid="{26DCD2EF-42C9-4068-BAA3-EFB113145033}">
      <text>
        <t>[Threaded comment]
Your version of Excel allows you to read this threaded comment; however, any edits to it will get removed if the file is opened in a newer version of Excel. Learn more: https://go.microsoft.com/fwlink/?linkid=870924
Comment:
    How often employees in a given occupation are moving to different employers. Separations / Total Jobs = Turnover Rate</t>
      </text>
    </comment>
    <comment ref="AL8" authorId="7" shapeId="0" xr:uid="{C03C9C17-7CC8-4A7A-92C8-9E98C09F009A}">
      <text>
        <t>[Threaded comment]
Your version of Excel allows you to read this threaded comment; however, any edits to it will get removed if the file is opened in a newer version of Excel. Learn more: https://go.microsoft.com/fwlink/?linkid=870924
Comment:
    Index of the follwoing:
% of time spent on high-risk work;
% of time spent on low-risk work;
Number of high-risk jobs in compatible occupations;
Overall industry automation risk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tc={DA6EFEE2-9000-4B05-8ADA-C75198341821}</author>
    <author>tc={B6585937-0BAC-46D1-9925-CBAEB9F22E22}</author>
    <author>tc={7008A038-B268-4134-9C1D-9F36BB144291}</author>
    <author>tc={5486AC70-DDB8-40B7-A7B6-CCC4377F9D21}</author>
  </authors>
  <commentList>
    <comment ref="H3" authorId="0" shapeId="0" xr:uid="{DA6EFEE2-9000-4B05-8ADA-C75198341821}">
      <text>
        <t>[Threaded comment]
Your version of Excel allows you to read this threaded comment; however, any edits to it will get removed if the file is opened in a newer version of Excel. Learn more: https://go.microsoft.com/fwlink/?linkid=870924
Comment:
    Job change is net (+, 0 or -). Job growth are newly added (+ or 0 only). Because change and growth are not synonymous, Change + Replacement will not equal Openings.</t>
      </text>
    </comment>
    <comment ref="J3" authorId="1" shapeId="0" xr:uid="{B6585937-0BAC-46D1-9925-CBAEB9F22E22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Openings = Replacements + Growth</t>
      </text>
    </comment>
    <comment ref="K3" authorId="2" shapeId="0" xr:uid="{7008A038-B268-4134-9C1D-9F36BB144291}">
      <text>
        <t>[Threaded comment]
Your version of Excel allows you to read this threaded comment; however, any edits to it will get removed if the file is opened in a newer version of Excel. Learn more: https://go.microsoft.com/fwlink/?linkid=870924
Comment:
    How often employees in a given occupation are moving to different employers. Separations / Total Jobs = Turnover Rate</t>
      </text>
    </comment>
    <comment ref="L3" authorId="3" shapeId="0" xr:uid="{5486AC70-DDB8-40B7-A7B6-CCC4377F9D21}">
      <text>
        <t>[Threaded comment]
Your version of Excel allows you to read this threaded comment; however, any edits to it will get removed if the file is opened in a newer version of Excel. Learn more: https://go.microsoft.com/fwlink/?linkid=870924
Comment:
    Index of the follwoing:
% of time spent on high-risk work;
% of time spent on low-risk work;
Number of high-risk jobs in compatible occupations;
Overall industry automation risk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tc={2D72205B-83F1-4A21-9116-791F061AC83A}</author>
    <author>tc={E55FE655-BC3D-4979-93C6-472B2773AA95}</author>
    <author>tc={1D2379E9-7354-4B84-893E-2A77E88186F7}</author>
    <author>tc={6D2E0B10-4FF5-4EB5-B779-0B996649A1C3}</author>
  </authors>
  <commentList>
    <comment ref="I3" authorId="0" shapeId="0" xr:uid="{2D72205B-83F1-4A21-9116-791F061AC83A}">
      <text>
        <t>[Threaded comment]
Your version of Excel allows you to read this threaded comment; however, any edits to it will get removed if the file is opened in a newer version of Excel. Learn more: https://go.microsoft.com/fwlink/?linkid=870924
Comment:
    Job change is net (+, 0 or -). Job growth are newly added (+ or 0 only). Because change and growth are not synonymous, Change + Replacement will not equal Openings.</t>
      </text>
    </comment>
    <comment ref="K3" authorId="1" shapeId="0" xr:uid="{E55FE655-BC3D-4979-93C6-472B2773AA95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Openings = Replacements + Growth</t>
      </text>
    </comment>
    <comment ref="L3" authorId="2" shapeId="0" xr:uid="{1D2379E9-7354-4B84-893E-2A77E88186F7}">
      <text>
        <t>[Threaded comment]
Your version of Excel allows you to read this threaded comment; however, any edits to it will get removed if the file is opened in a newer version of Excel. Learn more: https://go.microsoft.com/fwlink/?linkid=870924
Comment:
    How often employees in a given occupation are moving to different employers. Separations / Total Jobs = Turnover Rate</t>
      </text>
    </comment>
    <comment ref="M3" authorId="3" shapeId="0" xr:uid="{6D2E0B10-4FF5-4EB5-B779-0B996649A1C3}">
      <text>
        <t>[Threaded comment]
Your version of Excel allows you to read this threaded comment; however, any edits to it will get removed if the file is opened in a newer version of Excel. Learn more: https://go.microsoft.com/fwlink/?linkid=870924
Comment:
    Index of the follwoing:
% of time spent on high-risk work;
% of time spent on low-risk work;
Number of high-risk jobs in compatible occupations;
Overall industry automation risk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tc={80635C94-8638-4AD2-BAF7-243C45C0E806}</author>
    <author>tc={CDA5EB29-8FAC-4134-AB22-9CCDB908A9A3}</author>
    <author>tc={16B0C825-EED1-4ED7-A906-CA7E317B33AA}</author>
    <author>tc={9693F5D0-FD8B-4CD7-A365-9E5B565DABA4}</author>
  </authors>
  <commentList>
    <comment ref="I3" authorId="0" shapeId="0" xr:uid="{80635C94-8638-4AD2-BAF7-243C45C0E806}">
      <text>
        <t>[Threaded comment]
Your version of Excel allows you to read this threaded comment; however, any edits to it will get removed if the file is opened in a newer version of Excel. Learn more: https://go.microsoft.com/fwlink/?linkid=870924
Comment:
    Job change is net (+, 0 or -). Job growth are newly added (+ or 0 only). Because change and growth are not synonymous, Change + Replacement will not equal Openings.</t>
      </text>
    </comment>
    <comment ref="K3" authorId="1" shapeId="0" xr:uid="{CDA5EB29-8FAC-4134-AB22-9CCDB908A9A3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Openings = Replacements + Growth</t>
      </text>
    </comment>
    <comment ref="L3" authorId="2" shapeId="0" xr:uid="{16B0C825-EED1-4ED7-A906-CA7E317B33AA}">
      <text>
        <t>[Threaded comment]
Your version of Excel allows you to read this threaded comment; however, any edits to it will get removed if the file is opened in a newer version of Excel. Learn more: https://go.microsoft.com/fwlink/?linkid=870924
Comment:
    How often employees in a given occupation are moving to different employers. Separations / Total Jobs = Turnover Rate</t>
      </text>
    </comment>
    <comment ref="M3" authorId="3" shapeId="0" xr:uid="{9693F5D0-FD8B-4CD7-A365-9E5B565DABA4}">
      <text>
        <t>[Threaded comment]
Your version of Excel allows you to read this threaded comment; however, any edits to it will get removed if the file is opened in a newer version of Excel. Learn more: https://go.microsoft.com/fwlink/?linkid=870924
Comment:
    Index of the follwoing:
% of time spent on high-risk work;
% of time spent on low-risk work;
Number of high-risk jobs in compatible occupations;
Overall industry automation risk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tc={2020891E-731A-4EA4-B178-1E424C2154E2}</author>
    <author>tc={0E68ABE1-9D8C-45C0-9443-68230D09ABAE}</author>
    <author>tc={1EE28CBC-1026-4F94-A805-851EFFE2A3A8}</author>
    <author>tc={CB446C04-3554-43AA-B4F7-423121B86488}</author>
  </authors>
  <commentList>
    <comment ref="I3" authorId="0" shapeId="0" xr:uid="{2020891E-731A-4EA4-B178-1E424C2154E2}">
      <text>
        <t>[Threaded comment]
Your version of Excel allows you to read this threaded comment; however, any edits to it will get removed if the file is opened in a newer version of Excel. Learn more: https://go.microsoft.com/fwlink/?linkid=870924
Comment:
    Job change is net (+, 0 or -). Job growth are newly added (+ or 0 only). Because change and growth are not synonymous, Change + Replacement will not equal Openings.</t>
      </text>
    </comment>
    <comment ref="K3" authorId="1" shapeId="0" xr:uid="{0E68ABE1-9D8C-45C0-9443-68230D09ABAE}">
      <text>
        <t>[Threaded comment]
Your version of Excel allows you to read this threaded comment; however, any edits to it will get removed if the file is opened in a newer version of Excel. Learn more: https://go.microsoft.com/fwlink/?linkid=870924
Comment:
    Openings = Replacements + Growth</t>
      </text>
    </comment>
    <comment ref="L3" authorId="2" shapeId="0" xr:uid="{1EE28CBC-1026-4F94-A805-851EFFE2A3A8}">
      <text>
        <t>[Threaded comment]
Your version of Excel allows you to read this threaded comment; however, any edits to it will get removed if the file is opened in a newer version of Excel. Learn more: https://go.microsoft.com/fwlink/?linkid=870924
Comment:
    How often employees in a given occupation are moving to different employers. Separations / Total Jobs = Turnover Rate</t>
      </text>
    </comment>
    <comment ref="M3" authorId="3" shapeId="0" xr:uid="{CB446C04-3554-43AA-B4F7-423121B86488}">
      <text>
        <t>[Threaded comment]
Your version of Excel allows you to read this threaded comment; however, any edits to it will get removed if the file is opened in a newer version of Excel. Learn more: https://go.microsoft.com/fwlink/?linkid=870924
Comment:
    Index of the follwoing:
% of time spent on high-risk work;
% of time spent on low-risk work;
Number of high-risk jobs in compatible occupations;
Overall industry automation risk</t>
      </text>
    </comment>
  </commentList>
</comments>
</file>

<file path=xl/sharedStrings.xml><?xml version="1.0" encoding="utf-8"?>
<sst xmlns="http://schemas.openxmlformats.org/spreadsheetml/2006/main" count="6243" uniqueCount="2496">
  <si>
    <t>Occupations that meet wage, education, experience, OJT and at least 1 of 3 job change, % job change or job openings criteria</t>
  </si>
  <si>
    <t>Occupations that fail one or more criteria (not considered in pivot analysis)</t>
  </si>
  <si>
    <t>Indicator that fails criteria</t>
  </si>
  <si>
    <t>Automation risk of 100 or above</t>
  </si>
  <si>
    <t>KEY VARIABLE CRITERIA:</t>
  </si>
  <si>
    <t>$15 or greater</t>
  </si>
  <si>
    <t>$20 or greater</t>
  </si>
  <si>
    <t>Less than advanced degree</t>
  </si>
  <si>
    <t>None</t>
  </si>
  <si>
    <t>100 or greater</t>
  </si>
  <si>
    <t>50% or greater</t>
  </si>
  <si>
    <t>OCCUPATIONS</t>
  </si>
  <si>
    <t>WAGES</t>
  </si>
  <si>
    <t>EDUCATION, EXPERIENCE, OJT</t>
  </si>
  <si>
    <t>2018 - 2021 JOBS AND CHANGE</t>
  </si>
  <si>
    <t>2021 - 2024 JOBS, CHANGE, REPLACEMENTS AND OPENINGS</t>
  </si>
  <si>
    <t>SEPARATIONS AND TURNOVER</t>
  </si>
  <si>
    <t>RISK</t>
  </si>
  <si>
    <t>LOCATION QUOTIENT</t>
  </si>
  <si>
    <t>AGE BRACKETS</t>
  </si>
  <si>
    <t>REGIONAL COMPLETIONS</t>
  </si>
  <si>
    <t>ENTRY HOURLY WAGE BRACKET</t>
  </si>
  <si>
    <t>MEDIAN HOURLY WAGE BRACKET</t>
  </si>
  <si>
    <t>2-digit SOC</t>
  </si>
  <si>
    <t>2-digit Description</t>
  </si>
  <si>
    <t>2-digit SOC Description</t>
  </si>
  <si>
    <t>3-digit SOC</t>
  </si>
  <si>
    <t>3-digit Description</t>
  </si>
  <si>
    <t>3-digit SOC Description</t>
  </si>
  <si>
    <t>SOC</t>
  </si>
  <si>
    <t>Description</t>
  </si>
  <si>
    <t>SOC Description (Median Annual Earnings)</t>
  </si>
  <si>
    <t>Description (Median Annual Earnings)</t>
  </si>
  <si>
    <t>Pct 10 Hourly Earnings</t>
  </si>
  <si>
    <t>Pct. 25 Hourly Earnings</t>
  </si>
  <si>
    <t>Median Hourly Earnings</t>
  </si>
  <si>
    <t>Avg Hourly Earnings</t>
  </si>
  <si>
    <t>Pct. 75 Hourly Earnings</t>
  </si>
  <si>
    <t>Pct. 90 Hourly Earnings</t>
  </si>
  <si>
    <t>Median Annual Earnings</t>
  </si>
  <si>
    <t>Text for Description Concatenate</t>
  </si>
  <si>
    <t>Typical Entry Level Education</t>
  </si>
  <si>
    <t>Work Experience Required</t>
  </si>
  <si>
    <t>Typical On-The-Job Training</t>
  </si>
  <si>
    <t>2018 Jobs</t>
  </si>
  <si>
    <t>2021 Jobs</t>
  </si>
  <si>
    <t>2018 - 2021 Chg</t>
  </si>
  <si>
    <t>2018 - 2021 % Chg</t>
  </si>
  <si>
    <t>2024 Jobs</t>
  </si>
  <si>
    <t>2021 - 2024 Chg</t>
  </si>
  <si>
    <t>2021 - 2024 % Chg</t>
  </si>
  <si>
    <t>2021 - 2024 Openings</t>
  </si>
  <si>
    <t>Avg. Annual Openings</t>
  </si>
  <si>
    <t>2021 - 2024 Replacement Jobs</t>
  </si>
  <si>
    <t>Annual Replacement Jobs</t>
  </si>
  <si>
    <t>Annual Replacement Rate</t>
  </si>
  <si>
    <t>2020 Jobs</t>
  </si>
  <si>
    <t>2020 Separations</t>
  </si>
  <si>
    <t>2020 Turnover Rate</t>
  </si>
  <si>
    <t>Automation Index</t>
  </si>
  <si>
    <t>2021 Location Quotient</t>
  </si>
  <si>
    <t>2024 Location Quotient</t>
  </si>
  <si>
    <t>Age 14-18 % of Occupation</t>
  </si>
  <si>
    <t>Age 19-21 % of Occupation</t>
  </si>
  <si>
    <t>Age 22-24 % of Occupation</t>
  </si>
  <si>
    <t>Age 25-34 % of Occupation</t>
  </si>
  <si>
    <t>Age 35-44 % of Occupation</t>
  </si>
  <si>
    <t>Age 45-54 % of Occupation</t>
  </si>
  <si>
    <t>Age 55-64 % of Occupation</t>
  </si>
  <si>
    <t>Age 65+ % of Occupation</t>
  </si>
  <si>
    <t>Regional Completions (2015)</t>
  </si>
  <si>
    <t>Regional Completions (2016)</t>
  </si>
  <si>
    <t>Regional Completions (2017)</t>
  </si>
  <si>
    <t>Regional Completions (2018)</t>
  </si>
  <si>
    <t>Regional Completions (2019)</t>
  </si>
  <si>
    <t>Total Regional Completions (2015 - 2019)</t>
  </si>
  <si>
    <t>Regional Completion Chg (2015 - 2019)</t>
  </si>
  <si>
    <t>Regional Completion % Chg (2015 - 2019)</t>
  </si>
  <si>
    <t>Tech Sector</t>
  </si>
  <si>
    <t>Entry Hourly Wage Bracket</t>
  </si>
  <si>
    <t>Median Hourly Wage Bracket</t>
  </si>
  <si>
    <t>13-1028</t>
  </si>
  <si>
    <t>Buyers and Purchasing Agents</t>
  </si>
  <si>
    <t>13-1028 Buyers and Purchasing Agents ($71,722)</t>
  </si>
  <si>
    <t>Bachelor's degree</t>
  </si>
  <si>
    <t>Moderate-term on-the-job training</t>
  </si>
  <si>
    <t>13-1032</t>
  </si>
  <si>
    <t>Insurance Appraisers, Auto Damage</t>
  </si>
  <si>
    <t>13-1032 Insurance Appraisers, Auto Damage ($60,992)</t>
  </si>
  <si>
    <t>Postsecondary nondegree award</t>
  </si>
  <si>
    <t>Insf. Data</t>
  </si>
  <si>
    <t>13-1041</t>
  </si>
  <si>
    <t>Compliance Officers</t>
  </si>
  <si>
    <t>13-1041 Compliance Officers ($72,874)</t>
  </si>
  <si>
    <t>13-1051</t>
  </si>
  <si>
    <t>Cost Estimators</t>
  </si>
  <si>
    <t>13-1051 Cost Estimators ($64,538)</t>
  </si>
  <si>
    <t>13-1071</t>
  </si>
  <si>
    <t>Human Resources Specialists</t>
  </si>
  <si>
    <t>13-1071 Human Resources Specialists ($63,554)</t>
  </si>
  <si>
    <t>13-1081</t>
  </si>
  <si>
    <t>Logisticians</t>
  </si>
  <si>
    <t>13-1081 Logisticians ($72,897)</t>
  </si>
  <si>
    <t>13-1131</t>
  </si>
  <si>
    <t>Fundraisers</t>
  </si>
  <si>
    <t>13-1131 Fundraisers ($61,383)</t>
  </si>
  <si>
    <t>13-1161</t>
  </si>
  <si>
    <t>Market Research Analysts and Marketing Specialists</t>
  </si>
  <si>
    <t>13-1161 Market Research Analysts and Marketing Specialists ($70,782)</t>
  </si>
  <si>
    <t>13-1198</t>
  </si>
  <si>
    <t>Project Management Specialists and Business Operations Specialists, All Other</t>
  </si>
  <si>
    <t>13-1198 Project Management Specialists and Business Operations Specialists, All Other ($80,174)</t>
  </si>
  <si>
    <t>13-2011</t>
  </si>
  <si>
    <t>Accountants and Auditors</t>
  </si>
  <si>
    <t>13-2011 Accountants and Auditors ($77,044)</t>
  </si>
  <si>
    <t>13-2031</t>
  </si>
  <si>
    <t>Budget Analysts</t>
  </si>
  <si>
    <t>13-2031 Budget Analysts ($76,445)</t>
  </si>
  <si>
    <t>13-2041</t>
  </si>
  <si>
    <t>Credit Analysts</t>
  </si>
  <si>
    <t>13-2041 Credit Analysts ($71,282)</t>
  </si>
  <si>
    <t>13-2053</t>
  </si>
  <si>
    <t>Insurance Underwriters</t>
  </si>
  <si>
    <t>13-2053 Insurance Underwriters ($63,048)</t>
  </si>
  <si>
    <t>13-2072</t>
  </si>
  <si>
    <t>Loan Officers</t>
  </si>
  <si>
    <t>13-2072 Loan Officers ($73,759)</t>
  </si>
  <si>
    <t>13-2081</t>
  </si>
  <si>
    <t>Tax Examiners and Collectors, and Revenue Agents</t>
  </si>
  <si>
    <t>13-2081 Tax Examiners and Collectors, and Revenue Agents ($83,854)</t>
  </si>
  <si>
    <t>13-2098</t>
  </si>
  <si>
    <t>Financial and Investment Analysts, Financial Risk Specialists, and Financial Specialists, All Other</t>
  </si>
  <si>
    <t>13-2098 Financial and Investment Analysts, Financial Risk Specialists, and Financial Specialists, All Other ($80,392)</t>
  </si>
  <si>
    <t>15-1211</t>
  </si>
  <si>
    <t>Computer Systems Analysts</t>
  </si>
  <si>
    <t>15-1211 Computer Systems Analysts ($93,881)</t>
  </si>
  <si>
    <t>15-1231</t>
  </si>
  <si>
    <t>Computer Network Support Specialists</t>
  </si>
  <si>
    <t>15-1231 Computer Network Support Specialists ($75,338)</t>
  </si>
  <si>
    <t>Associate's degree</t>
  </si>
  <si>
    <t>15-1232</t>
  </si>
  <si>
    <t>Computer User Support Specialists</t>
  </si>
  <si>
    <t>15-1232 Computer User Support Specialists ($48,094)</t>
  </si>
  <si>
    <t>Some college, no degree</t>
  </si>
  <si>
    <t>15-1244</t>
  </si>
  <si>
    <t>Network and Computer Systems Administrators</t>
  </si>
  <si>
    <t>15-1244 Network and Computer Systems Administrators ($88,429)</t>
  </si>
  <si>
    <t>15-1245</t>
  </si>
  <si>
    <t>Database Administrators and Architects</t>
  </si>
  <si>
    <t>15-1245 Database Administrators and Architects ($101,300)</t>
  </si>
  <si>
    <t>15-1251</t>
  </si>
  <si>
    <t>Computer Programmers</t>
  </si>
  <si>
    <t>15-1251 Computer Programmers ($83,416)</t>
  </si>
  <si>
    <t>15-1256</t>
  </si>
  <si>
    <t>Software Developers and Software Quality Assurance Analysts and Testers</t>
  </si>
  <si>
    <t>15-1256 Software Developers and Software Quality Assurance Analysts and Testers ($109,329)</t>
  </si>
  <si>
    <t>15-1257</t>
  </si>
  <si>
    <t>Web Developers and Digital Interface Designers</t>
  </si>
  <si>
    <t>15-1257 Web Developers and Digital Interface Designers ($68,010)</t>
  </si>
  <si>
    <t>15-1299</t>
  </si>
  <si>
    <t>Computer Occupations, All Other</t>
  </si>
  <si>
    <t>15-1299 Computer Occupations, All Other ($93,222)</t>
  </si>
  <si>
    <t>15-2031</t>
  </si>
  <si>
    <t>Operations Research Analysts</t>
  </si>
  <si>
    <t>15-2031 Operations Research Analysts ($84,225)</t>
  </si>
  <si>
    <t>15-2098</t>
  </si>
  <si>
    <t>Data Scientists and Mathematical Science Occupations, All Other</t>
  </si>
  <si>
    <t>15-2098 Data Scientists and Mathematical Science Occupations, All Other ($94,110)</t>
  </si>
  <si>
    <t>17-1011</t>
  </si>
  <si>
    <t>Architects, Except Landscape and Naval</t>
  </si>
  <si>
    <t>17-1011 Architects, Except Landscape and Naval ($85,519)</t>
  </si>
  <si>
    <t>Internship/residency</t>
  </si>
  <si>
    <t>17-1021</t>
  </si>
  <si>
    <t>Cartographers and Photogrammetrists</t>
  </si>
  <si>
    <t>17-1021 Cartographers and Photogrammetrists ($69,286)</t>
  </si>
  <si>
    <t>17-1022</t>
  </si>
  <si>
    <t>Surveyors</t>
  </si>
  <si>
    <t>17-1022 Surveyors ($60,950)</t>
  </si>
  <si>
    <t>17-2011</t>
  </si>
  <si>
    <t>Aerospace Engineers</t>
  </si>
  <si>
    <t>17-2011 Aerospace Engineers ($129,161)</t>
  </si>
  <si>
    <t>17-2041</t>
  </si>
  <si>
    <t>Chemical Engineers</t>
  </si>
  <si>
    <t>17-2041 Chemical Engineers ($143,367)</t>
  </si>
  <si>
    <t>17-2051</t>
  </si>
  <si>
    <t>Civil Engineers</t>
  </si>
  <si>
    <t>17-2051 Civil Engineers ($84,633)</t>
  </si>
  <si>
    <t>17-2061</t>
  </si>
  <si>
    <t>Computer Hardware Engineers</t>
  </si>
  <si>
    <t>17-2061 Computer Hardware Engineers ($120,193)</t>
  </si>
  <si>
    <t>17-2071</t>
  </si>
  <si>
    <t>Electrical Engineers</t>
  </si>
  <si>
    <t>17-2071 Electrical Engineers ($102,614)</t>
  </si>
  <si>
    <t>17-2072</t>
  </si>
  <si>
    <t>Electronics Engineers, Except Computer</t>
  </si>
  <si>
    <t>17-2072 Electronics Engineers, Except Computer ($120,006)</t>
  </si>
  <si>
    <t>17-2081</t>
  </si>
  <si>
    <t>Environmental Engineers</t>
  </si>
  <si>
    <t>17-2081 Environmental Engineers ($109,828)</t>
  </si>
  <si>
    <t>17-2111</t>
  </si>
  <si>
    <t>Health and Safety Engineers, Except Mining Safety Engineers and Inspectors</t>
  </si>
  <si>
    <t>17-2111 Health and Safety Engineers, Except Mining Safety Engineers and Inspectors ($95,527)</t>
  </si>
  <si>
    <t>17-2112</t>
  </si>
  <si>
    <t>Industrial Engineers</t>
  </si>
  <si>
    <t>17-2112 Industrial Engineers ($96,957)</t>
  </si>
  <si>
    <t>17-2121</t>
  </si>
  <si>
    <t>Marine Engineers and Naval Architects</t>
  </si>
  <si>
    <t>17-2121 Marine Engineers and Naval Architects ($102,307)</t>
  </si>
  <si>
    <t>17-2131</t>
  </si>
  <si>
    <t>Materials Engineers</t>
  </si>
  <si>
    <t>17-2131 Materials Engineers ($94,387)</t>
  </si>
  <si>
    <t>17-2141</t>
  </si>
  <si>
    <t>Mechanical Engineers</t>
  </si>
  <si>
    <t>17-2141 Mechanical Engineers ($94,368)</t>
  </si>
  <si>
    <t>17-2151</t>
  </si>
  <si>
    <t>Mining and Geological Engineers, Including Mining Safety Engineers</t>
  </si>
  <si>
    <t>17-2151 Mining and Geological Engineers, Including Mining Safety Engineers ($106,838)</t>
  </si>
  <si>
    <t>17-2171</t>
  </si>
  <si>
    <t>Petroleum Engineers</t>
  </si>
  <si>
    <t>17-2171 Petroleum Engineers ($191,866)</t>
  </si>
  <si>
    <t>17-2199</t>
  </si>
  <si>
    <t>Engineers, All Other</t>
  </si>
  <si>
    <t>17-2199 Engineers, All Other ($102,650)</t>
  </si>
  <si>
    <t>17-3011</t>
  </si>
  <si>
    <t>Architectural and Civil Drafters</t>
  </si>
  <si>
    <t>17-3011 Architectural and Civil Drafters ($55,794)</t>
  </si>
  <si>
    <t>17-3012</t>
  </si>
  <si>
    <t>Electrical and Electronics Drafters</t>
  </si>
  <si>
    <t>17-3012 Electrical and Electronics Drafters ($59,692)</t>
  </si>
  <si>
    <t>17-3013</t>
  </si>
  <si>
    <t>Mechanical Drafters</t>
  </si>
  <si>
    <t>17-3013 Mechanical Drafters ($55,265)</t>
  </si>
  <si>
    <t>17-3021</t>
  </si>
  <si>
    <t>Aerospace Engineering and Operations Technologists and Technicians</t>
  </si>
  <si>
    <t>17-3021 Aerospace Engineering and Operations Technologists and Technicians ($64,319)</t>
  </si>
  <si>
    <t>17-3022</t>
  </si>
  <si>
    <t>Civil Engineering Technologists and Technicians</t>
  </si>
  <si>
    <t>17-3022 Civil Engineering Technologists and Technicians ($46,633)</t>
  </si>
  <si>
    <t>17-3023</t>
  </si>
  <si>
    <t>Electrical and Electronic Engineering Technologists and Technicians</t>
  </si>
  <si>
    <t>17-3023 Electrical and Electronic Engineering Technologists and Technicians ($65,208)</t>
  </si>
  <si>
    <t>17-3024</t>
  </si>
  <si>
    <t>Electro-Mechanical and Mechatronics Technologists and Technicians</t>
  </si>
  <si>
    <t>17-3024 Electro-Mechanical and Mechatronics Technologists and Technicians ($50,575)</t>
  </si>
  <si>
    <t>17-3025</t>
  </si>
  <si>
    <t>Environmental Engineering Technologists and Technicians</t>
  </si>
  <si>
    <t>17-3025 Environmental Engineering Technologists and Technicians ($49,259)</t>
  </si>
  <si>
    <t>17-3026</t>
  </si>
  <si>
    <t>Industrial Engineering Technologists and Technicians</t>
  </si>
  <si>
    <t>17-3026 Industrial Engineering Technologists and Technicians ($67,704)</t>
  </si>
  <si>
    <t>17-3027</t>
  </si>
  <si>
    <t>Mechanical Engineering Technologists and Technicians</t>
  </si>
  <si>
    <t>17-3027 Mechanical Engineering Technologists and Technicians ($59,657)</t>
  </si>
  <si>
    <t>17-3098</t>
  </si>
  <si>
    <t>Calibration Technologists and Technicians and Engineering Technologists and Technicians, Except Drafters, All Other</t>
  </si>
  <si>
    <t>17-3098 Calibration Technologists and Technicians and Engineering Technologists and Technicians, Except Drafters, All Other ($61,594)</t>
  </si>
  <si>
    <t>19-1011</t>
  </si>
  <si>
    <t>Animal Scientists</t>
  </si>
  <si>
    <t>19-1011 Animal Scientists ($54,082)</t>
  </si>
  <si>
    <t>19-1013</t>
  </si>
  <si>
    <t>Soil and Plant Scientists</t>
  </si>
  <si>
    <t>19-1013 Soil and Plant Scientists ($70,560)</t>
  </si>
  <si>
    <t>19-1022</t>
  </si>
  <si>
    <t>Microbiologists</t>
  </si>
  <si>
    <t>19-1022 Microbiologists ($61,297)</t>
  </si>
  <si>
    <t>19-1029</t>
  </si>
  <si>
    <t>Biological Scientists, All Other</t>
  </si>
  <si>
    <t>19-1029 Biological Scientists, All Other ($84,399)</t>
  </si>
  <si>
    <t>19-1031</t>
  </si>
  <si>
    <t>Conservation Scientists</t>
  </si>
  <si>
    <t>19-1031 Conservation Scientists ($59,964)</t>
  </si>
  <si>
    <t>19-1099</t>
  </si>
  <si>
    <t>Life Scientists, All Other</t>
  </si>
  <si>
    <t>19-1099 Life Scientists, All Other ($123,898)</t>
  </si>
  <si>
    <t>19-2031</t>
  </si>
  <si>
    <t>Chemists</t>
  </si>
  <si>
    <t>19-2031 Chemists ($71,936)</t>
  </si>
  <si>
    <t>19-2041</t>
  </si>
  <si>
    <t>Environmental Scientists and Specialists, Including Health</t>
  </si>
  <si>
    <t>19-2041 Environmental Scientists and Specialists, Including Health ($74,111)</t>
  </si>
  <si>
    <t>19-2043</t>
  </si>
  <si>
    <t>Hydrologists</t>
  </si>
  <si>
    <t>19-2043 Hydrologists ($102,211)</t>
  </si>
  <si>
    <t>19-2099</t>
  </si>
  <si>
    <t>Physical Scientists, All Other</t>
  </si>
  <si>
    <t>19-2099 Physical Scientists, All Other ($116,270)</t>
  </si>
  <si>
    <t>19-3099</t>
  </si>
  <si>
    <t>Social Scientists and Related Workers, All Other</t>
  </si>
  <si>
    <t>19-3099 Social Scientists and Related Workers, All Other ($85,577)</t>
  </si>
  <si>
    <t>19-4021</t>
  </si>
  <si>
    <t>Biological Technicians</t>
  </si>
  <si>
    <t>19-4021 Biological Technicians ($64,401)</t>
  </si>
  <si>
    <t>19-4042</t>
  </si>
  <si>
    <t>Environmental Science and Protection Technicians, Including Health</t>
  </si>
  <si>
    <t>19-4042 Environmental Science and Protection Technicians, Including Health ($50,782)</t>
  </si>
  <si>
    <t>19-4071</t>
  </si>
  <si>
    <t>Forest and Conservation Technicians</t>
  </si>
  <si>
    <t>19-4071 Forest and Conservation Technicians ($45,307)</t>
  </si>
  <si>
    <t>19-4092</t>
  </si>
  <si>
    <t>Forensic Science Technicians</t>
  </si>
  <si>
    <t>19-4092 Forensic Science Technicians ($56,150)</t>
  </si>
  <si>
    <t>19-5011</t>
  </si>
  <si>
    <t>Occupational Health and Safety Specialists</t>
  </si>
  <si>
    <t>19-5011 Occupational Health and Safety Specialists ($69,876)</t>
  </si>
  <si>
    <t>19-5012</t>
  </si>
  <si>
    <t>Occupational Health and Safety Technicians</t>
  </si>
  <si>
    <t>19-5012 Occupational Health and Safety Technicians ($47,661)</t>
  </si>
  <si>
    <t>High school diploma or equivalent</t>
  </si>
  <si>
    <t>21-1021</t>
  </si>
  <si>
    <t>Child, Family, and School Social Workers</t>
  </si>
  <si>
    <t>21-1021 Child, Family, and School Social Workers ($52,764)</t>
  </si>
  <si>
    <t>21-1091</t>
  </si>
  <si>
    <t>Health Education Specialists</t>
  </si>
  <si>
    <t>21-1091 Health Education Specialists ($58,977)</t>
  </si>
  <si>
    <t>21-1092</t>
  </si>
  <si>
    <t>Probation Officers and Correctional Treatment Specialists</t>
  </si>
  <si>
    <t>21-1092 Probation Officers and Correctional Treatment Specialists ($48,385)</t>
  </si>
  <si>
    <t>Short-term on-the-job training</t>
  </si>
  <si>
    <t>23-2011</t>
  </si>
  <si>
    <t>Paralegals and Legal Assistants</t>
  </si>
  <si>
    <t>23-2011 Paralegals and Legal Assistants ($58,630)</t>
  </si>
  <si>
    <t>25-2012</t>
  </si>
  <si>
    <t>Kindergarten Teachers, Except Special Education</t>
  </si>
  <si>
    <t>25-2012 Kindergarten Teachers, Except Special Education ($56,844)</t>
  </si>
  <si>
    <t>25-2021</t>
  </si>
  <si>
    <t>Elementary School Teachers, Except Special Education</t>
  </si>
  <si>
    <t>25-2021 Elementary School Teachers, Except Special Education ($58,035)</t>
  </si>
  <si>
    <t>25-2022</t>
  </si>
  <si>
    <t>Middle School Teachers, Except Special and Career/Technical Education</t>
  </si>
  <si>
    <t>25-2022 Middle School Teachers, Except Special and Career/Technical Education ($58,035)</t>
  </si>
  <si>
    <t>25-2031</t>
  </si>
  <si>
    <t>Secondary School Teachers, Except Special and Career/Technical Education</t>
  </si>
  <si>
    <t>25-2031 Secondary School Teachers, Except Special and Career/Technical Education ($58,525)</t>
  </si>
  <si>
    <t>25-2052</t>
  </si>
  <si>
    <t>Special Education Teachers, Kindergarten and Elementary School</t>
  </si>
  <si>
    <t>25-2052 Special Education Teachers, Kindergarten and Elementary School ($58,421)</t>
  </si>
  <si>
    <t>25-2057</t>
  </si>
  <si>
    <t>Special Education Teachers, Middle School</t>
  </si>
  <si>
    <t>25-2057 Special Education Teachers, Middle School ($57,885)</t>
  </si>
  <si>
    <t>25-2058</t>
  </si>
  <si>
    <t>Special Education Teachers, Secondary School</t>
  </si>
  <si>
    <t>25-2058 Special Education Teachers, Secondary School ($57,423)</t>
  </si>
  <si>
    <t>27-1021</t>
  </si>
  <si>
    <t>Commercial and Industrial Designers</t>
  </si>
  <si>
    <t>27-1021 Commercial and Industrial Designers ($64,755)</t>
  </si>
  <si>
    <t>27-3031</t>
  </si>
  <si>
    <t>Public Relations Specialists</t>
  </si>
  <si>
    <t>27-3031 Public Relations Specialists ($56,825)</t>
  </si>
  <si>
    <t>27-3092</t>
  </si>
  <si>
    <t>Court Reporters and Simultaneous Captioners</t>
  </si>
  <si>
    <t>27-3092 Court Reporters and Simultaneous Captioners ($76,150)</t>
  </si>
  <si>
    <t>29-1124</t>
  </si>
  <si>
    <t>Radiation Therapists</t>
  </si>
  <si>
    <t>29-1124 Radiation Therapists ($83,230)</t>
  </si>
  <si>
    <t>29-1126</t>
  </si>
  <si>
    <t>Respiratory Therapists</t>
  </si>
  <si>
    <t>29-1126 Respiratory Therapists ($63,359)</t>
  </si>
  <si>
    <t>29-1128</t>
  </si>
  <si>
    <t>Exercise Physiologists</t>
  </si>
  <si>
    <t>29-1128 Exercise Physiologists ($46,371)</t>
  </si>
  <si>
    <t>29-1141</t>
  </si>
  <si>
    <t>Registered Nurses</t>
  </si>
  <si>
    <t>29-1141 Registered Nurses ($75,604)</t>
  </si>
  <si>
    <t>29-1292</t>
  </si>
  <si>
    <t>Dental Hygienists</t>
  </si>
  <si>
    <t>29-1292 Dental Hygienists ($81,749)</t>
  </si>
  <si>
    <t>29-2018</t>
  </si>
  <si>
    <t>Clinical Laboratory Technologists and Technicians</t>
  </si>
  <si>
    <t>29-2018 Clinical Laboratory Technologists and Technicians ($56,318)</t>
  </si>
  <si>
    <t>29-2032</t>
  </si>
  <si>
    <t>Diagnostic Medical Sonographers</t>
  </si>
  <si>
    <t>29-2032 Diagnostic Medical Sonographers ($74,741)</t>
  </si>
  <si>
    <t>29-2033</t>
  </si>
  <si>
    <t>Nuclear Medicine Technologists</t>
  </si>
  <si>
    <t>29-2033 Nuclear Medicine Technologists ($83,151)</t>
  </si>
  <si>
    <t>29-2034</t>
  </si>
  <si>
    <t>Radiologic Technologists and Technicians</t>
  </si>
  <si>
    <t>29-2034 Radiologic Technologists and Technicians ($61,781)</t>
  </si>
  <si>
    <t>29-2055</t>
  </si>
  <si>
    <t>Surgical Technologists</t>
  </si>
  <si>
    <t>29-2055 Surgical Technologists ($50,757)</t>
  </si>
  <si>
    <t>29-2061</t>
  </si>
  <si>
    <t>Licensed Practical and Licensed Vocational Nurses</t>
  </si>
  <si>
    <t>29-2061 Licensed Practical and Licensed Vocational Nurses ($49,361)</t>
  </si>
  <si>
    <t>29-2092</t>
  </si>
  <si>
    <t>Hearing Aid Specialists</t>
  </si>
  <si>
    <t>29-2092 Hearing Aid Specialists ($54,839)</t>
  </si>
  <si>
    <t>29-9091</t>
  </si>
  <si>
    <t>Athletic Trainers</t>
  </si>
  <si>
    <t>29-9091 Athletic Trainers ($58,446)</t>
  </si>
  <si>
    <t>31-2011</t>
  </si>
  <si>
    <t>Occupational Therapy Assistants</t>
  </si>
  <si>
    <t>31-2011 Occupational Therapy Assistants ($67,060)</t>
  </si>
  <si>
    <t>31-2021</t>
  </si>
  <si>
    <t>Physical Therapist Assistants</t>
  </si>
  <si>
    <t>31-2021 Physical Therapist Assistants ($75,825)</t>
  </si>
  <si>
    <t>33-3011</t>
  </si>
  <si>
    <t>Bailiffs</t>
  </si>
  <si>
    <t>33-3011 Bailiffs ($57,336)</t>
  </si>
  <si>
    <t>33-3012</t>
  </si>
  <si>
    <t>Correctional Officers and Jailers</t>
  </si>
  <si>
    <t>33-3012 Correctional Officers and Jailers ($48,234)</t>
  </si>
  <si>
    <t>33-3051</t>
  </si>
  <si>
    <t>Police and Sheriffs Patrol Officers</t>
  </si>
  <si>
    <t>33-3051 Police and Sheriffs Patrol Officers ($72,129)</t>
  </si>
  <si>
    <t>33-3052</t>
  </si>
  <si>
    <t>Transit and Railroad Police</t>
  </si>
  <si>
    <t>33-3052 Transit and Railroad Police ($69,737)</t>
  </si>
  <si>
    <t>33-9093</t>
  </si>
  <si>
    <t>Transportation Security Screeners</t>
  </si>
  <si>
    <t>33-9093 Transportation Security Screeners ($44,971)</t>
  </si>
  <si>
    <t>41-3021</t>
  </si>
  <si>
    <t>Insurance Sales Agents</t>
  </si>
  <si>
    <t>41-3021 Insurance Sales Agents ($68,533)</t>
  </si>
  <si>
    <t>41-3031</t>
  </si>
  <si>
    <t>Securities, Commodities, and Financial Services Sales Agents</t>
  </si>
  <si>
    <t>41-3031 Securities, Commodities, and Financial Services Sales Agents ($59,449)</t>
  </si>
  <si>
    <t>41-4011</t>
  </si>
  <si>
    <t>Sales Representatives, Wholesale and Manufacturing, Technical and Scientific Products</t>
  </si>
  <si>
    <t>41-4011 Sales Representatives, Wholesale and Manufacturing, Technical and Scientific Products ($75,535)</t>
  </si>
  <si>
    <t>41-4012</t>
  </si>
  <si>
    <t>Sales Representatives, Wholesale and Manufacturing, Except Technical and Scientific Products</t>
  </si>
  <si>
    <t>41-4012 Sales Representatives, Wholesale and Manufacturing, Except Technical and Scientific Products ($60,799)</t>
  </si>
  <si>
    <t>41-9031</t>
  </si>
  <si>
    <t>Sales Engineers</t>
  </si>
  <si>
    <t>41-9031 Sales Engineers ($120,031)</t>
  </si>
  <si>
    <t>43-3051</t>
  </si>
  <si>
    <t>Payroll and Timekeeping Clerks</t>
  </si>
  <si>
    <t>43-3051 Payroll and Timekeeping Clerks ($47,426)</t>
  </si>
  <si>
    <t>43-3099</t>
  </si>
  <si>
    <t>Financial Clerks, All Other</t>
  </si>
  <si>
    <t>43-3099 Financial Clerks, All Other ($49,216)</t>
  </si>
  <si>
    <t>43-4011</t>
  </si>
  <si>
    <t>Brokerage Clerks</t>
  </si>
  <si>
    <t>43-4011 Brokerage Clerks ($52,392)</t>
  </si>
  <si>
    <t>43-4131</t>
  </si>
  <si>
    <t>Loan Interviewers and Clerks</t>
  </si>
  <si>
    <t>43-4131 Loan Interviewers and Clerks ($44,481)</t>
  </si>
  <si>
    <t>43-4161</t>
  </si>
  <si>
    <t>Human Resources Assistants, Except Payroll and Timekeeping</t>
  </si>
  <si>
    <t>43-4161 Human Resources Assistants, Except Payroll and Timekeeping ($43,867)</t>
  </si>
  <si>
    <t>43-5031</t>
  </si>
  <si>
    <t>Public Safety Telecommunicators</t>
  </si>
  <si>
    <t>43-5031 Public Safety Telecommunicators ($43,172)</t>
  </si>
  <si>
    <t>43-5051</t>
  </si>
  <si>
    <t>Postal Service Clerks</t>
  </si>
  <si>
    <t>43-5051 Postal Service Clerks ($57,805)</t>
  </si>
  <si>
    <t>43-5052</t>
  </si>
  <si>
    <t>Postal Service Mail Carriers</t>
  </si>
  <si>
    <t>43-5052 Postal Service Mail Carriers ($51,380)</t>
  </si>
  <si>
    <t>43-5053</t>
  </si>
  <si>
    <t>Postal Service Mail Sorters, Processors, and Processing Machine Operators</t>
  </si>
  <si>
    <t>43-5053 Postal Service Mail Sorters, Processors, and Processing Machine Operators ($57,902)</t>
  </si>
  <si>
    <t>43-6012</t>
  </si>
  <si>
    <t>Legal Secretaries and Administrative Assistants</t>
  </si>
  <si>
    <t>43-6012 Legal Secretaries and Administrative Assistants ($54,740)</t>
  </si>
  <si>
    <t>43-9111</t>
  </si>
  <si>
    <t>Statistical Assistants</t>
  </si>
  <si>
    <t>43-9111 Statistical Assistants ($56,210)</t>
  </si>
  <si>
    <t>47-2011</t>
  </si>
  <si>
    <t>Boilermakers</t>
  </si>
  <si>
    <t>47-2011 Boilermakers ($44,001)</t>
  </si>
  <si>
    <t>Apprenticeship</t>
  </si>
  <si>
    <t>47-2072</t>
  </si>
  <si>
    <t>Pile Driver Operators</t>
  </si>
  <si>
    <t>47-2072 Pile Driver Operators ($58,137)</t>
  </si>
  <si>
    <t>47-2171</t>
  </si>
  <si>
    <t>Reinforcing Iron and Rebar Workers</t>
  </si>
  <si>
    <t>47-2171 Reinforcing Iron and Rebar Workers ($44,842)</t>
  </si>
  <si>
    <t>47-2221</t>
  </si>
  <si>
    <t>Structural Iron and Steel Workers</t>
  </si>
  <si>
    <t>47-2221 Structural Iron and Steel Workers ($43,610)</t>
  </si>
  <si>
    <t>47-2231</t>
  </si>
  <si>
    <t>Solar Photovoltaic Installers</t>
  </si>
  <si>
    <t>47-2231 Solar Photovoltaic Installers ($66,684)</t>
  </si>
  <si>
    <t>47-4021</t>
  </si>
  <si>
    <t>Elevator and Escalator Installers and Repairers</t>
  </si>
  <si>
    <t>47-4021 Elevator and Escalator Installers and Repairers ($81,873)</t>
  </si>
  <si>
    <t>47-4061</t>
  </si>
  <si>
    <t>Rail-Track Laying and Maintenance Equipment Operators</t>
  </si>
  <si>
    <t>47-4061 Rail-Track Laying and Maintenance Equipment Operators ($57,837)</t>
  </si>
  <si>
    <t>47-5011</t>
  </si>
  <si>
    <t>Derrick Operators, Oil and Gas</t>
  </si>
  <si>
    <t>47-5011 Derrick Operators, Oil and Gas ($44,945)</t>
  </si>
  <si>
    <t>No formal educational credential</t>
  </si>
  <si>
    <t>47-5012</t>
  </si>
  <si>
    <t>Rotary Drill Operators, Oil and Gas</t>
  </si>
  <si>
    <t>47-5012 Rotary Drill Operators, Oil and Gas ($58,488)</t>
  </si>
  <si>
    <t>47-5071</t>
  </si>
  <si>
    <t>Roustabouts, Oil and Gas</t>
  </si>
  <si>
    <t>47-5071 Roustabouts, Oil and Gas ($44,357)</t>
  </si>
  <si>
    <t>49-2021</t>
  </si>
  <si>
    <t>Radio, Cellular, and Tower Equipment Installers and Repairers</t>
  </si>
  <si>
    <t>49-2021 Radio, Cellular, and Tower Equipment Installers and Repairers ($53,673)</t>
  </si>
  <si>
    <t>49-2022</t>
  </si>
  <si>
    <t>Telecommunications Equipment Installers and Repairers, Except Line Installers</t>
  </si>
  <si>
    <t>49-2022 Telecommunications Equipment Installers and Repairers, Except Line Installers ($58,338)</t>
  </si>
  <si>
    <t>49-2098</t>
  </si>
  <si>
    <t>Security and Fire Alarm Systems Installers</t>
  </si>
  <si>
    <t>49-2098 Security and Fire Alarm Systems Installers ($46,538)</t>
  </si>
  <si>
    <t>49-3011</t>
  </si>
  <si>
    <t>Aircraft Mechanics and Service Technicians</t>
  </si>
  <si>
    <t>49-3011 Aircraft Mechanics and Service Technicians ($80,836)</t>
  </si>
  <si>
    <t>49-9044</t>
  </si>
  <si>
    <t>Millwrights</t>
  </si>
  <si>
    <t>49-9044 Millwrights ($51,687)</t>
  </si>
  <si>
    <t>49-9096</t>
  </si>
  <si>
    <t>Riggers</t>
  </si>
  <si>
    <t>49-9096 Riggers ($53,819)</t>
  </si>
  <si>
    <t>51-8091</t>
  </si>
  <si>
    <t>Chemical Plant and System Operators</t>
  </si>
  <si>
    <t>51-8091 Chemical Plant and System Operators ($61,527)</t>
  </si>
  <si>
    <t>51-8093</t>
  </si>
  <si>
    <t>Petroleum Pump System Operators, Refinery Operators, and Gaugers</t>
  </si>
  <si>
    <t>51-8093 Petroleum Pump System Operators, Refinery Operators, and Gaugers ($75,830)</t>
  </si>
  <si>
    <t>51-8099</t>
  </si>
  <si>
    <t>Plant and System Operators, All Other</t>
  </si>
  <si>
    <t>51-8099 Plant and System Operators, All Other ($52,858)</t>
  </si>
  <si>
    <t>51-9162</t>
  </si>
  <si>
    <t>Computer Numerically Controlled Tool Programmers</t>
  </si>
  <si>
    <t>51-9162 Computer Numerically Controlled Tool Programmers ($59,571)</t>
  </si>
  <si>
    <t>53-2012</t>
  </si>
  <si>
    <t>Commercial Pilots</t>
  </si>
  <si>
    <t>53-2012 Commercial Pilots ($105,268)</t>
  </si>
  <si>
    <t>53-4022</t>
  </si>
  <si>
    <t>Railroad Brake, Signal, and Switch Operators and Locomotive Firers</t>
  </si>
  <si>
    <t>53-4022 Railroad Brake, Signal, and Switch Operators and Locomotive Firers ($85,380)</t>
  </si>
  <si>
    <t>53-4031</t>
  </si>
  <si>
    <t>Railroad Conductors and Yardmasters</t>
  </si>
  <si>
    <t>53-4031 Railroad Conductors and Yardmasters ($56,740)</t>
  </si>
  <si>
    <t>53-6051</t>
  </si>
  <si>
    <t>Transportation Inspectors</t>
  </si>
  <si>
    <t>53-6051 Transportation Inspectors ($90,971)</t>
  </si>
  <si>
    <t>53-7031</t>
  </si>
  <si>
    <t>Dredge Operators</t>
  </si>
  <si>
    <t>53-7031 Dredge Operators ($51,613)</t>
  </si>
  <si>
    <t>11-1011</t>
  </si>
  <si>
    <t>Chief Executives</t>
  </si>
  <si>
    <t>11-1011 Chief Executives ($192,722)</t>
  </si>
  <si>
    <t>5 years or more</t>
  </si>
  <si>
    <t>11-1021</t>
  </si>
  <si>
    <t>General and Operations Managers</t>
  </si>
  <si>
    <t>11-1021 General and Operations Managers ($108,433)</t>
  </si>
  <si>
    <t>11-1031</t>
  </si>
  <si>
    <t>Legislators</t>
  </si>
  <si>
    <t>11-1031 Legislators ($34,349)</t>
  </si>
  <si>
    <t>Less than 5 years</t>
  </si>
  <si>
    <t>N/A</t>
  </si>
  <si>
    <t>11-2011</t>
  </si>
  <si>
    <t>Advertising and Promotions Managers</t>
  </si>
  <si>
    <t>11-2011 Advertising and Promotions Managers ($96,130)</t>
  </si>
  <si>
    <t>11-2021</t>
  </si>
  <si>
    <t>Marketing Managers</t>
  </si>
  <si>
    <t>11-2021 Marketing Managers ($130,193)</t>
  </si>
  <si>
    <t>11-2022</t>
  </si>
  <si>
    <t>Sales Managers</t>
  </si>
  <si>
    <t>11-2022 Sales Managers ($131,262)</t>
  </si>
  <si>
    <t>11-2031</t>
  </si>
  <si>
    <t>Public Relations and Fundraising Managers</t>
  </si>
  <si>
    <t>11-2031 Public Relations and Fundraising Managers ($115,012)</t>
  </si>
  <si>
    <t>11-3011</t>
  </si>
  <si>
    <t>Administrative Services and Facilities Managers</t>
  </si>
  <si>
    <t>11-3011 Administrative Services and Facilities Managers ($97,214)</t>
  </si>
  <si>
    <t>11-3021</t>
  </si>
  <si>
    <t>Computer and Information Systems Managers</t>
  </si>
  <si>
    <t>11-3021 Computer and Information Systems Managers ($153,648)</t>
  </si>
  <si>
    <t>11-3031</t>
  </si>
  <si>
    <t>Financial Managers</t>
  </si>
  <si>
    <t>11-3031 Financial Managers ($141,690)</t>
  </si>
  <si>
    <t>11-3051</t>
  </si>
  <si>
    <t>Industrial Production Managers</t>
  </si>
  <si>
    <t>11-3051 Industrial Production Managers ($110,060)</t>
  </si>
  <si>
    <t>11-3061</t>
  </si>
  <si>
    <t>Purchasing Managers</t>
  </si>
  <si>
    <t>11-3061 Purchasing Managers ($130,010)</t>
  </si>
  <si>
    <t>11-3071</t>
  </si>
  <si>
    <t>Transportation, Storage, and Distribution Managers</t>
  </si>
  <si>
    <t>11-3071 Transportation, Storage, and Distribution Managers ($95,896)</t>
  </si>
  <si>
    <t>11-3111</t>
  </si>
  <si>
    <t>Compensation and Benefits Managers</t>
  </si>
  <si>
    <t>11-3111 Compensation and Benefits Managers ($116,172)</t>
  </si>
  <si>
    <t>11-3121</t>
  </si>
  <si>
    <t>Human Resources Managers</t>
  </si>
  <si>
    <t>11-3121 Human Resources Managers ($124,705)</t>
  </si>
  <si>
    <t>11-3131</t>
  </si>
  <si>
    <t>Training and Development Managers</t>
  </si>
  <si>
    <t>11-3131 Training and Development Managers ($123,810)</t>
  </si>
  <si>
    <t>11-9013</t>
  </si>
  <si>
    <t>Farmers, Ranchers, and Other Agricultural Managers</t>
  </si>
  <si>
    <t>11-9013 Farmers, Ranchers, and Other Agricultural Managers ($48,882)</t>
  </si>
  <si>
    <t>11-9021</t>
  </si>
  <si>
    <t>Construction Managers</t>
  </si>
  <si>
    <t>11-9021 Construction Managers ($83,317)</t>
  </si>
  <si>
    <t>11-9031</t>
  </si>
  <si>
    <t>Education and Childcare Administrators, Preschool and Daycare</t>
  </si>
  <si>
    <t>11-9031 Education and Childcare Administrators, Preschool and Daycare ($44,999)</t>
  </si>
  <si>
    <t>11-9032</t>
  </si>
  <si>
    <t>Education Administrators, Kindergarten through Secondary</t>
  </si>
  <si>
    <t>11-9032 Education Administrators, Kindergarten through Secondary ($84,895)</t>
  </si>
  <si>
    <t>Master's degree</t>
  </si>
  <si>
    <t>11-9033</t>
  </si>
  <si>
    <t>Education Administrators, Postsecondary</t>
  </si>
  <si>
    <t>11-9033 Education Administrators, Postsecondary ($94,191)</t>
  </si>
  <si>
    <t>11-9039</t>
  </si>
  <si>
    <t>Education Administrators, All Other</t>
  </si>
  <si>
    <t>11-9039 Education Administrators, All Other ($65,790)</t>
  </si>
  <si>
    <t>11-9041</t>
  </si>
  <si>
    <t>Architectural and Engineering Managers</t>
  </si>
  <si>
    <t>11-9041 Architectural and Engineering Managers ($153,886)</t>
  </si>
  <si>
    <t>11-9051</t>
  </si>
  <si>
    <t>Food Service Managers</t>
  </si>
  <si>
    <t>11-9051 Food Service Managers ($53,313)</t>
  </si>
  <si>
    <t>11-9071</t>
  </si>
  <si>
    <t>Gambling Managers</t>
  </si>
  <si>
    <t>11-9071 Gambling Managers ($63,490)</t>
  </si>
  <si>
    <t>11-9081</t>
  </si>
  <si>
    <t>Lodging Managers</t>
  </si>
  <si>
    <t>11-9081 Lodging Managers ($43,469)</t>
  </si>
  <si>
    <t>11-9111</t>
  </si>
  <si>
    <t>Medical and Health Services Managers</t>
  </si>
  <si>
    <t>11-9111 Medical and Health Services Managers ($97,621)</t>
  </si>
  <si>
    <t>11-9121</t>
  </si>
  <si>
    <t>Natural Sciences Managers</t>
  </si>
  <si>
    <t>11-9121 Natural Sciences Managers ($121,682)</t>
  </si>
  <si>
    <t>11-9131</t>
  </si>
  <si>
    <t>Postmasters and Mail Superintendents</t>
  </si>
  <si>
    <t>11-9131 Postmasters and Mail Superintendents ($84,913)</t>
  </si>
  <si>
    <t>11-9141</t>
  </si>
  <si>
    <t>Property, Real Estate, and Community Association Managers</t>
  </si>
  <si>
    <t>11-9141 Property, Real Estate, and Community Association Managers ($64,506)</t>
  </si>
  <si>
    <t>11-9151</t>
  </si>
  <si>
    <t>Social and Community Service Managers</t>
  </si>
  <si>
    <t>11-9151 Social and Community Service Managers ($73,203)</t>
  </si>
  <si>
    <t>11-9161</t>
  </si>
  <si>
    <t>Emergency Management Directors</t>
  </si>
  <si>
    <t>11-9161 Emergency Management Directors ($95,049)</t>
  </si>
  <si>
    <t>11-9171</t>
  </si>
  <si>
    <t>Funeral Home Managers</t>
  </si>
  <si>
    <t>11-9171 Funeral Home Managers ($156,973)</t>
  </si>
  <si>
    <t>11-9198</t>
  </si>
  <si>
    <t>Personal Service Managers, All Other; Entertainment and Recreation Managers, Except Gambling; and Managers, All Other</t>
  </si>
  <si>
    <t>11-9198 Personal Service Managers, All Other; Entertainment and Recreation Managers, Except Gambling; and Managers, All Other ($83,192)</t>
  </si>
  <si>
    <t>13-1011</t>
  </si>
  <si>
    <t>Agents and Business Managers of Artists, Performers, and Athletes</t>
  </si>
  <si>
    <t>13-1011 Agents and Business Managers of Artists, Performers, and Athletes ($71,662)</t>
  </si>
  <si>
    <t>13-1031</t>
  </si>
  <si>
    <t>Claims Adjusters, Examiners, and Investigators</t>
  </si>
  <si>
    <t>13-1031 Claims Adjusters, Examiners, and Investigators ($67,925)</t>
  </si>
  <si>
    <t>Long-term on-the-job training</t>
  </si>
  <si>
    <t>13-1074</t>
  </si>
  <si>
    <t>Farm Labor Contractors</t>
  </si>
  <si>
    <t>13-1074 Farm Labor Contractors (Insf. Data)</t>
  </si>
  <si>
    <t>13-1075</t>
  </si>
  <si>
    <t>Labor Relations Specialists</t>
  </si>
  <si>
    <t>13-1075 Labor Relations Specialists ($64,452)</t>
  </si>
  <si>
    <t>13-1111</t>
  </si>
  <si>
    <t>Management Analysts</t>
  </si>
  <si>
    <t>13-1111 Management Analysts ($87,229)</t>
  </si>
  <si>
    <t>13-1121</t>
  </si>
  <si>
    <t>Meeting, Convention, and Event Planners</t>
  </si>
  <si>
    <t>13-1121 Meeting, Convention, and Event Planners ($50,428)</t>
  </si>
  <si>
    <t>13-1141</t>
  </si>
  <si>
    <t>Compensation, Benefits, and Job Analysis Specialists</t>
  </si>
  <si>
    <t>13-1141 Compensation, Benefits, and Job Analysis Specialists ($61,755)</t>
  </si>
  <si>
    <t>13-1151</t>
  </si>
  <si>
    <t>Training and Development Specialists</t>
  </si>
  <si>
    <t>13-1151 Training and Development Specialists ($65,333)</t>
  </si>
  <si>
    <t>13-2021</t>
  </si>
  <si>
    <t>Property Appraisers and Assessors</t>
  </si>
  <si>
    <t>13-2021 Property Appraisers and Assessors ($65,445)</t>
  </si>
  <si>
    <t>13-2052</t>
  </si>
  <si>
    <t>Personal Financial Advisors</t>
  </si>
  <si>
    <t>13-2052 Personal Financial Advisors ($84,101)</t>
  </si>
  <si>
    <t>13-2061</t>
  </si>
  <si>
    <t>Financial Examiners</t>
  </si>
  <si>
    <t>13-2061 Financial Examiners ($87,693)</t>
  </si>
  <si>
    <t>13-2071</t>
  </si>
  <si>
    <t>Credit Counselors</t>
  </si>
  <si>
    <t>13-2071 Credit Counselors ($42,356)</t>
  </si>
  <si>
    <t>13-2082</t>
  </si>
  <si>
    <t>Tax Preparers</t>
  </si>
  <si>
    <t>13-2082 Tax Preparers ($56,350)</t>
  </si>
  <si>
    <t>15-1212</t>
  </si>
  <si>
    <t>Information Security Analysts</t>
  </si>
  <si>
    <t>15-1212 Information Security Analysts ($111,369)</t>
  </si>
  <si>
    <t>15-1221</t>
  </si>
  <si>
    <t>Computer and Information Research Scientists</t>
  </si>
  <si>
    <t>15-1221 Computer and Information Research Scientists ($137,432)</t>
  </si>
  <si>
    <t>15-1241</t>
  </si>
  <si>
    <t>Computer Network Architects</t>
  </si>
  <si>
    <t>15-1241 Computer Network Architects ($126,384)</t>
  </si>
  <si>
    <t>15-2011</t>
  </si>
  <si>
    <t>Actuaries</t>
  </si>
  <si>
    <t>15-2011 Actuaries ($107,194)</t>
  </si>
  <si>
    <t>15-2021</t>
  </si>
  <si>
    <t>Mathematicians</t>
  </si>
  <si>
    <t>15-2021 Mathematicians ($69,508)</t>
  </si>
  <si>
    <t>15-2041</t>
  </si>
  <si>
    <t>Statisticians</t>
  </si>
  <si>
    <t>15-2041 Statisticians ($97,462)</t>
  </si>
  <si>
    <t>17-1012</t>
  </si>
  <si>
    <t>Landscape Architects</t>
  </si>
  <si>
    <t>17-1012 Landscape Architects ($49,860)</t>
  </si>
  <si>
    <t>17-2021</t>
  </si>
  <si>
    <t>Agricultural Engineers</t>
  </si>
  <si>
    <t>17-2021 Agricultural Engineers ($71,864)</t>
  </si>
  <si>
    <t>17-2031</t>
  </si>
  <si>
    <t>Bioengineers and Biomedical Engineers</t>
  </si>
  <si>
    <t>17-2031 Bioengineers and Biomedical Engineers ($92,149)</t>
  </si>
  <si>
    <t>17-2161</t>
  </si>
  <si>
    <t>Nuclear Engineers</t>
  </si>
  <si>
    <t>17-2161 Nuclear Engineers ($106,884)</t>
  </si>
  <si>
    <t>17-3019</t>
  </si>
  <si>
    <t>Drafters, All Other</t>
  </si>
  <si>
    <t>17-3019 Drafters, All Other ($47,836)</t>
  </si>
  <si>
    <t>17-3031</t>
  </si>
  <si>
    <t>Surveying and Mapping Technicians</t>
  </si>
  <si>
    <t>17-3031 Surveying and Mapping Technicians ($42,841)</t>
  </si>
  <si>
    <t>19-1012</t>
  </si>
  <si>
    <t>Food Scientists and Technologists</t>
  </si>
  <si>
    <t>19-1012 Food Scientists and Technologists ($69,708)</t>
  </si>
  <si>
    <t>19-1021</t>
  </si>
  <si>
    <t>Biochemists and Biophysicists</t>
  </si>
  <si>
    <t>19-1021 Biochemists and Biophysicists ($81,313)</t>
  </si>
  <si>
    <t>Doctoral or professional degree</t>
  </si>
  <si>
    <t>19-1023</t>
  </si>
  <si>
    <t>Zoologists and Wildlife Biologists</t>
  </si>
  <si>
    <t>19-1023 Zoologists and Wildlife Biologists ($59,803)</t>
  </si>
  <si>
    <t>19-1032</t>
  </si>
  <si>
    <t>Foresters</t>
  </si>
  <si>
    <t>19-1032 Foresters ($65,243)</t>
  </si>
  <si>
    <t>19-1041</t>
  </si>
  <si>
    <t>Epidemiologists</t>
  </si>
  <si>
    <t>19-1041 Epidemiologists ($73,573)</t>
  </si>
  <si>
    <t>19-1042</t>
  </si>
  <si>
    <t>Medical Scientists, Except Epidemiologists</t>
  </si>
  <si>
    <t>19-1042 Medical Scientists, Except Epidemiologists ($61,211)</t>
  </si>
  <si>
    <t>19-2011</t>
  </si>
  <si>
    <t>Astronomers</t>
  </si>
  <si>
    <t>19-2011 Astronomers ($61,891)</t>
  </si>
  <si>
    <t>19-2012</t>
  </si>
  <si>
    <t>Physicists</t>
  </si>
  <si>
    <t>19-2012 Physicists ($135,253)</t>
  </si>
  <si>
    <t>19-2021</t>
  </si>
  <si>
    <t>Atmospheric and Space Scientists</t>
  </si>
  <si>
    <t>19-2021 Atmospheric and Space Scientists ($106,642)</t>
  </si>
  <si>
    <t>19-2032</t>
  </si>
  <si>
    <t>Materials Scientists</t>
  </si>
  <si>
    <t>19-2032 Materials Scientists ($109,364)</t>
  </si>
  <si>
    <t>19-2042</t>
  </si>
  <si>
    <t>Geoscientists, Except Hydrologists and Geographers</t>
  </si>
  <si>
    <t>19-2042 Geoscientists, Except Hydrologists and Geographers ($119,651)</t>
  </si>
  <si>
    <t>19-3011</t>
  </si>
  <si>
    <t>Economists</t>
  </si>
  <si>
    <t>19-3011 Economists ($106,133)</t>
  </si>
  <si>
    <t>19-3022</t>
  </si>
  <si>
    <t>Survey Researchers</t>
  </si>
  <si>
    <t>19-3022 Survey Researchers ($45,660)</t>
  </si>
  <si>
    <t>19-3031</t>
  </si>
  <si>
    <t>Clinical, Counseling, and School Psychologists</t>
  </si>
  <si>
    <t>19-3031 Clinical, Counseling, and School Psychologists ($73,473)</t>
  </si>
  <si>
    <t>19-3032</t>
  </si>
  <si>
    <t>Industrial-Organizational Psychologists</t>
  </si>
  <si>
    <t>19-3032 Industrial-Organizational Psychologists ($92,039)</t>
  </si>
  <si>
    <t>19-3039</t>
  </si>
  <si>
    <t>Psychologists, All Other</t>
  </si>
  <si>
    <t>19-3039 Psychologists, All Other ($83,181)</t>
  </si>
  <si>
    <t>19-3041</t>
  </si>
  <si>
    <t>Sociologists</t>
  </si>
  <si>
    <t>19-3041 Sociologists ($79,037)</t>
  </si>
  <si>
    <t>19-3051</t>
  </si>
  <si>
    <t>Urban and Regional Planners</t>
  </si>
  <si>
    <t>19-3051 Urban and Regional Planners ($72,903)</t>
  </si>
  <si>
    <t>19-3091</t>
  </si>
  <si>
    <t>Anthropologists and Archeologists</t>
  </si>
  <si>
    <t>19-3091 Anthropologists and Archeologists ($77,458)</t>
  </si>
  <si>
    <t>19-3092</t>
  </si>
  <si>
    <t>Geographers</t>
  </si>
  <si>
    <t>19-3092 Geographers (Insf. Data)</t>
  </si>
  <si>
    <t>19-3093</t>
  </si>
  <si>
    <t>Historians</t>
  </si>
  <si>
    <t>19-3093 Historians ($62,560)</t>
  </si>
  <si>
    <t>19-3094</t>
  </si>
  <si>
    <t>Political Scientists</t>
  </si>
  <si>
    <t>19-3094 Political Scientists ($92,102)</t>
  </si>
  <si>
    <t>19-4011</t>
  </si>
  <si>
    <t>Agricultural and Food Science Technicians</t>
  </si>
  <si>
    <t>19-4011 Agricultural and Food Science Technicians ($44,096)</t>
  </si>
  <si>
    <t>19-4031</t>
  </si>
  <si>
    <t>Chemical Technicians</t>
  </si>
  <si>
    <t>19-4031 Chemical Technicians ($52,922)</t>
  </si>
  <si>
    <t>19-4045</t>
  </si>
  <si>
    <t>Geological and Hydrologic Technicians</t>
  </si>
  <si>
    <t>19-4045 Geological and Hydrologic Technicians ($53,300)</t>
  </si>
  <si>
    <t>19-4051</t>
  </si>
  <si>
    <t>Nuclear Technicians</t>
  </si>
  <si>
    <t>19-4051 Nuclear Technicians ($86,423)</t>
  </si>
  <si>
    <t>19-4061</t>
  </si>
  <si>
    <t>Social Science Research Assistants</t>
  </si>
  <si>
    <t>19-4061 Social Science Research Assistants ($35,803)</t>
  </si>
  <si>
    <t>19-4099</t>
  </si>
  <si>
    <t>Life, Physical, and Social Science Technicians, All Other</t>
  </si>
  <si>
    <t>19-4099 Life, Physical, and Social Science Technicians, All Other ($50,133)</t>
  </si>
  <si>
    <t>21-1012</t>
  </si>
  <si>
    <t>Educational, Guidance, and Career Counselors and Advisors</t>
  </si>
  <si>
    <t>21-1012 Educational, Guidance, and Career Counselors and Advisors ($65,969)</t>
  </si>
  <si>
    <t>21-1013</t>
  </si>
  <si>
    <t>Marriage and Family Therapists</t>
  </si>
  <si>
    <t>21-1013 Marriage and Family Therapists ($49,301)</t>
  </si>
  <si>
    <t>21-1015</t>
  </si>
  <si>
    <t>Rehabilitation Counselors</t>
  </si>
  <si>
    <t>21-1015 Rehabilitation Counselors ($51,045)</t>
  </si>
  <si>
    <t>21-1018</t>
  </si>
  <si>
    <t>Substance Abuse, Behavioral Disorder, and Mental Health Counselors</t>
  </si>
  <si>
    <t>21-1018 Substance Abuse, Behavioral Disorder, and Mental Health Counselors ($48,574)</t>
  </si>
  <si>
    <t>21-1019</t>
  </si>
  <si>
    <t>Counselors, All Other</t>
  </si>
  <si>
    <t>21-1019 Counselors, All Other ($58,330)</t>
  </si>
  <si>
    <t>21-1022</t>
  </si>
  <si>
    <t>Healthcare Social Workers</t>
  </si>
  <si>
    <t>21-1022 Healthcare Social Workers ($58,620)</t>
  </si>
  <si>
    <t>21-1023</t>
  </si>
  <si>
    <t>Mental Health and Substance Abuse Social Workers</t>
  </si>
  <si>
    <t>21-1023 Mental Health and Substance Abuse Social Workers ($46,608)</t>
  </si>
  <si>
    <t>21-1029</t>
  </si>
  <si>
    <t>Social Workers, All Other</t>
  </si>
  <si>
    <t>21-1029 Social Workers, All Other ($47,486)</t>
  </si>
  <si>
    <t>21-1093</t>
  </si>
  <si>
    <t>Social and Human Service Assistants</t>
  </si>
  <si>
    <t>21-1093 Social and Human Service Assistants ($37,863)</t>
  </si>
  <si>
    <t>21-1094</t>
  </si>
  <si>
    <t>Community Health Workers</t>
  </si>
  <si>
    <t>21-1094 Community Health Workers ($40,910)</t>
  </si>
  <si>
    <t>21-1099</t>
  </si>
  <si>
    <t>Community and Social Service Specialists, All Other</t>
  </si>
  <si>
    <t>21-1099 Community and Social Service Specialists, All Other ($24,881)</t>
  </si>
  <si>
    <t>21-2011</t>
  </si>
  <si>
    <t>Clergy</t>
  </si>
  <si>
    <t>21-2011 Clergy ($50,167)</t>
  </si>
  <si>
    <t>21-2021</t>
  </si>
  <si>
    <t>Directors, Religious Activities and Education</t>
  </si>
  <si>
    <t>21-2021 Directors, Religious Activities and Education ($46,238)</t>
  </si>
  <si>
    <t>21-2099</t>
  </si>
  <si>
    <t>Religious Workers, All Other</t>
  </si>
  <si>
    <t>21-2099 Religious Workers, All Other ($39,986)</t>
  </si>
  <si>
    <t>23-1011</t>
  </si>
  <si>
    <t>Lawyers</t>
  </si>
  <si>
    <t>23-1011 Lawyers ($127,893)</t>
  </si>
  <si>
    <t>23-1012</t>
  </si>
  <si>
    <t>Judicial Law Clerks</t>
  </si>
  <si>
    <t>23-1012 Judicial Law Clerks ($38,134)</t>
  </si>
  <si>
    <t>&lt;10</t>
  </si>
  <si>
    <t>23-1021</t>
  </si>
  <si>
    <t>Administrative Law Judges, Adjudicators, and Hearing Officers</t>
  </si>
  <si>
    <t>23-1021 Administrative Law Judges, Adjudicators, and Hearing Officers ($102,001)</t>
  </si>
  <si>
    <t>23-1022</t>
  </si>
  <si>
    <t>Arbitrators, Mediators, and Conciliators</t>
  </si>
  <si>
    <t>23-1022 Arbitrators, Mediators, and Conciliators ($50,582)</t>
  </si>
  <si>
    <t>23-1023</t>
  </si>
  <si>
    <t>Judges, Magistrate Judges, and Magistrates</t>
  </si>
  <si>
    <t>23-1023 Judges, Magistrate Judges, and Magistrates ($101,288)</t>
  </si>
  <si>
    <t>23-2093</t>
  </si>
  <si>
    <t>Title Examiners, Abstractors, and Searchers</t>
  </si>
  <si>
    <t>23-2093 Title Examiners, Abstractors, and Searchers ($47,312)</t>
  </si>
  <si>
    <t>23-2099</t>
  </si>
  <si>
    <t>Legal Support Workers, All Other</t>
  </si>
  <si>
    <t>23-2099 Legal Support Workers, All Other ($50,669)</t>
  </si>
  <si>
    <t>25-1099</t>
  </si>
  <si>
    <t>Postsecondary Teachers</t>
  </si>
  <si>
    <t>25-1099 Postsecondary Teachers ($66,667)</t>
  </si>
  <si>
    <t>25-2011</t>
  </si>
  <si>
    <t>Preschool Teachers, Except Special Education</t>
  </si>
  <si>
    <t>25-2011 Preschool Teachers, Except Special Education ($29,249)</t>
  </si>
  <si>
    <t>25-2023</t>
  </si>
  <si>
    <t>Career/Technical Education Teachers, Middle School</t>
  </si>
  <si>
    <t>25-2023 Career/Technical Education Teachers, Middle School ($57,816)</t>
  </si>
  <si>
    <t>25-2032</t>
  </si>
  <si>
    <t>Career/Technical Education Teachers, Secondary School</t>
  </si>
  <si>
    <t>25-2032 Career/Technical Education Teachers, Secondary School ($59,319)</t>
  </si>
  <si>
    <t>25-2051</t>
  </si>
  <si>
    <t>Special Education Teachers, Preschool</t>
  </si>
  <si>
    <t>25-2051 Special Education Teachers, Preschool ($56,735)</t>
  </si>
  <si>
    <t>25-2059</t>
  </si>
  <si>
    <t>Special Education Teachers, All Other</t>
  </si>
  <si>
    <t>25-2059 Special Education Teachers, All Other ($56,176)</t>
  </si>
  <si>
    <t>25-3011</t>
  </si>
  <si>
    <t>Adult Basic Education, Adult Secondary Education, and English as a Second Language Instructors</t>
  </si>
  <si>
    <t>25-3011 Adult Basic Education, Adult Secondary Education, and English as a Second Language Instructors ($44,219)</t>
  </si>
  <si>
    <t>25-3021</t>
  </si>
  <si>
    <t>Self-Enrichment Teachers</t>
  </si>
  <si>
    <t>25-3021 Self-Enrichment Teachers ($40,976)</t>
  </si>
  <si>
    <t>25-3031</t>
  </si>
  <si>
    <t>Substitute Teachers, Short-Term</t>
  </si>
  <si>
    <t>25-3031 Substitute Teachers, Short-Term ($21,765)</t>
  </si>
  <si>
    <t>25-3097</t>
  </si>
  <si>
    <t>Tutors and Teachers and Instructors, All Other</t>
  </si>
  <si>
    <t>25-3097 Tutors and Teachers and Instructors, All Other ($32,853)</t>
  </si>
  <si>
    <t>25-4011</t>
  </si>
  <si>
    <t>Archivists</t>
  </si>
  <si>
    <t>25-4011 Archivists ($82,375)</t>
  </si>
  <si>
    <t>25-4012</t>
  </si>
  <si>
    <t>Curators</t>
  </si>
  <si>
    <t>25-4012 Curators ($61,133)</t>
  </si>
  <si>
    <t>25-4013</t>
  </si>
  <si>
    <t>Museum Technicians and Conservators</t>
  </si>
  <si>
    <t>25-4013 Museum Technicians and Conservators ($47,318)</t>
  </si>
  <si>
    <t>25-4022</t>
  </si>
  <si>
    <t>Librarians and Media Collections Specialists</t>
  </si>
  <si>
    <t>25-4022 Librarians and Media Collections Specialists ($62,105)</t>
  </si>
  <si>
    <t>25-4031</t>
  </si>
  <si>
    <t>Library Technicians</t>
  </si>
  <si>
    <t>25-4031 Library Technicians ($31,178)</t>
  </si>
  <si>
    <t>25-9021</t>
  </si>
  <si>
    <t>Farm and Home Management Educators</t>
  </si>
  <si>
    <t>25-9021 Farm and Home Management Educators ($30,574)</t>
  </si>
  <si>
    <t>25-9031</t>
  </si>
  <si>
    <t>Instructional Coordinators</t>
  </si>
  <si>
    <t>25-9031 Instructional Coordinators ($64,090)</t>
  </si>
  <si>
    <t>25-9044</t>
  </si>
  <si>
    <t>Teaching Assistants, Postsecondary</t>
  </si>
  <si>
    <t>25-9044 Teaching Assistants, Postsecondary ($21,704)</t>
  </si>
  <si>
    <t>25-9045</t>
  </si>
  <si>
    <t>Teaching Assistants, Except Postsecondary</t>
  </si>
  <si>
    <t>25-9045 Teaching Assistants, Except Postsecondary ($22,856)</t>
  </si>
  <si>
    <t>25-9099</t>
  </si>
  <si>
    <t>Educational Instruction and Library Workers, All Other</t>
  </si>
  <si>
    <t>25-9099 Educational Instruction and Library Workers, All Other ($33,321)</t>
  </si>
  <si>
    <t>27-1011</t>
  </si>
  <si>
    <t>Art Directors</t>
  </si>
  <si>
    <t>27-1011 Art Directors ($59,737)</t>
  </si>
  <si>
    <t>27-1012</t>
  </si>
  <si>
    <t>Craft Artists</t>
  </si>
  <si>
    <t>27-1012 Craft Artists ($15,003)</t>
  </si>
  <si>
    <t>27-1013</t>
  </si>
  <si>
    <t>Fine Artists, Including Painters, Sculptors, and Illustrators</t>
  </si>
  <si>
    <t>27-1013 Fine Artists, Including Painters, Sculptors, and Illustrators ($22,495)</t>
  </si>
  <si>
    <t>27-1014</t>
  </si>
  <si>
    <t>Special Effects Artists and Animators</t>
  </si>
  <si>
    <t>27-1014 Special Effects Artists and Animators ($50,675)</t>
  </si>
  <si>
    <t>27-1019</t>
  </si>
  <si>
    <t>Artists and Related Workers, All Other</t>
  </si>
  <si>
    <t>27-1019 Artists and Related Workers, All Other ($32,105)</t>
  </si>
  <si>
    <t>27-1022</t>
  </si>
  <si>
    <t>Fashion Designers</t>
  </si>
  <si>
    <t>27-1022 Fashion Designers ($50,453)</t>
  </si>
  <si>
    <t>27-1023</t>
  </si>
  <si>
    <t>Floral Designers</t>
  </si>
  <si>
    <t>27-1023 Floral Designers ($28,093)</t>
  </si>
  <si>
    <t>27-1024</t>
  </si>
  <si>
    <t>Graphic Designers</t>
  </si>
  <si>
    <t>27-1024 Graphic Designers ($50,884)</t>
  </si>
  <si>
    <t>27-1025</t>
  </si>
  <si>
    <t>Interior Designers</t>
  </si>
  <si>
    <t>27-1025 Interior Designers ($52,154)</t>
  </si>
  <si>
    <t>27-1026</t>
  </si>
  <si>
    <t>Merchandise Displayers and Window Trimmers</t>
  </si>
  <si>
    <t>27-1026 Merchandise Displayers and Window Trimmers ($27,790)</t>
  </si>
  <si>
    <t>27-1027</t>
  </si>
  <si>
    <t>Set and Exhibit Designers</t>
  </si>
  <si>
    <t>27-1027 Set and Exhibit Designers ($34,972)</t>
  </si>
  <si>
    <t>27-1029</t>
  </si>
  <si>
    <t>Designers, All Other</t>
  </si>
  <si>
    <t>27-1029 Designers, All Other ($46,064)</t>
  </si>
  <si>
    <t>27-2011</t>
  </si>
  <si>
    <t>Actors</t>
  </si>
  <si>
    <t>27-2011 Actors ($35,357)</t>
  </si>
  <si>
    <t>27-2012</t>
  </si>
  <si>
    <t>Producers and Directors</t>
  </si>
  <si>
    <t>27-2012 Producers and Directors ($66,979)</t>
  </si>
  <si>
    <t>27-2021</t>
  </si>
  <si>
    <t>Athletes and Sports Competitors</t>
  </si>
  <si>
    <t>27-2021 Athletes and Sports Competitors ($108,406)</t>
  </si>
  <si>
    <t>27-2022</t>
  </si>
  <si>
    <t>Coaches and Scouts</t>
  </si>
  <si>
    <t>27-2022 Coaches and Scouts ($42,709)</t>
  </si>
  <si>
    <t>27-2023</t>
  </si>
  <si>
    <t>Umpires, Referees, and Other Sports Officials</t>
  </si>
  <si>
    <t>27-2023 Umpires, Referees, and Other Sports Officials ($36,738)</t>
  </si>
  <si>
    <t>27-2031</t>
  </si>
  <si>
    <t>Dancers</t>
  </si>
  <si>
    <t>27-2031 Dancers ($46,506)</t>
  </si>
  <si>
    <t>27-2032</t>
  </si>
  <si>
    <t>Choreographers</t>
  </si>
  <si>
    <t>27-2032 Choreographers ($63,310)</t>
  </si>
  <si>
    <t>27-2041</t>
  </si>
  <si>
    <t>Music Directors and Composers</t>
  </si>
  <si>
    <t>27-2041 Music Directors and Composers ($60,954)</t>
  </si>
  <si>
    <t>27-2042</t>
  </si>
  <si>
    <t>Musicians and Singers</t>
  </si>
  <si>
    <t>27-2042 Musicians and Singers ($66,773)</t>
  </si>
  <si>
    <t>27-2099</t>
  </si>
  <si>
    <t>Miscellaneous Entertainers and Performers, Sports and Related Workers</t>
  </si>
  <si>
    <t>27-2099 Miscellaneous Entertainers and Performers, Sports and Related Workers ($37,828)</t>
  </si>
  <si>
    <t>27-3011</t>
  </si>
  <si>
    <t>Broadcast Announcers and Radio Disc Jockeys</t>
  </si>
  <si>
    <t>27-3011 Broadcast Announcers and Radio Disc Jockeys ($40,072)</t>
  </si>
  <si>
    <t>27-3023</t>
  </si>
  <si>
    <t>News Analysts, Reporters, and Journalists</t>
  </si>
  <si>
    <t>27-3023 News Analysts, Reporters, and Journalists ($44,418)</t>
  </si>
  <si>
    <t>27-3041</t>
  </si>
  <si>
    <t>Editors</t>
  </si>
  <si>
    <t>27-3041 Editors ($52,952)</t>
  </si>
  <si>
    <t>27-3042</t>
  </si>
  <si>
    <t>Technical Writers</t>
  </si>
  <si>
    <t>27-3042 Technical Writers ($75,467)</t>
  </si>
  <si>
    <t>27-3043</t>
  </si>
  <si>
    <t>Writers and Authors</t>
  </si>
  <si>
    <t>27-3043 Writers and Authors ($48,483)</t>
  </si>
  <si>
    <t>27-3091</t>
  </si>
  <si>
    <t>Interpreters and Translators</t>
  </si>
  <si>
    <t>27-3091 Interpreters and Translators ($49,727)</t>
  </si>
  <si>
    <t>27-3099</t>
  </si>
  <si>
    <t>Media and Communication Workers, All Other</t>
  </si>
  <si>
    <t>27-3099 Media and Communication Workers, All Other ($22,090)</t>
  </si>
  <si>
    <t>27-4011</t>
  </si>
  <si>
    <t>Audio and Video Technicians</t>
  </si>
  <si>
    <t>27-4011 Audio and Video Technicians ($35,794)</t>
  </si>
  <si>
    <t>27-4012</t>
  </si>
  <si>
    <t>Broadcast Technicians</t>
  </si>
  <si>
    <t>27-4012 Broadcast Technicians ($38,429)</t>
  </si>
  <si>
    <t>27-4014</t>
  </si>
  <si>
    <t>Sound Engineering Technicians</t>
  </si>
  <si>
    <t>27-4014 Sound Engineering Technicians ($46,021)</t>
  </si>
  <si>
    <t>27-4021</t>
  </si>
  <si>
    <t>Photographers</t>
  </si>
  <si>
    <t>27-4021 Photographers ($39,936)</t>
  </si>
  <si>
    <t>27-4031</t>
  </si>
  <si>
    <t>Camera Operators, Television, Video, and Film</t>
  </si>
  <si>
    <t>27-4031 Camera Operators, Television, Video, and Film ($50,408)</t>
  </si>
  <si>
    <t>27-4032</t>
  </si>
  <si>
    <t>Film and Video Editors</t>
  </si>
  <si>
    <t>27-4032 Film and Video Editors ($49,342)</t>
  </si>
  <si>
    <t>27-4098</t>
  </si>
  <si>
    <t>Lighting Technicians and Media and Communication Equipment Workers, All Other</t>
  </si>
  <si>
    <t>27-4098 Lighting Technicians and Media and Communication Equipment Workers, All Other ($63,185)</t>
  </si>
  <si>
    <t>29-1011</t>
  </si>
  <si>
    <t>Chiropractors</t>
  </si>
  <si>
    <t>29-1011 Chiropractors ($82,764)</t>
  </si>
  <si>
    <t>29-1021</t>
  </si>
  <si>
    <t>Dentists, General</t>
  </si>
  <si>
    <t>29-1021 Dentists, General ($169,529)</t>
  </si>
  <si>
    <t>29-1022</t>
  </si>
  <si>
    <t>Oral and Maxillofacial Surgeons</t>
  </si>
  <si>
    <t>29-1022 Oral and Maxillofacial Surgeons ($221,095)</t>
  </si>
  <si>
    <t>29-1023</t>
  </si>
  <si>
    <t>Orthodontists</t>
  </si>
  <si>
    <t>29-1023 Orthodontists ($185,264)</t>
  </si>
  <si>
    <t>29-1024</t>
  </si>
  <si>
    <t>Prosthodontists</t>
  </si>
  <si>
    <t>29-1024 Prosthodontists ($209,830)</t>
  </si>
  <si>
    <t>29-1029</t>
  </si>
  <si>
    <t>Dentists, All Other Specialists</t>
  </si>
  <si>
    <t>29-1029 Dentists, All Other Specialists ($295,419)</t>
  </si>
  <si>
    <t>29-1031</t>
  </si>
  <si>
    <t>Dietitians and Nutritionists</t>
  </si>
  <si>
    <t>29-1031 Dietitians and Nutritionists ($55,673)</t>
  </si>
  <si>
    <t>29-1041</t>
  </si>
  <si>
    <t>Optometrists</t>
  </si>
  <si>
    <t>29-1041 Optometrists ($110,677)</t>
  </si>
  <si>
    <t>29-1051</t>
  </si>
  <si>
    <t>Pharmacists</t>
  </si>
  <si>
    <t>29-1051 Pharmacists ($124,338)</t>
  </si>
  <si>
    <t>29-1071</t>
  </si>
  <si>
    <t>Physician Assistants</t>
  </si>
  <si>
    <t>29-1071 Physician Assistants ($109,116)</t>
  </si>
  <si>
    <t>29-1081</t>
  </si>
  <si>
    <t>Podiatrists</t>
  </si>
  <si>
    <t>29-1081 Podiatrists ($110,463)</t>
  </si>
  <si>
    <t>29-1122</t>
  </si>
  <si>
    <t>Occupational Therapists</t>
  </si>
  <si>
    <t>29-1122 Occupational Therapists ($85,908)</t>
  </si>
  <si>
    <t>29-1123</t>
  </si>
  <si>
    <t>Physical Therapists</t>
  </si>
  <si>
    <t>29-1123 Physical Therapists ($91,754)</t>
  </si>
  <si>
    <t>29-1125</t>
  </si>
  <si>
    <t>Recreational Therapists</t>
  </si>
  <si>
    <t>29-1125 Recreational Therapists ($42,197)</t>
  </si>
  <si>
    <t>29-1127</t>
  </si>
  <si>
    <t>Speech-Language Pathologists</t>
  </si>
  <si>
    <t>29-1127 Speech-Language Pathologists ($67,310)</t>
  </si>
  <si>
    <t>29-1129</t>
  </si>
  <si>
    <t>Therapists, All Other</t>
  </si>
  <si>
    <t>29-1129 Therapists, All Other ($59,412)</t>
  </si>
  <si>
    <t>29-1131</t>
  </si>
  <si>
    <t>Veterinarians</t>
  </si>
  <si>
    <t>29-1131 Veterinarians ($97,103)</t>
  </si>
  <si>
    <t>29-1151</t>
  </si>
  <si>
    <t>Nurse Anesthetists</t>
  </si>
  <si>
    <t>29-1151 Nurse Anesthetists ($175,857)</t>
  </si>
  <si>
    <t>29-1161</t>
  </si>
  <si>
    <t>Nurse Midwives</t>
  </si>
  <si>
    <t>29-1161 Nurse Midwives ($81,275)</t>
  </si>
  <si>
    <t>29-1171</t>
  </si>
  <si>
    <t>Nurse Practitioners</t>
  </si>
  <si>
    <t>29-1171 Nurse Practitioners ($111,344)</t>
  </si>
  <si>
    <t>29-1181</t>
  </si>
  <si>
    <t>Audiologists</t>
  </si>
  <si>
    <t>29-1181 Audiologists ($77,824)</t>
  </si>
  <si>
    <t>29-1211</t>
  </si>
  <si>
    <t>Anesthesiologists</t>
  </si>
  <si>
    <t>29-1211 Anesthesiologists ($209,984)</t>
  </si>
  <si>
    <t>29-1215</t>
  </si>
  <si>
    <t>Family Medicine Physicians</t>
  </si>
  <si>
    <t>29-1215 Family Medicine Physicians ($207,715)</t>
  </si>
  <si>
    <t>29-1216</t>
  </si>
  <si>
    <t>General Internal Medicine Physicians</t>
  </si>
  <si>
    <t>29-1216 General Internal Medicine Physicians ($89,471)</t>
  </si>
  <si>
    <t>29-1218</t>
  </si>
  <si>
    <t>Obstetricians and Gynecologists</t>
  </si>
  <si>
    <t>29-1218 Obstetricians and Gynecologists ($104,223)</t>
  </si>
  <si>
    <t>29-1221</t>
  </si>
  <si>
    <t>Pediatricians, General</t>
  </si>
  <si>
    <t>29-1221 Pediatricians, General ($203,656)</t>
  </si>
  <si>
    <t>29-1223</t>
  </si>
  <si>
    <t>Psychiatrists</t>
  </si>
  <si>
    <t>29-1223 Psychiatrists ($231,905)</t>
  </si>
  <si>
    <t>29-1228</t>
  </si>
  <si>
    <t>Physicians, All Other; and Ophthalmologists, Except Pediatric</t>
  </si>
  <si>
    <t>29-1228 Physicians, All Other; and Ophthalmologists, Except Pediatric ($196,652)</t>
  </si>
  <si>
    <t>29-1248</t>
  </si>
  <si>
    <t>Surgeons, Except Ophthalmologists</t>
  </si>
  <si>
    <t>29-1248 Surgeons, Except Ophthalmologists ($216,255)</t>
  </si>
  <si>
    <t>29-1298</t>
  </si>
  <si>
    <t>Acupuncturists and Healthcare Diagnosing or Treating Practitioners, All Other</t>
  </si>
  <si>
    <t>29-1298 Acupuncturists and Healthcare Diagnosing or Treating Practitioners, All Other ($57,407)</t>
  </si>
  <si>
    <t>29-2031</t>
  </si>
  <si>
    <t>Cardiovascular Technologists and Technicians</t>
  </si>
  <si>
    <t>29-2031 Cardiovascular Technologists and Technicians ($47,659)</t>
  </si>
  <si>
    <t>29-2035</t>
  </si>
  <si>
    <t>Magnetic Resonance Imaging Technologists</t>
  </si>
  <si>
    <t>29-2035 Magnetic Resonance Imaging Technologists ($75,341)</t>
  </si>
  <si>
    <t>29-2041</t>
  </si>
  <si>
    <t>Emergency Medical Technicians and Paramedics</t>
  </si>
  <si>
    <t>29-2041 Emergency Medical Technicians and Paramedics ($33,868)</t>
  </si>
  <si>
    <t>29-2051</t>
  </si>
  <si>
    <t>Dietetic Technicians</t>
  </si>
  <si>
    <t>29-2051 Dietetic Technicians ($26,043)</t>
  </si>
  <si>
    <t>29-2052</t>
  </si>
  <si>
    <t>Pharmacy Technicians</t>
  </si>
  <si>
    <t>29-2052 Pharmacy Technicians ($34,996)</t>
  </si>
  <si>
    <t>29-2053</t>
  </si>
  <si>
    <t>Psychiatric Technicians</t>
  </si>
  <si>
    <t>29-2053 Psychiatric Technicians ($33,238)</t>
  </si>
  <si>
    <t>29-2056</t>
  </si>
  <si>
    <t>Veterinary Technologists and Technicians</t>
  </si>
  <si>
    <t>29-2056 Veterinary Technologists and Technicians ($34,568)</t>
  </si>
  <si>
    <t>29-2057</t>
  </si>
  <si>
    <t>Ophthalmic Medical Technicians</t>
  </si>
  <si>
    <t>29-2057 Ophthalmic Medical Technicians ($33,202)</t>
  </si>
  <si>
    <t>29-2081</t>
  </si>
  <si>
    <t>Opticians, Dispensing</t>
  </si>
  <si>
    <t>29-2081 Opticians, Dispensing ($40,560)</t>
  </si>
  <si>
    <t>29-2091</t>
  </si>
  <si>
    <t>Orthotists and Prosthetists</t>
  </si>
  <si>
    <t>29-2091 Orthotists and Prosthetists ($63,205)</t>
  </si>
  <si>
    <t>29-2098</t>
  </si>
  <si>
    <t>Medical Dosimetrists, Medical Records Specialists, and Health Technologists and Technicians, All Other</t>
  </si>
  <si>
    <t>29-2098 Medical Dosimetrists, Medical Records Specialists, and Health Technologists and Technicians, All Other ($42,042)</t>
  </si>
  <si>
    <t>29-9092</t>
  </si>
  <si>
    <t>Genetic Counselors</t>
  </si>
  <si>
    <t>29-9092 Genetic Counselors ($78,608)</t>
  </si>
  <si>
    <t>29-9098</t>
  </si>
  <si>
    <t>Health Information Technologists, Medical Registrars, Surgical Assistants, and Healthcare Practitioners and Technical Workers,</t>
  </si>
  <si>
    <t>29-9098 Health Information Technologists, Medical Registrars, Surgical Assistants, and Healthcare Practitioners and Technical Workers, ($66,588)</t>
  </si>
  <si>
    <t>31-1128</t>
  </si>
  <si>
    <t>Home Health and Personal Care Aides</t>
  </si>
  <si>
    <t>31-1128 Home Health and Personal Care Aides ($20,478)</t>
  </si>
  <si>
    <t>31-1131</t>
  </si>
  <si>
    <t>Nursing Assistants</t>
  </si>
  <si>
    <t>31-1131 Nursing Assistants ($28,804)</t>
  </si>
  <si>
    <t>31-1132</t>
  </si>
  <si>
    <t>Orderlies</t>
  </si>
  <si>
    <t>31-1132 Orderlies ($25,673)</t>
  </si>
  <si>
    <t>31-1133</t>
  </si>
  <si>
    <t>Psychiatric Aides</t>
  </si>
  <si>
    <t>31-1133 Psychiatric Aides ($26,304)</t>
  </si>
  <si>
    <t>31-2012</t>
  </si>
  <si>
    <t>Occupational Therapy Aides</t>
  </si>
  <si>
    <t>31-2012 Occupational Therapy Aides ($31,663)</t>
  </si>
  <si>
    <t>31-2022</t>
  </si>
  <si>
    <t>Physical Therapist Aides</t>
  </si>
  <si>
    <t>31-2022 Physical Therapist Aides ($26,534)</t>
  </si>
  <si>
    <t>31-9011</t>
  </si>
  <si>
    <t>Massage Therapists</t>
  </si>
  <si>
    <t>31-9011 Massage Therapists ($44,364)</t>
  </si>
  <si>
    <t>31-9091</t>
  </si>
  <si>
    <t>Dental Assistants</t>
  </si>
  <si>
    <t>31-9091 Dental Assistants ($41,904)</t>
  </si>
  <si>
    <t>31-9092</t>
  </si>
  <si>
    <t>Medical Assistants</t>
  </si>
  <si>
    <t>31-9092 Medical Assistants ($34,089)</t>
  </si>
  <si>
    <t>31-9093</t>
  </si>
  <si>
    <t>Medical Equipment Preparers</t>
  </si>
  <si>
    <t>31-9093 Medical Equipment Preparers ($34,874)</t>
  </si>
  <si>
    <t>31-9094</t>
  </si>
  <si>
    <t>Medical Transcriptionists</t>
  </si>
  <si>
    <t>31-9094 Medical Transcriptionists ($28,566)</t>
  </si>
  <si>
    <t>31-9095</t>
  </si>
  <si>
    <t>Pharmacy Aides</t>
  </si>
  <si>
    <t>31-9095 Pharmacy Aides ($26,566)</t>
  </si>
  <si>
    <t>31-9096</t>
  </si>
  <si>
    <t>Veterinary Assistants and Laboratory Animal Caretakers</t>
  </si>
  <si>
    <t>31-9096 Veterinary Assistants and Laboratory Animal Caretakers ($27,590)</t>
  </si>
  <si>
    <t>31-9097</t>
  </si>
  <si>
    <t>Phlebotomists</t>
  </si>
  <si>
    <t>31-9097 Phlebotomists ($34,989)</t>
  </si>
  <si>
    <t>31-9099</t>
  </si>
  <si>
    <t>Healthcare Support Workers, All Other</t>
  </si>
  <si>
    <t>31-9099 Healthcare Support Workers, All Other ($39,012)</t>
  </si>
  <si>
    <t>33-1011</t>
  </si>
  <si>
    <t>First-Line Supervisors of Correctional Officers</t>
  </si>
  <si>
    <t>33-1011 First-Line Supervisors of Correctional Officers ($62,269)</t>
  </si>
  <si>
    <t>33-1012</t>
  </si>
  <si>
    <t>First-Line Supervisors of Police and Detectives</t>
  </si>
  <si>
    <t>33-1012 First-Line Supervisors of Police and Detectives ($88,509)</t>
  </si>
  <si>
    <t>33-1021</t>
  </si>
  <si>
    <t>First-Line Supervisors of Firefighting and Prevention Workers</t>
  </si>
  <si>
    <t>33-1021 First-Line Supervisors of Firefighting and Prevention Workers ($89,660)</t>
  </si>
  <si>
    <t>33-1099</t>
  </si>
  <si>
    <t>Miscellaneous First-Line Supervisors, Protective Service Workers</t>
  </si>
  <si>
    <t>33-1099 Miscellaneous First-Line Supervisors, Protective Service Workers ($52,071)</t>
  </si>
  <si>
    <t>33-2011</t>
  </si>
  <si>
    <t>Firefighters</t>
  </si>
  <si>
    <t>33-2011 Firefighters ($59,270)</t>
  </si>
  <si>
    <t>33-2021</t>
  </si>
  <si>
    <t>Fire Inspectors and Investigators</t>
  </si>
  <si>
    <t>33-2021 Fire Inspectors and Investigators ($65,329)</t>
  </si>
  <si>
    <t>33-2022</t>
  </si>
  <si>
    <t>Forest Fire Inspectors and Prevention Specialists</t>
  </si>
  <si>
    <t>33-2022 Forest Fire Inspectors and Prevention Specialists ($61,747)</t>
  </si>
  <si>
    <t>33-3021</t>
  </si>
  <si>
    <t>Detectives and Criminal Investigators</t>
  </si>
  <si>
    <t>33-3021 Detectives and Criminal Investigators ($76,872)</t>
  </si>
  <si>
    <t>33-3031</t>
  </si>
  <si>
    <t>Fish and Game Wardens</t>
  </si>
  <si>
    <t>33-3031 Fish and Game Wardens ($64,668)</t>
  </si>
  <si>
    <t>33-3041</t>
  </si>
  <si>
    <t>Parking Enforcement Workers</t>
  </si>
  <si>
    <t>33-3041 Parking Enforcement Workers ($40,476)</t>
  </si>
  <si>
    <t>33-9011</t>
  </si>
  <si>
    <t>Animal Control Workers</t>
  </si>
  <si>
    <t>33-9011 Animal Control Workers ($40,257)</t>
  </si>
  <si>
    <t>33-9021</t>
  </si>
  <si>
    <t>Private Detectives and Investigators</t>
  </si>
  <si>
    <t>33-9021 Private Detectives and Investigators ($68,474)</t>
  </si>
  <si>
    <t>33-9031</t>
  </si>
  <si>
    <t>Gambling Surveillance Officers and Gambling Investigators</t>
  </si>
  <si>
    <t>33-9031 Gambling Surveillance Officers and Gambling Investigators (Insf. Data)</t>
  </si>
  <si>
    <t>33-9032</t>
  </si>
  <si>
    <t>Security Guards</t>
  </si>
  <si>
    <t>33-9032 Security Guards ($26,517)</t>
  </si>
  <si>
    <t>33-9091</t>
  </si>
  <si>
    <t>Crossing Guards and Flaggers</t>
  </si>
  <si>
    <t>33-9091 Crossing Guards and Flaggers ($21,830)</t>
  </si>
  <si>
    <t>33-9092</t>
  </si>
  <si>
    <t>Lifeguards, Ski Patrol, and Other Recreational Protective Service Workers</t>
  </si>
  <si>
    <t>33-9092 Lifeguards, Ski Patrol, and Other Recreational Protective Service Workers ($21,655)</t>
  </si>
  <si>
    <t>33-9098</t>
  </si>
  <si>
    <t>School Bus Monitors and Protective Service Workers, All Other</t>
  </si>
  <si>
    <t>33-9098 School Bus Monitors and Protective Service Workers, All Other ($23,572)</t>
  </si>
  <si>
    <t>35-1011</t>
  </si>
  <si>
    <t>Chefs and Head Cooks</t>
  </si>
  <si>
    <t>35-1011 Chefs and Head Cooks ($53,122)</t>
  </si>
  <si>
    <t>35-1012</t>
  </si>
  <si>
    <t>First-Line Supervisors of Food Preparation and Serving Workers</t>
  </si>
  <si>
    <t>35-1012 First-Line Supervisors of Food Preparation and Serving Workers ($32,468)</t>
  </si>
  <si>
    <t>35-2011</t>
  </si>
  <si>
    <t>Cooks, Fast Food</t>
  </si>
  <si>
    <t>35-2011 Cooks, Fast Food ($21,164)</t>
  </si>
  <si>
    <t>35-2012</t>
  </si>
  <si>
    <t>Cooks, Institution and Cafeteria</t>
  </si>
  <si>
    <t>35-2012 Cooks, Institution and Cafeteria ($26,811)</t>
  </si>
  <si>
    <t>35-2013</t>
  </si>
  <si>
    <t>Cooks, Private Household</t>
  </si>
  <si>
    <t>35-2013 Cooks, Private Household ($38,928)</t>
  </si>
  <si>
    <t>35-2014</t>
  </si>
  <si>
    <t>Cooks, Restaurant</t>
  </si>
  <si>
    <t>35-2014 Cooks, Restaurant ($27,851)</t>
  </si>
  <si>
    <t>35-2015</t>
  </si>
  <si>
    <t>Cooks, Short Order</t>
  </si>
  <si>
    <t>35-2015 Cooks, Short Order ($21,895)</t>
  </si>
  <si>
    <t>35-2019</t>
  </si>
  <si>
    <t>Cooks, All Other</t>
  </si>
  <si>
    <t>35-2019 Cooks, All Other ($28,377)</t>
  </si>
  <si>
    <t>35-2021</t>
  </si>
  <si>
    <t>Food Preparation Workers</t>
  </si>
  <si>
    <t>35-2021 Food Preparation Workers ($23,632)</t>
  </si>
  <si>
    <t>35-3011</t>
  </si>
  <si>
    <t>Bartenders</t>
  </si>
  <si>
    <t>35-3011 Bartenders ($20,010)</t>
  </si>
  <si>
    <t>35-3023</t>
  </si>
  <si>
    <t>Fast Food and Counter Workers</t>
  </si>
  <si>
    <t>35-3023 Fast Food and Counter Workers ($20,290)</t>
  </si>
  <si>
    <t>35-3031</t>
  </si>
  <si>
    <t>Waiters and Waitresses</t>
  </si>
  <si>
    <t>35-3031 Waiters and Waitresses ($18,793)</t>
  </si>
  <si>
    <t>35-3041</t>
  </si>
  <si>
    <t>Food Servers, Nonrestaurant</t>
  </si>
  <si>
    <t>35-3041 Food Servers, Nonrestaurant ($21,379)</t>
  </si>
  <si>
    <t>35-9011</t>
  </si>
  <si>
    <t>Dining Room and Cafeteria Attendants and Bartender Helpers</t>
  </si>
  <si>
    <t>35-9011 Dining Room and Cafeteria Attendants and Bartender Helpers ($19,740)</t>
  </si>
  <si>
    <t>35-9021</t>
  </si>
  <si>
    <t>Dishwashers</t>
  </si>
  <si>
    <t>35-9021 Dishwashers ($21,996)</t>
  </si>
  <si>
    <t>35-9031</t>
  </si>
  <si>
    <t>Hosts and Hostesses, Restaurant, Lounge, and Coffee Shop</t>
  </si>
  <si>
    <t>35-9031 Hosts and Hostesses, Restaurant, Lounge, and Coffee Shop ($19,983)</t>
  </si>
  <si>
    <t>35-9099</t>
  </si>
  <si>
    <t>Food Preparation and Serving Related Workers, All Other</t>
  </si>
  <si>
    <t>35-9099 Food Preparation and Serving Related Workers, All Other ($19,722)</t>
  </si>
  <si>
    <t>37-1011</t>
  </si>
  <si>
    <t>First-Line Supervisors of Housekeeping and Janitorial Workers</t>
  </si>
  <si>
    <t>37-1011 First-Line Supervisors of Housekeeping and Janitorial Workers ($38,190)</t>
  </si>
  <si>
    <t>37-1012</t>
  </si>
  <si>
    <t>First-Line Supervisors of Landscaping, Lawn Service, and Groundskeeping Workers</t>
  </si>
  <si>
    <t>37-1012 First-Line Supervisors of Landscaping, Lawn Service, and Groundskeeping Workers ($44,723)</t>
  </si>
  <si>
    <t>37-2011</t>
  </si>
  <si>
    <t>Janitors and Cleaners, Except Maids and Housekeeping Cleaners</t>
  </si>
  <si>
    <t>37-2011 Janitors and Cleaners, Except Maids and Housekeeping Cleaners ($25,408)</t>
  </si>
  <si>
    <t>37-2012</t>
  </si>
  <si>
    <t>Maids and Housekeeping Cleaners</t>
  </si>
  <si>
    <t>37-2012 Maids and Housekeeping Cleaners ($23,375)</t>
  </si>
  <si>
    <t>37-2019</t>
  </si>
  <si>
    <t>Building Cleaning Workers, All Other</t>
  </si>
  <si>
    <t>37-2019 Building Cleaning Workers, All Other ($33,399)</t>
  </si>
  <si>
    <t>37-2021</t>
  </si>
  <si>
    <t>Pest Control Workers</t>
  </si>
  <si>
    <t>37-2021 Pest Control Workers ($53,833)</t>
  </si>
  <si>
    <t>37-3011</t>
  </si>
  <si>
    <t>Landscaping and Groundskeeping Workers</t>
  </si>
  <si>
    <t>37-3011 Landscaping and Groundskeeping Workers ($29,383)</t>
  </si>
  <si>
    <t>37-3012</t>
  </si>
  <si>
    <t>Pesticide Handlers, Sprayers, and Applicators, Vegetation</t>
  </si>
  <si>
    <t>37-3012 Pesticide Handlers, Sprayers, and Applicators, Vegetation ($40,210)</t>
  </si>
  <si>
    <t>37-3013</t>
  </si>
  <si>
    <t>Tree Trimmers and Pruners</t>
  </si>
  <si>
    <t>37-3013 Tree Trimmers and Pruners ($32,023)</t>
  </si>
  <si>
    <t>37-3019</t>
  </si>
  <si>
    <t>Grounds Maintenance Workers, All Other</t>
  </si>
  <si>
    <t>37-3019 Grounds Maintenance Workers, All Other ($44,262)</t>
  </si>
  <si>
    <t>39-1013</t>
  </si>
  <si>
    <t>First-Line Supervisors of Gambling Services Workers</t>
  </si>
  <si>
    <t>39-1013 First-Line Supervisors of Gambling Services Workers ($52,054)</t>
  </si>
  <si>
    <t>39-1098</t>
  </si>
  <si>
    <t>First-Line Supervisors of Personal Service and Entertainment and Recreation Workers, Except Gambling Services</t>
  </si>
  <si>
    <t>39-1098 First-Line Supervisors of Personal Service and Entertainment and Recreation Workers, Except Gambling Services ($43,038)</t>
  </si>
  <si>
    <t>39-2011</t>
  </si>
  <si>
    <t>Animal Trainers</t>
  </si>
  <si>
    <t>39-2011 Animal Trainers ($28,180)</t>
  </si>
  <si>
    <t>39-2021</t>
  </si>
  <si>
    <t>Animal Caretakers</t>
  </si>
  <si>
    <t>39-2021 Animal Caretakers ($24,225)</t>
  </si>
  <si>
    <t>39-3011</t>
  </si>
  <si>
    <t>Gambling Dealers</t>
  </si>
  <si>
    <t>39-3011 Gambling Dealers ($40,289)</t>
  </si>
  <si>
    <t>39-3012</t>
  </si>
  <si>
    <t>Gambling and Sports Book Writers and Runners</t>
  </si>
  <si>
    <t>39-3012 Gambling and Sports Book Writers and Runners ($27,906)</t>
  </si>
  <si>
    <t>39-3019</t>
  </si>
  <si>
    <t>Gambling Service Workers, All Other</t>
  </si>
  <si>
    <t>39-3019 Gambling Service Workers, All Other ($22,985)</t>
  </si>
  <si>
    <t>39-3021</t>
  </si>
  <si>
    <t>Motion Picture Projectionists</t>
  </si>
  <si>
    <t>39-3021 Motion Picture Projectionists ($22,333)</t>
  </si>
  <si>
    <t>39-3031</t>
  </si>
  <si>
    <t>Ushers, Lobby Attendants, and Ticket Takers</t>
  </si>
  <si>
    <t>39-3031 Ushers, Lobby Attendants, and Ticket Takers ($21,357)</t>
  </si>
  <si>
    <t>39-3091</t>
  </si>
  <si>
    <t>Amusement and Recreation Attendants</t>
  </si>
  <si>
    <t>39-3091 Amusement and Recreation Attendants ($21,203)</t>
  </si>
  <si>
    <t>39-3092</t>
  </si>
  <si>
    <t>Costume Attendants</t>
  </si>
  <si>
    <t>39-3092 Costume Attendants ($35,797)</t>
  </si>
  <si>
    <t>39-3093</t>
  </si>
  <si>
    <t>Locker Room, Coatroom, and Dressing Room Attendants</t>
  </si>
  <si>
    <t>39-3093 Locker Room, Coatroom, and Dressing Room Attendants ($25,665)</t>
  </si>
  <si>
    <t>39-3099</t>
  </si>
  <si>
    <t>Entertainment Attendants and Related Workers, All Other</t>
  </si>
  <si>
    <t>39-3099 Entertainment Attendants and Related Workers, All Other ($46,472)</t>
  </si>
  <si>
    <t>39-4011</t>
  </si>
  <si>
    <t>Embalmers</t>
  </si>
  <si>
    <t>39-4011 Embalmers ($38,669)</t>
  </si>
  <si>
    <t>39-4021</t>
  </si>
  <si>
    <t>Funeral Attendants</t>
  </si>
  <si>
    <t>39-4021 Funeral Attendants ($26,785)</t>
  </si>
  <si>
    <t>39-4031</t>
  </si>
  <si>
    <t>Morticians, Undertakers, and Funeral Arrangers</t>
  </si>
  <si>
    <t>39-4031 Morticians, Undertakers, and Funeral Arrangers ($51,129)</t>
  </si>
  <si>
    <t>39-5011</t>
  </si>
  <si>
    <t>Barbers</t>
  </si>
  <si>
    <t>39-5011 Barbers ($26,647)</t>
  </si>
  <si>
    <t>39-5012</t>
  </si>
  <si>
    <t>Hairdressers, Hairstylists, and Cosmetologists</t>
  </si>
  <si>
    <t>39-5012 Hairdressers, Hairstylists, and Cosmetologists ($23,248)</t>
  </si>
  <si>
    <t>39-5091</t>
  </si>
  <si>
    <t>Makeup Artists, Theatrical and Performance</t>
  </si>
  <si>
    <t>39-5091 Makeup Artists, Theatrical and Performance ($49,425)</t>
  </si>
  <si>
    <t>39-5092</t>
  </si>
  <si>
    <t>Manicurists and Pedicurists</t>
  </si>
  <si>
    <t>39-5092 Manicurists and Pedicurists ($26,759)</t>
  </si>
  <si>
    <t>39-5093</t>
  </si>
  <si>
    <t>Shampooers</t>
  </si>
  <si>
    <t>39-5093 Shampooers ($18,712)</t>
  </si>
  <si>
    <t>39-5094</t>
  </si>
  <si>
    <t>Skincare Specialists</t>
  </si>
  <si>
    <t>39-5094 Skincare Specialists ($25,487)</t>
  </si>
  <si>
    <t>39-6011</t>
  </si>
  <si>
    <t>Baggage Porters and Bellhops</t>
  </si>
  <si>
    <t>39-6011 Baggage Porters and Bellhops ($24,607)</t>
  </si>
  <si>
    <t>39-6012</t>
  </si>
  <si>
    <t>Concierges</t>
  </si>
  <si>
    <t>39-6012 Concierges ($32,737)</t>
  </si>
  <si>
    <t>39-7018</t>
  </si>
  <si>
    <t>Tour and Travel Guides</t>
  </si>
  <si>
    <t>39-7018 Tour and Travel Guides ($25,788)</t>
  </si>
  <si>
    <t>39-9011</t>
  </si>
  <si>
    <t>Childcare Workers</t>
  </si>
  <si>
    <t>39-9011 Childcare Workers ($21,770)</t>
  </si>
  <si>
    <t>39-9031</t>
  </si>
  <si>
    <t>Exercise Trainers and Group Fitness Instructors</t>
  </si>
  <si>
    <t>39-9031 Exercise Trainers and Group Fitness Instructors ($37,356)</t>
  </si>
  <si>
    <t>39-9032</t>
  </si>
  <si>
    <t>Recreation Workers</t>
  </si>
  <si>
    <t>39-9032 Recreation Workers ($22,910)</t>
  </si>
  <si>
    <t>39-9041</t>
  </si>
  <si>
    <t>Residential Advisors</t>
  </si>
  <si>
    <t>39-9041 Residential Advisors ($26,753)</t>
  </si>
  <si>
    <t>39-9098</t>
  </si>
  <si>
    <t>Crematory Operators and Personal Care and Service Workers, All Other</t>
  </si>
  <si>
    <t>39-9098 Crematory Operators and Personal Care and Service Workers, All Other ($25,088)</t>
  </si>
  <si>
    <t>41-1011</t>
  </si>
  <si>
    <t>First-Line Supervisors of Retail Sales Workers</t>
  </si>
  <si>
    <t>41-1011 First-Line Supervisors of Retail Sales Workers ($41,871)</t>
  </si>
  <si>
    <t>41-1012</t>
  </si>
  <si>
    <t>First-Line Supervisors of Non-Retail Sales Workers</t>
  </si>
  <si>
    <t>41-1012 First-Line Supervisors of Non-Retail Sales Workers ($72,499)</t>
  </si>
  <si>
    <t>41-2011</t>
  </si>
  <si>
    <t>Cashiers</t>
  </si>
  <si>
    <t>41-2011 Cashiers ($22,406)</t>
  </si>
  <si>
    <t>41-2012</t>
  </si>
  <si>
    <t>Gambling Change Persons and Booth Cashiers</t>
  </si>
  <si>
    <t>41-2012 Gambling Change Persons and Booth Cashiers ($30,482)</t>
  </si>
  <si>
    <t>41-2021</t>
  </si>
  <si>
    <t>Counter and Rental Clerks</t>
  </si>
  <si>
    <t>41-2021 Counter and Rental Clerks ($28,202)</t>
  </si>
  <si>
    <t>41-2022</t>
  </si>
  <si>
    <t>Parts Salespersons</t>
  </si>
  <si>
    <t>41-2022 Parts Salespersons ($26,390)</t>
  </si>
  <si>
    <t>41-2031</t>
  </si>
  <si>
    <t>Retail Salespersons</t>
  </si>
  <si>
    <t>41-2031 Retail Salespersons ($24,573)</t>
  </si>
  <si>
    <t>41-3011</t>
  </si>
  <si>
    <t>Advertising Sales Agents</t>
  </si>
  <si>
    <t>41-3011 Advertising Sales Agents ($49,293)</t>
  </si>
  <si>
    <t>41-3041</t>
  </si>
  <si>
    <t>Travel Agents</t>
  </si>
  <si>
    <t>41-3041 Travel Agents ($32,568)</t>
  </si>
  <si>
    <t>41-3091</t>
  </si>
  <si>
    <t>Sales Representatives of Services, Except Advertising, Insurance, Financial Services, and Travel</t>
  </si>
  <si>
    <t>41-3091 Sales Representatives of Services, Except Advertising, Insurance, Financial Services, and Travel ($59,231)</t>
  </si>
  <si>
    <t>41-9011</t>
  </si>
  <si>
    <t>Demonstrators and Product Promoters</t>
  </si>
  <si>
    <t>41-9011 Demonstrators and Product Promoters ($32,292)</t>
  </si>
  <si>
    <t>41-9012</t>
  </si>
  <si>
    <t>Models</t>
  </si>
  <si>
    <t>41-9012 Models ($38,792)</t>
  </si>
  <si>
    <t>41-9021</t>
  </si>
  <si>
    <t>Real Estate Brokers</t>
  </si>
  <si>
    <t>41-9021 Real Estate Brokers ($54,247)</t>
  </si>
  <si>
    <t>41-9022</t>
  </si>
  <si>
    <t>Real Estate Sales Agents</t>
  </si>
  <si>
    <t>41-9022 Real Estate Sales Agents ($59,638)</t>
  </si>
  <si>
    <t>41-9041</t>
  </si>
  <si>
    <t>Telemarketers</t>
  </si>
  <si>
    <t>41-9041 Telemarketers ($31,412)</t>
  </si>
  <si>
    <t>41-9091</t>
  </si>
  <si>
    <t>Door-to-Door Sales Workers, News and Street Vendors, and Related Workers</t>
  </si>
  <si>
    <t>41-9091 Door-to-Door Sales Workers, News and Street Vendors, and Related Workers ($33,344)</t>
  </si>
  <si>
    <t>41-9099</t>
  </si>
  <si>
    <t>Sales and Related Workers, All Other</t>
  </si>
  <si>
    <t>41-9099 Sales and Related Workers, All Other ($29,312)</t>
  </si>
  <si>
    <t>43-1011</t>
  </si>
  <si>
    <t>First-Line Supervisors of Office and Administrative Support Workers</t>
  </si>
  <si>
    <t>43-1011 First-Line Supervisors of Office and Administrative Support Workers ($58,377)</t>
  </si>
  <si>
    <t>43-2011</t>
  </si>
  <si>
    <t>Switchboard Operators, Including Answering Service</t>
  </si>
  <si>
    <t>43-2011 Switchboard Operators, Including Answering Service ($27,632)</t>
  </si>
  <si>
    <t>43-2021</t>
  </si>
  <si>
    <t>Telephone Operators</t>
  </si>
  <si>
    <t>43-2021 Telephone Operators ($26,027)</t>
  </si>
  <si>
    <t>43-2099</t>
  </si>
  <si>
    <t>Communications Equipment Operators, All Other</t>
  </si>
  <si>
    <t>43-2099 Communications Equipment Operators, All Other ($40,921)</t>
  </si>
  <si>
    <t>43-3011</t>
  </si>
  <si>
    <t>Bill and Account Collectors</t>
  </si>
  <si>
    <t>43-3011 Bill and Account Collectors ($36,258)</t>
  </si>
  <si>
    <t>43-3021</t>
  </si>
  <si>
    <t>Billing and Posting Clerks</t>
  </si>
  <si>
    <t>43-3021 Billing and Posting Clerks ($38,699)</t>
  </si>
  <si>
    <t>43-3031</t>
  </si>
  <si>
    <t>Bookkeeping, Accounting, and Auditing Clerks</t>
  </si>
  <si>
    <t>43-3031 Bookkeeping, Accounting, and Auditing Clerks ($42,857)</t>
  </si>
  <si>
    <t>43-3041</t>
  </si>
  <si>
    <t>Gambling Cage Workers</t>
  </si>
  <si>
    <t>43-3041 Gambling Cage Workers ($24,747)</t>
  </si>
  <si>
    <t>43-3061</t>
  </si>
  <si>
    <t>Procurement Clerks</t>
  </si>
  <si>
    <t>43-3061 Procurement Clerks ($46,117)</t>
  </si>
  <si>
    <t>43-3071</t>
  </si>
  <si>
    <t>Tellers</t>
  </si>
  <si>
    <t>43-3071 Tellers ($33,036)</t>
  </si>
  <si>
    <t>43-4021</t>
  </si>
  <si>
    <t>Correspondence Clerks</t>
  </si>
  <si>
    <t>43-4021 Correspondence Clerks ($38,191)</t>
  </si>
  <si>
    <t>43-4031</t>
  </si>
  <si>
    <t>Court, Municipal, and License Clerks</t>
  </si>
  <si>
    <t>43-4031 Court, Municipal, and License Clerks ($39,356)</t>
  </si>
  <si>
    <t>43-4041</t>
  </si>
  <si>
    <t>Credit Authorizers, Checkers, and Clerks</t>
  </si>
  <si>
    <t>43-4041 Credit Authorizers, Checkers, and Clerks ($42,177)</t>
  </si>
  <si>
    <t>43-4051</t>
  </si>
  <si>
    <t>Customer Service Representatives</t>
  </si>
  <si>
    <t>43-4051 Customer Service Representatives ($35,958)</t>
  </si>
  <si>
    <t>43-4061</t>
  </si>
  <si>
    <t>Eligibility Interviewers, Government Programs</t>
  </si>
  <si>
    <t>43-4061 Eligibility Interviewers, Government Programs ($39,895)</t>
  </si>
  <si>
    <t>43-4071</t>
  </si>
  <si>
    <t>File Clerks</t>
  </si>
  <si>
    <t>43-4071 File Clerks ($34,837)</t>
  </si>
  <si>
    <t>43-4081</t>
  </si>
  <si>
    <t>Hotel, Motel, and Resort Desk Clerks</t>
  </si>
  <si>
    <t>43-4081 Hotel, Motel, and Resort Desk Clerks ($23,980)</t>
  </si>
  <si>
    <t>43-4111</t>
  </si>
  <si>
    <t>Interviewers, Except Eligibility and Loan</t>
  </si>
  <si>
    <t>43-4111 Interviewers, Except Eligibility and Loan ($34,716)</t>
  </si>
  <si>
    <t>43-4121</t>
  </si>
  <si>
    <t>Library Assistants, Clerical</t>
  </si>
  <si>
    <t>43-4121 Library Assistants, Clerical ($28,750)</t>
  </si>
  <si>
    <t>43-4141</t>
  </si>
  <si>
    <t>New Accounts Clerks</t>
  </si>
  <si>
    <t>43-4141 New Accounts Clerks ($36,347)</t>
  </si>
  <si>
    <t>43-4151</t>
  </si>
  <si>
    <t>Order Clerks</t>
  </si>
  <si>
    <t>43-4151 Order Clerks ($32,819)</t>
  </si>
  <si>
    <t>43-4171</t>
  </si>
  <si>
    <t>Receptionists and Information Clerks</t>
  </si>
  <si>
    <t>43-4171 Receptionists and Information Clerks ($29,896)</t>
  </si>
  <si>
    <t>43-4181</t>
  </si>
  <si>
    <t>Reservation and Transportation Ticket Agents and Travel Clerks</t>
  </si>
  <si>
    <t>43-4181 Reservation and Transportation Ticket Agents and Travel Clerks ($55,649)</t>
  </si>
  <si>
    <t>43-4199</t>
  </si>
  <si>
    <t>Information and Record Clerks, All Other</t>
  </si>
  <si>
    <t>43-4199 Information and Record Clerks, All Other ($38,437)</t>
  </si>
  <si>
    <t>43-5011</t>
  </si>
  <si>
    <t>Cargo and Freight Agents</t>
  </si>
  <si>
    <t>43-5011 Cargo and Freight Agents ($42,074)</t>
  </si>
  <si>
    <t>43-5021</t>
  </si>
  <si>
    <t>Couriers and Messengers</t>
  </si>
  <si>
    <t>43-5021 Couriers and Messengers ($28,165)</t>
  </si>
  <si>
    <t>43-5032</t>
  </si>
  <si>
    <t>Dispatchers, Except Police, Fire, and Ambulance</t>
  </si>
  <si>
    <t>43-5032 Dispatchers, Except Police, Fire, and Ambulance ($39,163)</t>
  </si>
  <si>
    <t>43-5041</t>
  </si>
  <si>
    <t>Meter Readers, Utilities</t>
  </si>
  <si>
    <t>43-5041 Meter Readers, Utilities ($30,858)</t>
  </si>
  <si>
    <t>43-5061</t>
  </si>
  <si>
    <t>Production, Planning, and Expediting Clerks</t>
  </si>
  <si>
    <t>43-5061 Production, Planning, and Expediting Clerks ($48,356)</t>
  </si>
  <si>
    <t>43-5071</t>
  </si>
  <si>
    <t>Shipping, Receiving, and Inventory Clerks</t>
  </si>
  <si>
    <t>43-5071 Shipping, Receiving, and Inventory Clerks ($33,571)</t>
  </si>
  <si>
    <t>43-5111</t>
  </si>
  <si>
    <t>Weighers, Measurers, Checkers, and Samplers, Recordkeeping</t>
  </si>
  <si>
    <t>43-5111 Weighers, Measurers, Checkers, and Samplers, Recordkeeping ($36,975)</t>
  </si>
  <si>
    <t>43-6011</t>
  </si>
  <si>
    <t>Executive Secretaries and Executive Administrative Assistants</t>
  </si>
  <si>
    <t>43-6011 Executive Secretaries and Executive Administrative Assistants ($60,057)</t>
  </si>
  <si>
    <t>43-6013</t>
  </si>
  <si>
    <t>Medical Secretaries and Administrative Assistants</t>
  </si>
  <si>
    <t>43-6013 Medical Secretaries and Administrative Assistants ($36,041)</t>
  </si>
  <si>
    <t>43-6014</t>
  </si>
  <si>
    <t>Secretaries and Administrative Assistants, Except Legal, Medical, and Executive</t>
  </si>
  <si>
    <t>43-6014 Secretaries and Administrative Assistants, Except Legal, Medical, and Executive ($37,589)</t>
  </si>
  <si>
    <t>43-9021</t>
  </si>
  <si>
    <t>Data Entry Keyers</t>
  </si>
  <si>
    <t>43-9021 Data Entry Keyers ($32,601)</t>
  </si>
  <si>
    <t>43-9022</t>
  </si>
  <si>
    <t>Word Processors and Typists</t>
  </si>
  <si>
    <t>43-9022 Word Processors and Typists ($39,104)</t>
  </si>
  <si>
    <t>43-9031</t>
  </si>
  <si>
    <t>Desktop Publishers</t>
  </si>
  <si>
    <t>43-9031 Desktop Publishers ($49,685)</t>
  </si>
  <si>
    <t>43-9041</t>
  </si>
  <si>
    <t>Insurance Claims and Policy Processing Clerks</t>
  </si>
  <si>
    <t>43-9041 Insurance Claims and Policy Processing Clerks ($39,704)</t>
  </si>
  <si>
    <t>43-9051</t>
  </si>
  <si>
    <t>Mail Clerks and Mail Machine Operators, Except Postal Service</t>
  </si>
  <si>
    <t>43-9051 Mail Clerks and Mail Machine Operators, Except Postal Service ($27,961)</t>
  </si>
  <si>
    <t>43-9061</t>
  </si>
  <si>
    <t>Office Clerks, General</t>
  </si>
  <si>
    <t>43-9061 Office Clerks, General ($34,786)</t>
  </si>
  <si>
    <t>43-9071</t>
  </si>
  <si>
    <t>Office Machine Operators, Except Computer</t>
  </si>
  <si>
    <t>43-9071 Office Machine Operators, Except Computer ($33,232)</t>
  </si>
  <si>
    <t>43-9081</t>
  </si>
  <si>
    <t>Proofreaders and Copy Markers</t>
  </si>
  <si>
    <t>43-9081 Proofreaders and Copy Markers ($39,020)</t>
  </si>
  <si>
    <t>43-9199</t>
  </si>
  <si>
    <t>Office and Administrative Support Workers, All Other</t>
  </si>
  <si>
    <t>43-9199 Office and Administrative Support Workers, All Other ($38,251)</t>
  </si>
  <si>
    <t>45-1011</t>
  </si>
  <si>
    <t>First-Line Supervisors of Farming, Fishing, and Forestry Workers</t>
  </si>
  <si>
    <t>45-1011 First-Line Supervisors of Farming, Fishing, and Forestry Workers ($46,171)</t>
  </si>
  <si>
    <t>45-2011</t>
  </si>
  <si>
    <t>Agricultural Inspectors</t>
  </si>
  <si>
    <t>45-2011 Agricultural Inspectors ($50,020)</t>
  </si>
  <si>
    <t>45-2021</t>
  </si>
  <si>
    <t>Animal Breeders</t>
  </si>
  <si>
    <t>45-2021 Animal Breeders (Insf. Data)</t>
  </si>
  <si>
    <t>45-2041</t>
  </si>
  <si>
    <t>Graders and Sorters, Agricultural Products</t>
  </si>
  <si>
    <t>45-2041 Graders and Sorters, Agricultural Products ($25,388)</t>
  </si>
  <si>
    <t>45-2091</t>
  </si>
  <si>
    <t>Agricultural Equipment Operators</t>
  </si>
  <si>
    <t>45-2091 Agricultural Equipment Operators ($32,386)</t>
  </si>
  <si>
    <t>45-2092</t>
  </si>
  <si>
    <t>Farmworkers and Laborers, Crop, Nursery, and Greenhouse</t>
  </si>
  <si>
    <t>45-2092 Farmworkers and Laborers, Crop, Nursery, and Greenhouse ($23,974)</t>
  </si>
  <si>
    <t>45-2093</t>
  </si>
  <si>
    <t>Farmworkers, Farm, Ranch, and Aquacultural Animals</t>
  </si>
  <si>
    <t>45-2093 Farmworkers, Farm, Ranch, and Aquacultural Animals ($26,065)</t>
  </si>
  <si>
    <t>45-2099</t>
  </si>
  <si>
    <t>Agricultural Workers, All Other</t>
  </si>
  <si>
    <t>45-2099 Agricultural Workers, All Other ($19,393)</t>
  </si>
  <si>
    <t>45-3031</t>
  </si>
  <si>
    <t>Fishing and Hunting Workers</t>
  </si>
  <si>
    <t>45-3031 Fishing and Hunting Workers ($20,195)</t>
  </si>
  <si>
    <t>45-4011</t>
  </si>
  <si>
    <t>Forest and Conservation Workers</t>
  </si>
  <si>
    <t>45-4011 Forest and Conservation Workers ($19,564)</t>
  </si>
  <si>
    <t>45-4021</t>
  </si>
  <si>
    <t>Fallers</t>
  </si>
  <si>
    <t>45-4021 Fallers ($38,971)</t>
  </si>
  <si>
    <t>45-4022</t>
  </si>
  <si>
    <t>Logging Equipment Operators</t>
  </si>
  <si>
    <t>45-4022 Logging Equipment Operators ($34,170)</t>
  </si>
  <si>
    <t>45-4023</t>
  </si>
  <si>
    <t>Log Graders and Scalers</t>
  </si>
  <si>
    <t>45-4023 Log Graders and Scalers ($18,128)</t>
  </si>
  <si>
    <t>45-4029</t>
  </si>
  <si>
    <t>Logging Workers, All Other</t>
  </si>
  <si>
    <t>45-4029 Logging Workers, All Other ($15,674)</t>
  </si>
  <si>
    <t>47-1011</t>
  </si>
  <si>
    <t>First-Line Supervisors of Construction Trades and Extraction Workers</t>
  </si>
  <si>
    <t>47-1011 First-Line Supervisors of Construction Trades and Extraction Workers ($59,456)</t>
  </si>
  <si>
    <t>47-2021</t>
  </si>
  <si>
    <t>Brickmasons and Blockmasons</t>
  </si>
  <si>
    <t>47-2021 Brickmasons and Blockmasons ($48,704)</t>
  </si>
  <si>
    <t>47-2022</t>
  </si>
  <si>
    <t>Stonemasons</t>
  </si>
  <si>
    <t>47-2022 Stonemasons ($30,875)</t>
  </si>
  <si>
    <t>47-2031</t>
  </si>
  <si>
    <t>Carpenters</t>
  </si>
  <si>
    <t>47-2031 Carpenters ($37,205)</t>
  </si>
  <si>
    <t>47-2041</t>
  </si>
  <si>
    <t>Carpet Installers</t>
  </si>
  <si>
    <t>47-2041 Carpet Installers ($35,165)</t>
  </si>
  <si>
    <t>47-2042</t>
  </si>
  <si>
    <t>Floor Layers, Except Carpet, Wood, and Hard Tiles</t>
  </si>
  <si>
    <t>47-2042 Floor Layers, Except Carpet, Wood, and Hard Tiles ($35,500)</t>
  </si>
  <si>
    <t>47-2043</t>
  </si>
  <si>
    <t>Floor Sanders and Finishers</t>
  </si>
  <si>
    <t>47-2043 Floor Sanders and Finishers ($37,055)</t>
  </si>
  <si>
    <t>47-2044</t>
  </si>
  <si>
    <t>Tile and Stone Setters</t>
  </si>
  <si>
    <t>47-2044 Tile and Stone Setters ($35,847)</t>
  </si>
  <si>
    <t>47-2051</t>
  </si>
  <si>
    <t>Cement Masons and Concrete Finishers</t>
  </si>
  <si>
    <t>47-2051 Cement Masons and Concrete Finishers ($38,050)</t>
  </si>
  <si>
    <t>47-2053</t>
  </si>
  <si>
    <t>Terrazzo Workers and Finishers</t>
  </si>
  <si>
    <t>47-2053 Terrazzo Workers and Finishers (Insf. Data)</t>
  </si>
  <si>
    <t>47-2061</t>
  </si>
  <si>
    <t>Construction Laborers</t>
  </si>
  <si>
    <t>47-2061 Construction Laborers ($32,885)</t>
  </si>
  <si>
    <t>47-2071</t>
  </si>
  <si>
    <t>Paving, Surfacing, and Tamping Equipment Operators</t>
  </si>
  <si>
    <t>47-2071 Paving, Surfacing, and Tamping Equipment Operators ($39,512)</t>
  </si>
  <si>
    <t>47-2073</t>
  </si>
  <si>
    <t>Operating Engineers and Other Construction Equipment Operators</t>
  </si>
  <si>
    <t>47-2073 Operating Engineers and Other Construction Equipment Operators ($41,455)</t>
  </si>
  <si>
    <t>47-2081</t>
  </si>
  <si>
    <t>Drywall and Ceiling Tile Installers</t>
  </si>
  <si>
    <t>47-2081 Drywall and Ceiling Tile Installers ($36,750)</t>
  </si>
  <si>
    <t>47-2082</t>
  </si>
  <si>
    <t>Tapers</t>
  </si>
  <si>
    <t>47-2082 Tapers ($51,226)</t>
  </si>
  <si>
    <t>47-2111</t>
  </si>
  <si>
    <t>Electricians</t>
  </si>
  <si>
    <t>47-2111 Electricians ($48,990)</t>
  </si>
  <si>
    <t>47-2121</t>
  </si>
  <si>
    <t>Glaziers</t>
  </si>
  <si>
    <t>47-2121 Glaziers ($35,788)</t>
  </si>
  <si>
    <t>47-2131</t>
  </si>
  <si>
    <t>Insulation Workers, Floor, Ceiling, and Wall</t>
  </si>
  <si>
    <t>47-2131 Insulation Workers, Floor, Ceiling, and Wall ($42,134)</t>
  </si>
  <si>
    <t>47-2132</t>
  </si>
  <si>
    <t>Insulation Workers, Mechanical</t>
  </si>
  <si>
    <t>47-2132 Insulation Workers, Mechanical ($44,682)</t>
  </si>
  <si>
    <t>47-2141</t>
  </si>
  <si>
    <t>Painters, Construction and Maintenance</t>
  </si>
  <si>
    <t>47-2141 Painters, Construction and Maintenance ($34,562)</t>
  </si>
  <si>
    <t>47-2142</t>
  </si>
  <si>
    <t>Paperhangers</t>
  </si>
  <si>
    <t>47-2142 Paperhangers ($36,852)</t>
  </si>
  <si>
    <t>47-2151</t>
  </si>
  <si>
    <t>Pipelayers</t>
  </si>
  <si>
    <t>47-2151 Pipelayers ($35,413)</t>
  </si>
  <si>
    <t>47-2152</t>
  </si>
  <si>
    <t>Plumbers, Pipefitters, and Steamfitters</t>
  </si>
  <si>
    <t>47-2152 Plumbers, Pipefitters, and Steamfitters ($51,225)</t>
  </si>
  <si>
    <t>47-2161</t>
  </si>
  <si>
    <t>Plasterers and Stucco Masons</t>
  </si>
  <si>
    <t>47-2161 Plasterers and Stucco Masons ($47,342)</t>
  </si>
  <si>
    <t>47-2181</t>
  </si>
  <si>
    <t>Roofers</t>
  </si>
  <si>
    <t>47-2181 Roofers ($33,231)</t>
  </si>
  <si>
    <t>47-2211</t>
  </si>
  <si>
    <t>Sheet Metal Workers</t>
  </si>
  <si>
    <t>47-2211 Sheet Metal Workers ($42,646)</t>
  </si>
  <si>
    <t>47-3011</t>
  </si>
  <si>
    <t>Helpers--Brickmasons, Blockmasons, Stonemasons, and Tile and Marble Setters</t>
  </si>
  <si>
    <t>47-3011 Helpers--Brickmasons, Blockmasons, Stonemasons, and Tile and Marble Setters ($35,651)</t>
  </si>
  <si>
    <t>47-3012</t>
  </si>
  <si>
    <t>Helpers--Carpenters</t>
  </si>
  <si>
    <t>47-3012 Helpers--Carpenters ($34,265)</t>
  </si>
  <si>
    <t>47-3013</t>
  </si>
  <si>
    <t>Helpers--Electricians</t>
  </si>
  <si>
    <t>47-3013 Helpers--Electricians ($34,209)</t>
  </si>
  <si>
    <t>47-3014</t>
  </si>
  <si>
    <t>Helpers--Painters, Paperhangers, Plasterers, and Stucco Masons</t>
  </si>
  <si>
    <t>47-3014 Helpers--Painters, Paperhangers, Plasterers, and Stucco Masons ($29,447)</t>
  </si>
  <si>
    <t>47-3015</t>
  </si>
  <si>
    <t>Helpers--Pipelayers, Plumbers, Pipefitters, and Steamfitters</t>
  </si>
  <si>
    <t>47-3015 Helpers--Pipelayers, Plumbers, Pipefitters, and Steamfitters ($30,958)</t>
  </si>
  <si>
    <t>47-3016</t>
  </si>
  <si>
    <t>Helpers--Roofers</t>
  </si>
  <si>
    <t>47-3016 Helpers--Roofers ($31,468)</t>
  </si>
  <si>
    <t>47-3019</t>
  </si>
  <si>
    <t>Helpers, Construction Trades, All Other</t>
  </si>
  <si>
    <t>47-3019 Helpers, Construction Trades, All Other ($35,766)</t>
  </si>
  <si>
    <t>47-4011</t>
  </si>
  <si>
    <t>Construction and Building Inspectors</t>
  </si>
  <si>
    <t>47-4011 Construction and Building Inspectors ($57,479)</t>
  </si>
  <si>
    <t>47-4031</t>
  </si>
  <si>
    <t>Fence Erectors</t>
  </si>
  <si>
    <t>47-4031 Fence Erectors ($38,285)</t>
  </si>
  <si>
    <t>47-4041</t>
  </si>
  <si>
    <t>Hazardous Materials Removal Workers</t>
  </si>
  <si>
    <t>47-4041 Hazardous Materials Removal Workers ($40,551)</t>
  </si>
  <si>
    <t>47-4051</t>
  </si>
  <si>
    <t>Highway Maintenance Workers</t>
  </si>
  <si>
    <t>47-4051 Highway Maintenance Workers ($35,410)</t>
  </si>
  <si>
    <t>47-4071</t>
  </si>
  <si>
    <t>Septic Tank Servicers and Sewer Pipe Cleaners</t>
  </si>
  <si>
    <t>47-4071 Septic Tank Servicers and Sewer Pipe Cleaners ($39,111)</t>
  </si>
  <si>
    <t>47-4098</t>
  </si>
  <si>
    <t>Miscellaneous Construction and Related Workers</t>
  </si>
  <si>
    <t>47-4098 Miscellaneous Construction and Related Workers ($36,342)</t>
  </si>
  <si>
    <t>47-5013</t>
  </si>
  <si>
    <t>Service Unit Operators, Oil and Gas</t>
  </si>
  <si>
    <t>47-5013 Service Unit Operators, Oil and Gas ($39,699)</t>
  </si>
  <si>
    <t>47-5022</t>
  </si>
  <si>
    <t>Excavating and Loading Machine and Dragline Operators, Surface Mining</t>
  </si>
  <si>
    <t>47-5022 Excavating and Loading Machine and Dragline Operators, Surface Mining ($42,390)</t>
  </si>
  <si>
    <t>47-5041</t>
  </si>
  <si>
    <t>Continuous Mining Machine Operators</t>
  </si>
  <si>
    <t>47-5041 Continuous Mining Machine Operators ($33,361)</t>
  </si>
  <si>
    <t>47-5043</t>
  </si>
  <si>
    <t>Roof Bolters, Mining</t>
  </si>
  <si>
    <t>47-5043 Roof Bolters, Mining (Insf. Data)</t>
  </si>
  <si>
    <t>47-5044</t>
  </si>
  <si>
    <t>Loading and Moving Machine Operators, Underground Mining</t>
  </si>
  <si>
    <t>47-5044 Loading and Moving Machine Operators, Underground Mining ($28,685)</t>
  </si>
  <si>
    <t>47-5051</t>
  </si>
  <si>
    <t>Rock Splitters, Quarry</t>
  </si>
  <si>
    <t>47-5051 Rock Splitters, Quarry (Insf. Data)</t>
  </si>
  <si>
    <t>47-5081</t>
  </si>
  <si>
    <t>Helpers--Extraction Workers</t>
  </si>
  <si>
    <t>47-5081 Helpers--Extraction Workers ($32,702)</t>
  </si>
  <si>
    <t>47-5097</t>
  </si>
  <si>
    <t>Earth Drillers, Except Oil and Gas; and Explosives Workers, Ordnance Handling Experts, and Blasters</t>
  </si>
  <si>
    <t>47-5097 Earth Drillers, Except Oil and Gas; and Explosives Workers, Ordnance Handling Experts, and Blasters ($38,728)</t>
  </si>
  <si>
    <t>47-5098</t>
  </si>
  <si>
    <t>Underground Mining Machine Operators and Extraction Workers, All Other</t>
  </si>
  <si>
    <t>47-5098 Underground Mining Machine Operators and Extraction Workers, All Other ($36,251)</t>
  </si>
  <si>
    <t>49-1011</t>
  </si>
  <si>
    <t>First-Line Supervisors of Mechanics, Installers, and Repairers</t>
  </si>
  <si>
    <t>49-1011 First-Line Supervisors of Mechanics, Installers, and Repairers ($71,399)</t>
  </si>
  <si>
    <t>49-2011</t>
  </si>
  <si>
    <t>Computer, Automated Teller, and Office Machine Repairers</t>
  </si>
  <si>
    <t>49-2011 Computer, Automated Teller, and Office Machine Repairers ($37,974)</t>
  </si>
  <si>
    <t>49-2091</t>
  </si>
  <si>
    <t>Avionics Technicians</t>
  </si>
  <si>
    <t>49-2091 Avionics Technicians ($62,300)</t>
  </si>
  <si>
    <t>49-2092</t>
  </si>
  <si>
    <t>Electric Motor, Power Tool, and Related Repairers</t>
  </si>
  <si>
    <t>49-2092 Electric Motor, Power Tool, and Related Repairers ($35,833)</t>
  </si>
  <si>
    <t>49-2093</t>
  </si>
  <si>
    <t>Electrical and Electronics Installers and Repairers, Transportation Equipment</t>
  </si>
  <si>
    <t>49-2093 Electrical and Electronics Installers and Repairers, Transportation Equipment ($65,943)</t>
  </si>
  <si>
    <t>49-2094</t>
  </si>
  <si>
    <t>Electrical and Electronics Repairers, Commercial and Industrial Equipment</t>
  </si>
  <si>
    <t>49-2094 Electrical and Electronics Repairers, Commercial and Industrial Equipment ($55,565)</t>
  </si>
  <si>
    <t>49-2095</t>
  </si>
  <si>
    <t>Electrical and Electronics Repairers, Powerhouse, Substation, and Relay</t>
  </si>
  <si>
    <t>49-2095 Electrical and Electronics Repairers, Powerhouse, Substation, and Relay ($65,803)</t>
  </si>
  <si>
    <t>49-2096</t>
  </si>
  <si>
    <t>Electronic Equipment Installers and Repairers, Motor Vehicles</t>
  </si>
  <si>
    <t>49-2096 Electronic Equipment Installers and Repairers, Motor Vehicles ($38,458)</t>
  </si>
  <si>
    <t>49-2097</t>
  </si>
  <si>
    <t>Audiovisual Equipment Installers and Repairers</t>
  </si>
  <si>
    <t>49-2097 Audiovisual Equipment Installers and Repairers ($34,725)</t>
  </si>
  <si>
    <t>49-3021</t>
  </si>
  <si>
    <t>Automotive Body and Related Repairers</t>
  </si>
  <si>
    <t>49-3021 Automotive Body and Related Repairers ($41,775)</t>
  </si>
  <si>
    <t>49-3022</t>
  </si>
  <si>
    <t>Automotive Glass Installers and Repairers</t>
  </si>
  <si>
    <t>49-3022 Automotive Glass Installers and Repairers ($32,883)</t>
  </si>
  <si>
    <t>49-3023</t>
  </si>
  <si>
    <t>Automotive Service Technicians and Mechanics</t>
  </si>
  <si>
    <t>49-3023 Automotive Service Technicians and Mechanics ($41,992)</t>
  </si>
  <si>
    <t>49-3031</t>
  </si>
  <si>
    <t>Bus and Truck Mechanics and Diesel Engine Specialists</t>
  </si>
  <si>
    <t>49-3031 Bus and Truck Mechanics and Diesel Engine Specialists ($51,790)</t>
  </si>
  <si>
    <t>49-3041</t>
  </si>
  <si>
    <t>Farm Equipment Mechanics and Service Technicians</t>
  </si>
  <si>
    <t>49-3041 Farm Equipment Mechanics and Service Technicians ($43,215)</t>
  </si>
  <si>
    <t>49-3042</t>
  </si>
  <si>
    <t>Mobile Heavy Equipment Mechanics, Except Engines</t>
  </si>
  <si>
    <t>49-3042 Mobile Heavy Equipment Mechanics, Except Engines ($50,944)</t>
  </si>
  <si>
    <t>49-3043</t>
  </si>
  <si>
    <t>Rail Car Repairers</t>
  </si>
  <si>
    <t>49-3043 Rail Car Repairers ($37,315)</t>
  </si>
  <si>
    <t>49-3051</t>
  </si>
  <si>
    <t>Motorboat Mechanics and Service Technicians</t>
  </si>
  <si>
    <t>49-3051 Motorboat Mechanics and Service Technicians ($36,673)</t>
  </si>
  <si>
    <t>49-3052</t>
  </si>
  <si>
    <t>Motorcycle Mechanics</t>
  </si>
  <si>
    <t>49-3052 Motorcycle Mechanics ($36,298)</t>
  </si>
  <si>
    <t>49-3053</t>
  </si>
  <si>
    <t>Outdoor Power Equipment and Other Small Engine Mechanics</t>
  </si>
  <si>
    <t>49-3053 Outdoor Power Equipment and Other Small Engine Mechanics ($37,996)</t>
  </si>
  <si>
    <t>49-3091</t>
  </si>
  <si>
    <t>Bicycle Repairers</t>
  </si>
  <si>
    <t>49-3091 Bicycle Repairers ($25,520)</t>
  </si>
  <si>
    <t>49-3092</t>
  </si>
  <si>
    <t>Recreational Vehicle Service Technicians</t>
  </si>
  <si>
    <t>49-3092 Recreational Vehicle Service Technicians ($48,762)</t>
  </si>
  <si>
    <t>49-3093</t>
  </si>
  <si>
    <t>Tire Repairers and Changers</t>
  </si>
  <si>
    <t>49-3093 Tire Repairers and Changers ($28,449)</t>
  </si>
  <si>
    <t>49-9011</t>
  </si>
  <si>
    <t>Mechanical Door Repairers</t>
  </si>
  <si>
    <t>49-9011 Mechanical Door Repairers ($37,957)</t>
  </si>
  <si>
    <t>49-9012</t>
  </si>
  <si>
    <t>Control and Valve Installers and Repairers, Except Mechanical Door</t>
  </si>
  <si>
    <t>49-9012 Control and Valve Installers and Repairers, Except Mechanical Door ($35,159)</t>
  </si>
  <si>
    <t>49-9021</t>
  </si>
  <si>
    <t>Heating, Air Conditioning, and Refrigeration Mechanics and Installers</t>
  </si>
  <si>
    <t>49-9021 Heating, Air Conditioning, and Refrigeration Mechanics and Installers ($46,177)</t>
  </si>
  <si>
    <t>49-9031</t>
  </si>
  <si>
    <t>Home Appliance Repairers</t>
  </si>
  <si>
    <t>49-9031 Home Appliance Repairers ($39,314)</t>
  </si>
  <si>
    <t>49-9041</t>
  </si>
  <si>
    <t>Industrial Machinery Mechanics</t>
  </si>
  <si>
    <t>49-9041 Industrial Machinery Mechanics ($52,252)</t>
  </si>
  <si>
    <t>49-9043</t>
  </si>
  <si>
    <t>Maintenance Workers, Machinery</t>
  </si>
  <si>
    <t>49-9043 Maintenance Workers, Machinery ($46,424)</t>
  </si>
  <si>
    <t>49-9045</t>
  </si>
  <si>
    <t>Refractory Materials Repairers, Except Brickmasons</t>
  </si>
  <si>
    <t>49-9045 Refractory Materials Repairers, Except Brickmasons (Insf. Data)</t>
  </si>
  <si>
    <t>49-9051</t>
  </si>
  <si>
    <t>Electrical Power-Line Installers and Repairers</t>
  </si>
  <si>
    <t>49-9051 Electrical Power-Line Installers and Repairers ($56,622)</t>
  </si>
  <si>
    <t>49-9052</t>
  </si>
  <si>
    <t>Telecommunications Line Installers and Repairers</t>
  </si>
  <si>
    <t>49-9052 Telecommunications Line Installers and Repairers ($45,098)</t>
  </si>
  <si>
    <t>49-9061</t>
  </si>
  <si>
    <t>Camera and Photographic Equipment Repairers</t>
  </si>
  <si>
    <t>49-9061 Camera and Photographic Equipment Repairers ($46,081)</t>
  </si>
  <si>
    <t>49-9062</t>
  </si>
  <si>
    <t>Medical Equipment Repairers</t>
  </si>
  <si>
    <t>49-9062 Medical Equipment Repairers ($51,023)</t>
  </si>
  <si>
    <t>49-9063</t>
  </si>
  <si>
    <t>Musical Instrument Repairers and Tuners</t>
  </si>
  <si>
    <t>49-9063 Musical Instrument Repairers and Tuners ($31,287)</t>
  </si>
  <si>
    <t>49-9064</t>
  </si>
  <si>
    <t>Watch and Clock Repairers</t>
  </si>
  <si>
    <t>49-9064 Watch and Clock Repairers ($35,890)</t>
  </si>
  <si>
    <t>49-9069</t>
  </si>
  <si>
    <t>Precision Instrument and Equipment Repairers, All Other</t>
  </si>
  <si>
    <t>49-9069 Precision Instrument and Equipment Repairers, All Other ($51,429)</t>
  </si>
  <si>
    <t>49-9071</t>
  </si>
  <si>
    <t>Maintenance and Repair Workers, General</t>
  </si>
  <si>
    <t>49-9071 Maintenance and Repair Workers, General ($40,334)</t>
  </si>
  <si>
    <t>49-9081</t>
  </si>
  <si>
    <t>Wind Turbine Service Technicians</t>
  </si>
  <si>
    <t>49-9081 Wind Turbine Service Technicians ($49,609)</t>
  </si>
  <si>
    <t>49-9091</t>
  </si>
  <si>
    <t>Coin, Vending, and Amusement Machine Servicers and Repairers</t>
  </si>
  <si>
    <t>49-9091 Coin, Vending, and Amusement Machine Servicers and Repairers ($31,519)</t>
  </si>
  <si>
    <t>49-9092</t>
  </si>
  <si>
    <t>Commercial Divers</t>
  </si>
  <si>
    <t>49-9092 Commercial Divers ($45,729)</t>
  </si>
  <si>
    <t>49-9094</t>
  </si>
  <si>
    <t>Locksmiths and Safe Repairers</t>
  </si>
  <si>
    <t>49-9094 Locksmiths and Safe Repairers ($44,067)</t>
  </si>
  <si>
    <t>49-9095</t>
  </si>
  <si>
    <t>Manufactured Building and Mobile Home Installers</t>
  </si>
  <si>
    <t>49-9095 Manufactured Building and Mobile Home Installers ($31,198)</t>
  </si>
  <si>
    <t>49-9097</t>
  </si>
  <si>
    <t>Signal and Track Switch Repairers</t>
  </si>
  <si>
    <t>49-9097 Signal and Track Switch Repairers ($77,760)</t>
  </si>
  <si>
    <t>49-9098</t>
  </si>
  <si>
    <t>Helpers--Installation, Maintenance, and Repair Workers</t>
  </si>
  <si>
    <t>49-9098 Helpers--Installation, Maintenance, and Repair Workers ($33,549)</t>
  </si>
  <si>
    <t>49-9099</t>
  </si>
  <si>
    <t>Installation, Maintenance, and Repair Workers, All Other</t>
  </si>
  <si>
    <t>49-9099 Installation, Maintenance, and Repair Workers, All Other ($36,628)</t>
  </si>
  <si>
    <t>51-1011</t>
  </si>
  <si>
    <t>First-Line Supervisors of Production and Operating Workers</t>
  </si>
  <si>
    <t>51-1011 First-Line Supervisors of Production and Operating Workers ($61,600)</t>
  </si>
  <si>
    <t>51-2011</t>
  </si>
  <si>
    <t>Aircraft Structure, Surfaces, Rigging, and Systems Assemblers</t>
  </si>
  <si>
    <t>51-2011 Aircraft Structure, Surfaces, Rigging, and Systems Assemblers ($60,275)</t>
  </si>
  <si>
    <t>51-2021</t>
  </si>
  <si>
    <t>Coil Winders, Tapers, and Finishers</t>
  </si>
  <si>
    <t>51-2021 Coil Winders, Tapers, and Finishers ($38,421)</t>
  </si>
  <si>
    <t>51-2028</t>
  </si>
  <si>
    <t>Electrical, Electronic, and Electromechanical Assemblers, Except Coil Winders, Tapers, and Finishers</t>
  </si>
  <si>
    <t>51-2028 Electrical, Electronic, and Electromechanical Assemblers, Except Coil Winders, Tapers, and Finishers ($33,893)</t>
  </si>
  <si>
    <t>51-2031</t>
  </si>
  <si>
    <t>Engine and Other Machine Assemblers</t>
  </si>
  <si>
    <t>51-2031 Engine and Other Machine Assemblers ($37,160)</t>
  </si>
  <si>
    <t>51-2041</t>
  </si>
  <si>
    <t>Structural Metal Fabricators and Fitters</t>
  </si>
  <si>
    <t>51-2041 Structural Metal Fabricators and Fitters ($37,328)</t>
  </si>
  <si>
    <t>51-2051</t>
  </si>
  <si>
    <t>Fiberglass Laminators and Fabricators</t>
  </si>
  <si>
    <t>51-2051 Fiberglass Laminators and Fabricators ($69,474)</t>
  </si>
  <si>
    <t>51-2061</t>
  </si>
  <si>
    <t>Timing Device Assemblers and Adjusters</t>
  </si>
  <si>
    <t>51-2061 Timing Device Assemblers and Adjusters (Insf. Data)</t>
  </si>
  <si>
    <t>51-2098</t>
  </si>
  <si>
    <t>Miscellaneous Assemblers and Fabricators</t>
  </si>
  <si>
    <t>51-2098 Miscellaneous Assemblers and Fabricators ($29,372)</t>
  </si>
  <si>
    <t>51-3011</t>
  </si>
  <si>
    <t>Bakers</t>
  </si>
  <si>
    <t>51-3011 Bakers ($24,374)</t>
  </si>
  <si>
    <t>51-3021</t>
  </si>
  <si>
    <t>Butchers and Meat Cutters</t>
  </si>
  <si>
    <t>51-3021 Butchers and Meat Cutters ($24,939)</t>
  </si>
  <si>
    <t>51-3022</t>
  </si>
  <si>
    <t>Meat, Poultry, and Fish Cutters and Trimmers</t>
  </si>
  <si>
    <t>51-3022 Meat, Poultry, and Fish Cutters and Trimmers ($29,867)</t>
  </si>
  <si>
    <t>51-3023</t>
  </si>
  <si>
    <t>Slaughterers and Meat Packers</t>
  </si>
  <si>
    <t>51-3023 Slaughterers and Meat Packers ($26,636)</t>
  </si>
  <si>
    <t>51-3091</t>
  </si>
  <si>
    <t>Food and Tobacco Roasting, Baking, and Drying Machine Operators and Tenders</t>
  </si>
  <si>
    <t>51-3091 Food and Tobacco Roasting, Baking, and Drying Machine Operators and Tenders ($23,637)</t>
  </si>
  <si>
    <t>51-3092</t>
  </si>
  <si>
    <t>Food Batchmakers</t>
  </si>
  <si>
    <t>51-3092 Food Batchmakers ($31,839)</t>
  </si>
  <si>
    <t>51-3093</t>
  </si>
  <si>
    <t>Food Cooking Machine Operators and Tenders</t>
  </si>
  <si>
    <t>51-3093 Food Cooking Machine Operators and Tenders ($30,310)</t>
  </si>
  <si>
    <t>51-3099</t>
  </si>
  <si>
    <t>Food Processing Workers, All Other</t>
  </si>
  <si>
    <t>51-3099 Food Processing Workers, All Other ($25,850)</t>
  </si>
  <si>
    <t>51-4021</t>
  </si>
  <si>
    <t>Extruding and Drawing Machine Setters, Operators, and Tenders, Metal and Plastic</t>
  </si>
  <si>
    <t>51-4021 Extruding and Drawing Machine Setters, Operators, and Tenders, Metal and Plastic ($32,499)</t>
  </si>
  <si>
    <t>51-4022</t>
  </si>
  <si>
    <t>Forging Machine Setters, Operators, and Tenders, Metal and Plastic</t>
  </si>
  <si>
    <t>51-4022 Forging Machine Setters, Operators, and Tenders, Metal and Plastic ($38,370)</t>
  </si>
  <si>
    <t>51-4023</t>
  </si>
  <si>
    <t>Rolling Machine Setters, Operators, and Tenders, Metal and Plastic</t>
  </si>
  <si>
    <t>51-4023 Rolling Machine Setters, Operators, and Tenders, Metal and Plastic ($31,543)</t>
  </si>
  <si>
    <t>51-4031</t>
  </si>
  <si>
    <t>Cutting, Punching, and Press Machine Setters, Operators, and Tenders, Metal and Plastic</t>
  </si>
  <si>
    <t>51-4031 Cutting, Punching, and Press Machine Setters, Operators, and Tenders, Metal and Plastic ($32,719)</t>
  </si>
  <si>
    <t>51-4032</t>
  </si>
  <si>
    <t>Drilling and Boring Machine Tool Setters, Operators, and Tenders, Metal and Plastic</t>
  </si>
  <si>
    <t>51-4032 Drilling and Boring Machine Tool Setters, Operators, and Tenders, Metal and Plastic ($48,777)</t>
  </si>
  <si>
    <t>51-4033</t>
  </si>
  <si>
    <t>Grinding, Lapping, Polishing, and Buffing Machine Tool Setters, Operators, and Tenders, Metal and Plastic</t>
  </si>
  <si>
    <t>51-4033 Grinding, Lapping, Polishing, and Buffing Machine Tool Setters, Operators, and Tenders, Metal and Plastic ($29,756)</t>
  </si>
  <si>
    <t>51-4034</t>
  </si>
  <si>
    <t>Lathe and Turning Machine Tool Setters, Operators, and Tenders, Metal and Plastic</t>
  </si>
  <si>
    <t>51-4034 Lathe and Turning Machine Tool Setters, Operators, and Tenders, Metal and Plastic ($38,736)</t>
  </si>
  <si>
    <t>51-4035</t>
  </si>
  <si>
    <t>Milling and Planing Machine Setters, Operators, and Tenders, Metal and Plastic</t>
  </si>
  <si>
    <t>51-4035 Milling and Planing Machine Setters, Operators, and Tenders, Metal and Plastic ($37,936)</t>
  </si>
  <si>
    <t>51-4041</t>
  </si>
  <si>
    <t>Machinists</t>
  </si>
  <si>
    <t>51-4041 Machinists ($41,959)</t>
  </si>
  <si>
    <t>51-4051</t>
  </si>
  <si>
    <t>Metal-Refining Furnace Operators and Tenders</t>
  </si>
  <si>
    <t>51-4051 Metal-Refining Furnace Operators and Tenders ($39,985)</t>
  </si>
  <si>
    <t>51-4052</t>
  </si>
  <si>
    <t>Pourers and Casters, Metal</t>
  </si>
  <si>
    <t>51-4052 Pourers and Casters, Metal ($36,229)</t>
  </si>
  <si>
    <t>51-4061</t>
  </si>
  <si>
    <t>Model Makers, Metal and Plastic</t>
  </si>
  <si>
    <t>51-4061 Model Makers, Metal and Plastic ($71,683)</t>
  </si>
  <si>
    <t>51-4062</t>
  </si>
  <si>
    <t>Patternmakers, Metal and Plastic</t>
  </si>
  <si>
    <t>51-4062 Patternmakers, Metal and Plastic ($37,321)</t>
  </si>
  <si>
    <t>51-4071</t>
  </si>
  <si>
    <t>Foundry Mold and Coremakers</t>
  </si>
  <si>
    <t>51-4071 Foundry Mold and Coremakers ($27,125)</t>
  </si>
  <si>
    <t>51-4072</t>
  </si>
  <si>
    <t>Molding, Coremaking, and Casting Machine Setters, Operators, and Tenders, Metal and Plastic</t>
  </si>
  <si>
    <t>51-4072 Molding, Coremaking, and Casting Machine Setters, Operators, and Tenders, Metal and Plastic ($27,048)</t>
  </si>
  <si>
    <t>51-4081</t>
  </si>
  <si>
    <t>Multiple Machine Tool Setters, Operators, and Tenders, Metal and Plastic</t>
  </si>
  <si>
    <t>51-4081 Multiple Machine Tool Setters, Operators, and Tenders, Metal and Plastic ($31,168)</t>
  </si>
  <si>
    <t>51-4111</t>
  </si>
  <si>
    <t>Tool and Die Makers</t>
  </si>
  <si>
    <t>51-4111 Tool and Die Makers ($50,263)</t>
  </si>
  <si>
    <t>51-4121</t>
  </si>
  <si>
    <t>Welders, Cutters, Solderers, and Brazers</t>
  </si>
  <si>
    <t>51-4121 Welders, Cutters, Solderers, and Brazers ($39,513)</t>
  </si>
  <si>
    <t>51-4122</t>
  </si>
  <si>
    <t>Welding, Soldering, and Brazing Machine Setters, Operators, and Tenders</t>
  </si>
  <si>
    <t>51-4122 Welding, Soldering, and Brazing Machine Setters, Operators, and Tenders ($32,579)</t>
  </si>
  <si>
    <t>51-4191</t>
  </si>
  <si>
    <t>Heat Treating Equipment Setters, Operators, and Tenders, Metal and Plastic</t>
  </si>
  <si>
    <t>51-4191 Heat Treating Equipment Setters, Operators, and Tenders, Metal and Plastic ($34,705)</t>
  </si>
  <si>
    <t>51-4192</t>
  </si>
  <si>
    <t>Layout Workers, Metal and Plastic</t>
  </si>
  <si>
    <t>51-4192 Layout Workers, Metal and Plastic ($35,327)</t>
  </si>
  <si>
    <t>51-4193</t>
  </si>
  <si>
    <t>Plating Machine Setters, Operators, and Tenders, Metal and Plastic</t>
  </si>
  <si>
    <t>51-4193 Plating Machine Setters, Operators, and Tenders, Metal and Plastic ($29,852)</t>
  </si>
  <si>
    <t>51-4194</t>
  </si>
  <si>
    <t>Tool Grinders, Filers, and Sharpeners</t>
  </si>
  <si>
    <t>51-4194 Tool Grinders, Filers, and Sharpeners ($34,815)</t>
  </si>
  <si>
    <t>51-4199</t>
  </si>
  <si>
    <t>Metal Workers and Plastic Workers, All Other</t>
  </si>
  <si>
    <t>51-4199 Metal Workers and Plastic Workers, All Other ($35,486)</t>
  </si>
  <si>
    <t>51-5111</t>
  </si>
  <si>
    <t>Prepress Technicians and Workers</t>
  </si>
  <si>
    <t>51-5111 Prepress Technicians and Workers ($37,507)</t>
  </si>
  <si>
    <t>51-5112</t>
  </si>
  <si>
    <t>Printing Press Operators</t>
  </si>
  <si>
    <t>51-5112 Printing Press Operators ($38,373)</t>
  </si>
  <si>
    <t>51-5113</t>
  </si>
  <si>
    <t>Print Binding and Finishing Workers</t>
  </si>
  <si>
    <t>51-5113 Print Binding and Finishing Workers ($28,331)</t>
  </si>
  <si>
    <t>51-6011</t>
  </si>
  <si>
    <t>Laundry and Dry-Cleaning Workers</t>
  </si>
  <si>
    <t>51-6011 Laundry and Dry-Cleaning Workers ($22,546)</t>
  </si>
  <si>
    <t>51-6021</t>
  </si>
  <si>
    <t>Pressers, Textile, Garment, and Related Materials</t>
  </si>
  <si>
    <t>51-6021 Pressers, Textile, Garment, and Related Materials ($21,942)</t>
  </si>
  <si>
    <t>51-6031</t>
  </si>
  <si>
    <t>Sewing Machine Operators</t>
  </si>
  <si>
    <t>51-6031 Sewing Machine Operators ($24,785)</t>
  </si>
  <si>
    <t>51-6041</t>
  </si>
  <si>
    <t>Shoe and Leather Workers and Repairers</t>
  </si>
  <si>
    <t>51-6041 Shoe and Leather Workers and Repairers ($26,759)</t>
  </si>
  <si>
    <t>51-6042</t>
  </si>
  <si>
    <t>Shoe Machine Operators and Tenders</t>
  </si>
  <si>
    <t>51-6042 Shoe Machine Operators and Tenders ($28,211)</t>
  </si>
  <si>
    <t>51-6051</t>
  </si>
  <si>
    <t>Sewers, Hand</t>
  </si>
  <si>
    <t>51-6051 Sewers, Hand ($27,259)</t>
  </si>
  <si>
    <t>51-6052</t>
  </si>
  <si>
    <t>Tailors, Dressmakers, and Custom Sewers</t>
  </si>
  <si>
    <t>51-6052 Tailors, Dressmakers, and Custom Sewers ($24,909)</t>
  </si>
  <si>
    <t>51-6061</t>
  </si>
  <si>
    <t>Textile Bleaching and Dyeing Machine Operators and Tenders</t>
  </si>
  <si>
    <t>51-6061 Textile Bleaching and Dyeing Machine Operators and Tenders ($20,207)</t>
  </si>
  <si>
    <t>51-6062</t>
  </si>
  <si>
    <t>Textile Cutting Machine Setters, Operators, and Tenders</t>
  </si>
  <si>
    <t>51-6062 Textile Cutting Machine Setters, Operators, and Tenders ($22,742)</t>
  </si>
  <si>
    <t>51-6063</t>
  </si>
  <si>
    <t>Textile Knitting and Weaving Machine Setters, Operators, and Tenders</t>
  </si>
  <si>
    <t>51-6063 Textile Knitting and Weaving Machine Setters, Operators, and Tenders ($30,576)</t>
  </si>
  <si>
    <t>51-6064</t>
  </si>
  <si>
    <t>Textile Winding, Twisting, and Drawing Out Machine Setters, Operators, and Tenders</t>
  </si>
  <si>
    <t>51-6064 Textile Winding, Twisting, and Drawing Out Machine Setters, Operators, and Tenders ($19,381)</t>
  </si>
  <si>
    <t>51-6091</t>
  </si>
  <si>
    <t>Extruding and Forming Machine Setters, Operators, and Tenders, Synthetic and Glass Fibers</t>
  </si>
  <si>
    <t>51-6091 Extruding and Forming Machine Setters, Operators, and Tenders, Synthetic and Glass Fibers ($34,296)</t>
  </si>
  <si>
    <t>51-6092</t>
  </si>
  <si>
    <t>Fabric and Apparel Patternmakers</t>
  </si>
  <si>
    <t>51-6092 Fabric and Apparel Patternmakers ($55,967)</t>
  </si>
  <si>
    <t>51-6093</t>
  </si>
  <si>
    <t>Upholsterers</t>
  </si>
  <si>
    <t>51-6093 Upholsterers ($33,623)</t>
  </si>
  <si>
    <t>51-6099</t>
  </si>
  <si>
    <t>Textile, Apparel, and Furnishings Workers, All Other</t>
  </si>
  <si>
    <t>51-6099 Textile, Apparel, and Furnishings Workers, All Other ($24,200)</t>
  </si>
  <si>
    <t>51-7011</t>
  </si>
  <si>
    <t>Cabinetmakers and Bench Carpenters</t>
  </si>
  <si>
    <t>51-7011 Cabinetmakers and Bench Carpenters ($30,872)</t>
  </si>
  <si>
    <t>51-7021</t>
  </si>
  <si>
    <t>Furniture Finishers</t>
  </si>
  <si>
    <t>51-7021 Furniture Finishers ($29,224)</t>
  </si>
  <si>
    <t>51-7031</t>
  </si>
  <si>
    <t>Model Makers, Wood</t>
  </si>
  <si>
    <t>51-7031 Model Makers, Wood ($55,581)</t>
  </si>
  <si>
    <t>51-7032</t>
  </si>
  <si>
    <t>Patternmakers, Wood</t>
  </si>
  <si>
    <t>51-7032 Patternmakers, Wood ($61,026)</t>
  </si>
  <si>
    <t>51-7041</t>
  </si>
  <si>
    <t>Sawing Machine Setters, Operators, and Tenders, Wood</t>
  </si>
  <si>
    <t>51-7041 Sawing Machine Setters, Operators, and Tenders, Wood ($26,792)</t>
  </si>
  <si>
    <t>51-7042</t>
  </si>
  <si>
    <t>Woodworking Machine Setters, Operators, and Tenders, Except Sawing</t>
  </si>
  <si>
    <t>51-7042 Woodworking Machine Setters, Operators, and Tenders, Except Sawing ($26,258)</t>
  </si>
  <si>
    <t>51-7099</t>
  </si>
  <si>
    <t>Woodworkers, All Other</t>
  </si>
  <si>
    <t>51-7099 Woodworkers, All Other ($32,899)</t>
  </si>
  <si>
    <t>51-8011</t>
  </si>
  <si>
    <t>Nuclear Power Reactor Operators</t>
  </si>
  <si>
    <t>51-8011 Nuclear Power Reactor Operators ($86,018)</t>
  </si>
  <si>
    <t>51-8012</t>
  </si>
  <si>
    <t>Power Distributors and Dispatchers</t>
  </si>
  <si>
    <t>51-8012 Power Distributors and Dispatchers ($86,344)</t>
  </si>
  <si>
    <t>51-8013</t>
  </si>
  <si>
    <t>Power Plant Operators</t>
  </si>
  <si>
    <t>51-8013 Power Plant Operators ($71,696)</t>
  </si>
  <si>
    <t>51-8021</t>
  </si>
  <si>
    <t>Stationary Engineers and Boiler Operators</t>
  </si>
  <si>
    <t>51-8021 Stationary Engineers and Boiler Operators ($60,772)</t>
  </si>
  <si>
    <t>51-8031</t>
  </si>
  <si>
    <t>Water and Wastewater Treatment Plant and System Operators</t>
  </si>
  <si>
    <t>51-8031 Water and Wastewater Treatment Plant and System Operators ($42,318)</t>
  </si>
  <si>
    <t>51-8092</t>
  </si>
  <si>
    <t>Gas Plant Operators</t>
  </si>
  <si>
    <t>51-8092 Gas Plant Operators ($69,711)</t>
  </si>
  <si>
    <t>51-9011</t>
  </si>
  <si>
    <t>Chemical Equipment Operators and Tenders</t>
  </si>
  <si>
    <t>51-9011 Chemical Equipment Operators and Tenders ($35,144)</t>
  </si>
  <si>
    <t>51-9012</t>
  </si>
  <si>
    <t>Separating, Filtering, Clarifying, Precipitating, and Still Machine Setters, Operators, and Tenders</t>
  </si>
  <si>
    <t>51-9012 Separating, Filtering, Clarifying, Precipitating, and Still Machine Setters, Operators, and Tenders ($36,004)</t>
  </si>
  <si>
    <t>51-9021</t>
  </si>
  <si>
    <t>Crushing, Grinding, and Polishing Machine Setters, Operators, and Tenders</t>
  </si>
  <si>
    <t>51-9021 Crushing, Grinding, and Polishing Machine Setters, Operators, and Tenders ($35,016)</t>
  </si>
  <si>
    <t>51-9022</t>
  </si>
  <si>
    <t>Grinding and Polishing Workers, Hand</t>
  </si>
  <si>
    <t>51-9022 Grinding and Polishing Workers, Hand ($28,556)</t>
  </si>
  <si>
    <t>51-9023</t>
  </si>
  <si>
    <t>Mixing and Blending Machine Setters, Operators, and Tenders</t>
  </si>
  <si>
    <t>51-9023 Mixing and Blending Machine Setters, Operators, and Tenders ($33,350)</t>
  </si>
  <si>
    <t>51-9031</t>
  </si>
  <si>
    <t>Cutters and Trimmers, Hand</t>
  </si>
  <si>
    <t>51-9031 Cutters and Trimmers, Hand ($30,076)</t>
  </si>
  <si>
    <t>51-9032</t>
  </si>
  <si>
    <t>Cutting and Slicing Machine Setters, Operators, and Tenders</t>
  </si>
  <si>
    <t>51-9032 Cutting and Slicing Machine Setters, Operators, and Tenders ($34,575)</t>
  </si>
  <si>
    <t>51-9041</t>
  </si>
  <si>
    <t>Extruding, Forming, Pressing, and Compacting Machine Setters, Operators, and Tenders</t>
  </si>
  <si>
    <t>51-9041 Extruding, Forming, Pressing, and Compacting Machine Setters, Operators, and Tenders ($29,628)</t>
  </si>
  <si>
    <t>51-9051</t>
  </si>
  <si>
    <t>Furnace, Kiln, Oven, Drier, and Kettle Operators and Tenders</t>
  </si>
  <si>
    <t>51-9051 Furnace, Kiln, Oven, Drier, and Kettle Operators and Tenders ($35,457)</t>
  </si>
  <si>
    <t>51-9061</t>
  </si>
  <si>
    <t>Inspectors, Testers, Sorters, Samplers, and Weighers</t>
  </si>
  <si>
    <t>51-9061 Inspectors, Testers, Sorters, Samplers, and Weighers ($37,884)</t>
  </si>
  <si>
    <t>51-9071</t>
  </si>
  <si>
    <t>Jewelers and Precious Stone and Metal Workers</t>
  </si>
  <si>
    <t>51-9071 Jewelers and Precious Stone and Metal Workers ($34,635)</t>
  </si>
  <si>
    <t>51-9081</t>
  </si>
  <si>
    <t>Dental Laboratory Technicians</t>
  </si>
  <si>
    <t>51-9081 Dental Laboratory Technicians ($48,007)</t>
  </si>
  <si>
    <t>51-9082</t>
  </si>
  <si>
    <t>Medical Appliance Technicians</t>
  </si>
  <si>
    <t>51-9082 Medical Appliance Technicians ($37,244)</t>
  </si>
  <si>
    <t>51-9083</t>
  </si>
  <si>
    <t>Ophthalmic Laboratory Technicians</t>
  </si>
  <si>
    <t>51-9083 Ophthalmic Laboratory Technicians ($33,642)</t>
  </si>
  <si>
    <t>51-9111</t>
  </si>
  <si>
    <t>Packaging and Filling Machine Operators and Tenders</t>
  </si>
  <si>
    <t>51-9111 Packaging and Filling Machine Operators and Tenders ($30,033)</t>
  </si>
  <si>
    <t>51-9123</t>
  </si>
  <si>
    <t>Painting, Coating, and Decorating Workers</t>
  </si>
  <si>
    <t>51-9123 Painting, Coating, and Decorating Workers ($29,110)</t>
  </si>
  <si>
    <t>51-9124</t>
  </si>
  <si>
    <t>Coating, Painting, and Spraying Machine Setters, Operators, and Tenders</t>
  </si>
  <si>
    <t>51-9124 Coating, Painting, and Spraying Machine Setters, Operators, and Tenders ($38,488)</t>
  </si>
  <si>
    <t>51-9141</t>
  </si>
  <si>
    <t>Semiconductor Processing Technicians</t>
  </si>
  <si>
    <t>51-9141 Semiconductor Processing Technicians ($36,898)</t>
  </si>
  <si>
    <t>51-9151</t>
  </si>
  <si>
    <t>Photographic Process Workers and Processing Machine Operators</t>
  </si>
  <si>
    <t>51-9151 Photographic Process Workers and Processing Machine Operators ($28,702)</t>
  </si>
  <si>
    <t>51-9161</t>
  </si>
  <si>
    <t>Computer Numerically Controlled Tool Operators</t>
  </si>
  <si>
    <t>51-9161 Computer Numerically Controlled Tool Operators ($39,794)</t>
  </si>
  <si>
    <t>51-9191</t>
  </si>
  <si>
    <t>Adhesive Bonding Machine Operators and Tenders</t>
  </si>
  <si>
    <t>51-9191 Adhesive Bonding Machine Operators and Tenders ($34,098)</t>
  </si>
  <si>
    <t>51-9192</t>
  </si>
  <si>
    <t>Cleaning, Washing, and Metal Pickling Equipment Operators and Tenders</t>
  </si>
  <si>
    <t>51-9192 Cleaning, Washing, and Metal Pickling Equipment Operators and Tenders ($29,056)</t>
  </si>
  <si>
    <t>51-9193</t>
  </si>
  <si>
    <t>Cooling and Freezing Equipment Operators and Tenders</t>
  </si>
  <si>
    <t>51-9193 Cooling and Freezing Equipment Operators and Tenders ($38,723)</t>
  </si>
  <si>
    <t>51-9194</t>
  </si>
  <si>
    <t>Etchers and Engravers</t>
  </si>
  <si>
    <t>51-9194 Etchers and Engravers ($21,673)</t>
  </si>
  <si>
    <t>51-9195</t>
  </si>
  <si>
    <t>Molders, Shapers, and Casters, Except Metal and Plastic</t>
  </si>
  <si>
    <t>51-9195 Molders, Shapers, and Casters, Except Metal and Plastic ($27,790)</t>
  </si>
  <si>
    <t>51-9196</t>
  </si>
  <si>
    <t>Paper Goods Machine Setters, Operators, and Tenders</t>
  </si>
  <si>
    <t>51-9196 Paper Goods Machine Setters, Operators, and Tenders ($29,789)</t>
  </si>
  <si>
    <t>51-9197</t>
  </si>
  <si>
    <t>Tire Builders</t>
  </si>
  <si>
    <t>51-9197 Tire Builders ($30,776)</t>
  </si>
  <si>
    <t>51-9198</t>
  </si>
  <si>
    <t>Helpers--Production Workers</t>
  </si>
  <si>
    <t>51-9198 Helpers--Production Workers ($26,643)</t>
  </si>
  <si>
    <t>51-9199</t>
  </si>
  <si>
    <t>Production Workers, All Other</t>
  </si>
  <si>
    <t>51-9199 Production Workers, All Other ($27,950)</t>
  </si>
  <si>
    <t>53-1041</t>
  </si>
  <si>
    <t>Aircraft Cargo Handling Supervisors</t>
  </si>
  <si>
    <t>53-1041 Aircraft Cargo Handling Supervisors ($82,218)</t>
  </si>
  <si>
    <t>53-1047</t>
  </si>
  <si>
    <t>First-Line Supervisors of Transportation and Material Moving Workers, Except Aircraft Cargo Handling Supervisors</t>
  </si>
  <si>
    <t>53-1047 First-Line Supervisors of Transportation and Material Moving Workers, Except Aircraft Cargo Handling Supervisors ($56,327)</t>
  </si>
  <si>
    <t>53-2011</t>
  </si>
  <si>
    <t>Airline Pilots, Copilots, and Flight Engineers</t>
  </si>
  <si>
    <t>53-2011 Airline Pilots, Copilots, and Flight Engineers ($141,678)</t>
  </si>
  <si>
    <t>53-2021</t>
  </si>
  <si>
    <t>Air Traffic Controllers</t>
  </si>
  <si>
    <t>53-2021 Air Traffic Controllers ($148,492)</t>
  </si>
  <si>
    <t>53-2022</t>
  </si>
  <si>
    <t>Airfield Operations Specialists</t>
  </si>
  <si>
    <t>53-2022 Airfield Operations Specialists ($82,037)</t>
  </si>
  <si>
    <t>53-2031</t>
  </si>
  <si>
    <t>Flight Attendants</t>
  </si>
  <si>
    <t>53-2031 Flight Attendants ($73,372)</t>
  </si>
  <si>
    <t>53-3011</t>
  </si>
  <si>
    <t>Ambulance Drivers and Attendants, Except Emergency Medical Technicians</t>
  </si>
  <si>
    <t>53-3011 Ambulance Drivers and Attendants, Except Emergency Medical Technicians ($26,258)</t>
  </si>
  <si>
    <t>53-3031</t>
  </si>
  <si>
    <t>Driver/Sales Workers</t>
  </si>
  <si>
    <t>53-3031 Driver/Sales Workers ($28,126)</t>
  </si>
  <si>
    <t>53-3032</t>
  </si>
  <si>
    <t>Heavy and Tractor-Trailer Truck Drivers</t>
  </si>
  <si>
    <t>53-3032 Heavy and Tractor-Trailer Truck Drivers ($45,986)</t>
  </si>
  <si>
    <t>53-3033</t>
  </si>
  <si>
    <t>Light Truck Drivers</t>
  </si>
  <si>
    <t>53-3033 Light Truck Drivers ($38,459)</t>
  </si>
  <si>
    <t>53-3052</t>
  </si>
  <si>
    <t>Bus Drivers, Transit and Intercity</t>
  </si>
  <si>
    <t>53-3052 Bus Drivers, Transit and Intercity ($44,871)</t>
  </si>
  <si>
    <t>53-3058</t>
  </si>
  <si>
    <t>Passenger Vehicle Drivers, Except Bus Drivers, Transit and Intercity</t>
  </si>
  <si>
    <t>53-3058 Passenger Vehicle Drivers, Except Bus Drivers, Transit and Intercity ($26,121)</t>
  </si>
  <si>
    <t>53-3099</t>
  </si>
  <si>
    <t>Motor Vehicle Operators, All Other</t>
  </si>
  <si>
    <t>53-3099 Motor Vehicle Operators, All Other ($30,725)</t>
  </si>
  <si>
    <t>53-4011</t>
  </si>
  <si>
    <t>Locomotive Engineers</t>
  </si>
  <si>
    <t>53-4011 Locomotive Engineers ($71,548)</t>
  </si>
  <si>
    <t>53-4013</t>
  </si>
  <si>
    <t>Rail Yard Engineers, Dinkey Operators, and Hostlers</t>
  </si>
  <si>
    <t>53-4013 Rail Yard Engineers, Dinkey Operators, and Hostlers ($66,659)</t>
  </si>
  <si>
    <t>53-4041</t>
  </si>
  <si>
    <t>Subway and Streetcar Operators</t>
  </si>
  <si>
    <t>53-4041 Subway and Streetcar Operators ($57,634)</t>
  </si>
  <si>
    <t>53-4099</t>
  </si>
  <si>
    <t>Rail Transportation Workers, All Other</t>
  </si>
  <si>
    <t>53-4099 Rail Transportation Workers, All Other ($63,594)</t>
  </si>
  <si>
    <t>53-5011</t>
  </si>
  <si>
    <t>Sailors and Marine Oilers</t>
  </si>
  <si>
    <t>53-5011 Sailors and Marine Oilers ($44,533)</t>
  </si>
  <si>
    <t>53-5021</t>
  </si>
  <si>
    <t>Captains, Mates, and Pilots of Water Vessels</t>
  </si>
  <si>
    <t>53-5021 Captains, Mates, and Pilots of Water Vessels ($52,156)</t>
  </si>
  <si>
    <t>53-5022</t>
  </si>
  <si>
    <t>Motorboat Operators</t>
  </si>
  <si>
    <t>53-5022 Motorboat Operators ($58,519)</t>
  </si>
  <si>
    <t>53-5031</t>
  </si>
  <si>
    <t>Ship Engineers</t>
  </si>
  <si>
    <t>53-5031 Ship Engineers ($106,405)</t>
  </si>
  <si>
    <t>53-6011</t>
  </si>
  <si>
    <t>Bridge and Lock Tenders</t>
  </si>
  <si>
    <t>53-6011 Bridge and Lock Tenders ($63,417)</t>
  </si>
  <si>
    <t>53-6021</t>
  </si>
  <si>
    <t>Parking Attendants</t>
  </si>
  <si>
    <t>53-6021 Parking Attendants ($22,297)</t>
  </si>
  <si>
    <t>53-6031</t>
  </si>
  <si>
    <t>Automotive and Watercraft Service Attendants</t>
  </si>
  <si>
    <t>53-6031 Automotive and Watercraft Service Attendants ($25,150)</t>
  </si>
  <si>
    <t>53-6041</t>
  </si>
  <si>
    <t>Traffic Technicians</t>
  </si>
  <si>
    <t>53-6041 Traffic Technicians ($50,232)</t>
  </si>
  <si>
    <t>53-6061</t>
  </si>
  <si>
    <t>Passenger Attendants</t>
  </si>
  <si>
    <t>53-6061 Passenger Attendants ($22,635)</t>
  </si>
  <si>
    <t>53-6098</t>
  </si>
  <si>
    <t>Aircraft Service Attendants and Transportation Workers, All Other</t>
  </si>
  <si>
    <t>53-6098 Aircraft Service Attendants and Transportation Workers, All Other ($33,003)</t>
  </si>
  <si>
    <t>53-7011</t>
  </si>
  <si>
    <t>Conveyor Operators and Tenders</t>
  </si>
  <si>
    <t>53-7011 Conveyor Operators and Tenders ($31,859)</t>
  </si>
  <si>
    <t>53-7021</t>
  </si>
  <si>
    <t>Crane and Tower Operators</t>
  </si>
  <si>
    <t>53-7021 Crane and Tower Operators ($56,392)</t>
  </si>
  <si>
    <t>53-7041</t>
  </si>
  <si>
    <t>Hoist and Winch Operators</t>
  </si>
  <si>
    <t>53-7041 Hoist and Winch Operators ($47,807)</t>
  </si>
  <si>
    <t>53-7051</t>
  </si>
  <si>
    <t>Industrial Truck and Tractor Operators</t>
  </si>
  <si>
    <t>53-7051 Industrial Truck and Tractor Operators ($35,050)</t>
  </si>
  <si>
    <t>53-7061</t>
  </si>
  <si>
    <t>Cleaners of Vehicles and Equipment</t>
  </si>
  <si>
    <t>53-7061 Cleaners of Vehicles and Equipment ($24,424)</t>
  </si>
  <si>
    <t>53-7062</t>
  </si>
  <si>
    <t>Laborers and Freight, Stock, and Material Movers, Hand</t>
  </si>
  <si>
    <t>53-7062 Laborers and Freight, Stock, and Material Movers, Hand ($29,829)</t>
  </si>
  <si>
    <t>53-7063</t>
  </si>
  <si>
    <t>Machine Feeders and Offbearers</t>
  </si>
  <si>
    <t>53-7063 Machine Feeders and Offbearers ($32,140)</t>
  </si>
  <si>
    <t>53-7064</t>
  </si>
  <si>
    <t>Packers and Packagers, Hand</t>
  </si>
  <si>
    <t>53-7064 Packers and Packagers, Hand ($25,201)</t>
  </si>
  <si>
    <t>53-7065</t>
  </si>
  <si>
    <t>Stockers and Order Fillers</t>
  </si>
  <si>
    <t>53-7065 Stockers and Order Fillers ($28,041)</t>
  </si>
  <si>
    <t>53-7071</t>
  </si>
  <si>
    <t>Gas Compressor and Gas Pumping Station Operators</t>
  </si>
  <si>
    <t>53-7071 Gas Compressor and Gas Pumping Station Operators ($48,299)</t>
  </si>
  <si>
    <t>53-7072</t>
  </si>
  <si>
    <t>Pump Operators, Except Wellhead Pumpers</t>
  </si>
  <si>
    <t>53-7072 Pump Operators, Except Wellhead Pumpers ($32,619)</t>
  </si>
  <si>
    <t>53-7073</t>
  </si>
  <si>
    <t>Wellhead Pumpers</t>
  </si>
  <si>
    <t>53-7073 Wellhead Pumpers ($59,655)</t>
  </si>
  <si>
    <t>53-7081</t>
  </si>
  <si>
    <t>Refuse and Recyclable Material Collectors</t>
  </si>
  <si>
    <t>53-7081 Refuse and Recyclable Material Collectors ($32,137)</t>
  </si>
  <si>
    <t>53-7121</t>
  </si>
  <si>
    <t>Tank Car, Truck, and Ship Loaders</t>
  </si>
  <si>
    <t>53-7121 Tank Car, Truck, and Ship Loaders ($33,372)</t>
  </si>
  <si>
    <t>53-7199</t>
  </si>
  <si>
    <t>Material Moving Workers, All Other</t>
  </si>
  <si>
    <t>53-7199 Material Moving Workers, All Other ($26,319)</t>
  </si>
  <si>
    <t>55-9999</t>
  </si>
  <si>
    <t>Military-only occupations</t>
  </si>
  <si>
    <t>55-9999 Military-only occupations ($33,639)</t>
  </si>
  <si>
    <t>99-9999</t>
  </si>
  <si>
    <t>Unclassified Occupation</t>
  </si>
  <si>
    <t>99-9999 Unclassified Occupation ($)</t>
  </si>
  <si>
    <t>Computer Occupations</t>
  </si>
  <si>
    <t>Computer Network Support Specialists ($75,338)</t>
  </si>
  <si>
    <t>Web Developers and Digital Interface Designers ($68,010)</t>
  </si>
  <si>
    <t>Drafters, Engineering Technicians, and Mapping Technicians</t>
  </si>
  <si>
    <t>Architectural and Civil Drafters ($55,794)</t>
  </si>
  <si>
    <t>Electrical and Electronics Drafters ($59,692)</t>
  </si>
  <si>
    <t>Mechanical Drafters ($55,265)</t>
  </si>
  <si>
    <t>Civil Engineering Technologists and Technicians ($46,633)</t>
  </si>
  <si>
    <t>Electrical and Electronic Engineering Technologists and Technicians ($65,208)</t>
  </si>
  <si>
    <t>Industrial Engineering Technologists and Technicians ($67,704)</t>
  </si>
  <si>
    <t>Calibration Technologists and Technicians and Engineering Technologists and Technicians, Except Drafters, All Other ($61,594)</t>
  </si>
  <si>
    <t>Life, Physical, and Social Science Technicians</t>
  </si>
  <si>
    <t>Environmental Science and Protection Technicians, Including Health ($50,782)</t>
  </si>
  <si>
    <t>Forest and Conservation Technicians ($45,307)</t>
  </si>
  <si>
    <t>Legal Support Workers</t>
  </si>
  <si>
    <t>Paralegals and Legal Assistants ($58,630)</t>
  </si>
  <si>
    <t>Healthcare Diagnosing or Treating Practitioners</t>
  </si>
  <si>
    <t>Radiation Therapists ($83,230)</t>
  </si>
  <si>
    <t>Respiratory Therapists ($63,359)</t>
  </si>
  <si>
    <t>Dental Hygienists ($81,749)</t>
  </si>
  <si>
    <t>Health Technologists and Technicians</t>
  </si>
  <si>
    <t>Diagnostic Medical Sonographers ($74,741)</t>
  </si>
  <si>
    <t>Radiologic Technologists and Technicians ($61,781)</t>
  </si>
  <si>
    <t>Occupational Therapy and Physical Therapist Assistants and Aides</t>
  </si>
  <si>
    <t>Occupational Therapy Assistants ($67,060)</t>
  </si>
  <si>
    <t>Air Transportation Workers</t>
  </si>
  <si>
    <t>Air Traffic Controllers ($148,492)</t>
  </si>
  <si>
    <t>Business Operations Specialists</t>
  </si>
  <si>
    <t>Buyers and Purchasing Agents ($71,722)</t>
  </si>
  <si>
    <t>Financial Specialists</t>
  </si>
  <si>
    <t>Compliance Officers ($72,874)</t>
  </si>
  <si>
    <t>Cost Estimators ($64,538)</t>
  </si>
  <si>
    <t>Human Resources Specialists ($63,554)</t>
  </si>
  <si>
    <t>Logisticians ($72,897)</t>
  </si>
  <si>
    <t>Fundraisers ($61,383)</t>
  </si>
  <si>
    <t>Market Research Analysts and Marketing Specialists ($70,782)</t>
  </si>
  <si>
    <t>Project Management Specialists and Business Operations Specialists, All Other ($80,174)</t>
  </si>
  <si>
    <t>Accountants and Auditors ($77,044)</t>
  </si>
  <si>
    <t>Budget Analysts ($76,445)</t>
  </si>
  <si>
    <t>Credit Analysts ($71,282)</t>
  </si>
  <si>
    <t>Insurance Underwriters ($63,048)</t>
  </si>
  <si>
    <t>Loan Officers ($73,759)</t>
  </si>
  <si>
    <t>Tax Examiners and Collectors, and Revenue Agents ($83,854)</t>
  </si>
  <si>
    <t>Financial and Investment Analysts, Financial Risk Specialists, and Financial Specialists, All Other ($80,392)</t>
  </si>
  <si>
    <t>Computer Systems Analysts ($93,881)</t>
  </si>
  <si>
    <t>Network and Computer Systems Administrators ($88,429)</t>
  </si>
  <si>
    <t>Database Administrators and Architects ($101,300)</t>
  </si>
  <si>
    <t>Computer Programmers ($83,416)</t>
  </si>
  <si>
    <t>Software Developers and Software Quality Assurance Analysts and Testers ($109,329)</t>
  </si>
  <si>
    <t>Mathematical Science Occupations</t>
  </si>
  <si>
    <t>Architects, Surveyors, and Cartographers</t>
  </si>
  <si>
    <t>Engineers</t>
  </si>
  <si>
    <t>Computer Occupations, All Other ($93,222)</t>
  </si>
  <si>
    <t>Operations Research Analysts ($84,225)</t>
  </si>
  <si>
    <t>Data Scientists and Mathematical Science Occupations, All Other ($94,110)</t>
  </si>
  <si>
    <t>Architects, Except Landscape and Naval ($85,519)</t>
  </si>
  <si>
    <t>Cartographers and Photogrammetrists ($69,286)</t>
  </si>
  <si>
    <t>Surveyors ($60,950)</t>
  </si>
  <si>
    <t>Aerospace Engineers ($129,161)</t>
  </si>
  <si>
    <t>Chemical Engineers ($143,367)</t>
  </si>
  <si>
    <t>Civil Engineers ($84,633)</t>
  </si>
  <si>
    <t>Computer Hardware Engineers ($120,193)</t>
  </si>
  <si>
    <t>Electrical Engineers ($102,614)</t>
  </si>
  <si>
    <t>Electronics Engineers, Except Computer ($120,006)</t>
  </si>
  <si>
    <t>Environmental Engineers ($109,828)</t>
  </si>
  <si>
    <t>Health and Safety Engineers, Except Mining Safety Engineers and Inspectors ($95,527)</t>
  </si>
  <si>
    <t>Industrial Engineers ($96,957)</t>
  </si>
  <si>
    <t>Materials Engineers ($94,387)</t>
  </si>
  <si>
    <t>Mechanical Engineers ($94,368)</t>
  </si>
  <si>
    <t>Petroleum Engineers ($191,866)</t>
  </si>
  <si>
    <t>Engineers, All Other ($102,650)</t>
  </si>
  <si>
    <t>Life Scientists</t>
  </si>
  <si>
    <t>Biological Scientists, All Other ($84,399)</t>
  </si>
  <si>
    <t>Physical Scientists</t>
  </si>
  <si>
    <t>Chemists ($71,936)</t>
  </si>
  <si>
    <t>Environmental Scientists and Specialists, Including Health ($74,111)</t>
  </si>
  <si>
    <t>Social Scientists and Related Workers</t>
  </si>
  <si>
    <t>Physical Scientists, All Other ($116,270)</t>
  </si>
  <si>
    <t>Social Scientists and Related Workers, All Other ($85,577)</t>
  </si>
  <si>
    <t>Biological Technicians ($64,401)</t>
  </si>
  <si>
    <t>Occupational Health and Safety Specialists and Technicians</t>
  </si>
  <si>
    <t>Forensic Science Technicians ($56,150)</t>
  </si>
  <si>
    <t>Occupational Health and Safety Specialists ($69,876)</t>
  </si>
  <si>
    <t>Counselors, Social Workers, and Other Community and Social Service Specialists</t>
  </si>
  <si>
    <t>Probation Officers and Correctional Treatment Specialists ($48,385)</t>
  </si>
  <si>
    <t>Preschool, Elementary, Middle, Secondary, and Special Education Teachers</t>
  </si>
  <si>
    <t>Art and Design Workers</t>
  </si>
  <si>
    <t>Media and Communication Workers</t>
  </si>
  <si>
    <t>Kindergarten Teachers, Except Special Education ($56,844)</t>
  </si>
  <si>
    <t>Elementary School Teachers, Except Special Education ($58,035)</t>
  </si>
  <si>
    <t>Middle School Teachers, Except Special and Career/Technical Education ($58,035)</t>
  </si>
  <si>
    <t>Secondary School Teachers, Except Special and Career/Technical Education ($58,525)</t>
  </si>
  <si>
    <t>Special Education Teachers, Kindergarten and Elementary School ($58,421)</t>
  </si>
  <si>
    <t>Special Education Teachers, Middle School ($57,885)</t>
  </si>
  <si>
    <t>Special Education Teachers, Secondary School ($57,423)</t>
  </si>
  <si>
    <t>Commercial and Industrial Designers ($64,755)</t>
  </si>
  <si>
    <t>Public Relations Specialists ($56,825)</t>
  </si>
  <si>
    <t>Registered Nurses ($75,604)</t>
  </si>
  <si>
    <t>Other Healthcare Practitioners and Technical Occupations</t>
  </si>
  <si>
    <t>Athletic Trainers ($58,446)</t>
  </si>
  <si>
    <t>Sales Representatives, Services</t>
  </si>
  <si>
    <t>Sales Representatives, Wholesale and Manufacturing</t>
  </si>
  <si>
    <t>Securities, Commodities, and Financial Services Sales Agents ($59,449)</t>
  </si>
  <si>
    <t>Sales Representatives, Wholesale and Manufacturing, Technical and Scientific Products ($75,535)</t>
  </si>
  <si>
    <t>Other Sales and Related Workers</t>
  </si>
  <si>
    <t>Sales Engineers ($120,031)</t>
  </si>
  <si>
    <t>Personal Financial Advisors ($84,101)</t>
  </si>
  <si>
    <t>Financial Examiners ($87,693)</t>
  </si>
  <si>
    <t>Actuaries ($107,194)</t>
  </si>
  <si>
    <t>Law Enforcement Workers</t>
  </si>
  <si>
    <t>Correctional Officers and Jailers ($48,234)</t>
  </si>
  <si>
    <t>Police and Sheriffs Patrol Officers ($72,129)</t>
  </si>
  <si>
    <t>Other Protective Service Workers</t>
  </si>
  <si>
    <t>Transportation Security Screeners ($44,971)</t>
  </si>
  <si>
    <t>Information and Record Clerks</t>
  </si>
  <si>
    <t>Brokerage Clerks ($52,392)</t>
  </si>
  <si>
    <t>Secretaries and Administrative Assistants</t>
  </si>
  <si>
    <t>Legal Secretaries and Administrative Assistants ($54,740)</t>
  </si>
  <si>
    <t>Commercial Pilots ($105,268)</t>
  </si>
  <si>
    <t>Rail Transportation Workers</t>
  </si>
  <si>
    <t>Railroad Conductors and Yardmasters ($56,740)</t>
  </si>
  <si>
    <t>Claims Adjusters, Examiners, and Investigators ($67,925)</t>
  </si>
  <si>
    <t>Airfield Operations Specialists ($82,037)</t>
  </si>
  <si>
    <t>Insurance Appraisers, Auto Damage ($60,992)</t>
  </si>
  <si>
    <t>Court Reporters and Simultaneous Captioners ($76,150)</t>
  </si>
  <si>
    <t>Surgical Technologists ($50,757)</t>
  </si>
  <si>
    <t>Licensed Practical and Licensed Vocational Nurses ($49,361)</t>
  </si>
  <si>
    <t>Entry-Level Hourly Earnings</t>
  </si>
  <si>
    <t>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</si>
</sst>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.00;[Red]\ \(&quot;$&quot;#,##0.00\)"/>
    <numFmt numFmtId="167" formatCode="&quot;$&quot;#,##0;[Red]\ \(&quot;$&quot;#,##0\)"/>
    <numFmt numFmtId="168" formatCode="#,##0;[Red]\ \(#,##0\)"/>
    <numFmt numFmtId="169" formatCode="0.0%;[Red]\ \(0.0%\)"/>
    <numFmt numFmtId="170" formatCode="#,##0.0;[Red]\ \(#,##0.0\)"/>
    <numFmt numFmtId="171" formatCode="#,##0.00;[Red]\ \(#,##0.00\)"/>
    <numFmt numFmtId="172" formatCode="0%;[Red]\ \(0%\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16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1" fillId="4" borderId="0" xfId="0" applyFont="1" applyFill="1" applyAlignment="1" applyProtection="1">
      <alignment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horizontal="right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9" fontId="0" fillId="0" borderId="0" xfId="0" applyNumberFormat="1" applyAlignment="1" applyProtection="1">
      <alignment vertical="center" wrapText="1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 applyProtection="1">
      <alignment horizontal="center" vertical="center"/>
      <protection locked="0"/>
    </xf>
    <xf numFmtId="0" fontId="2" fillId="8" borderId="5" xfId="0" applyFont="1" applyFill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9" borderId="4" xfId="0" applyFont="1" applyFill="1" applyBorder="1" applyAlignment="1" applyProtection="1">
      <alignment horizontal="center" vertical="center"/>
      <protection locked="0"/>
    </xf>
    <xf numFmtId="0" fontId="2" fillId="9" borderId="5" xfId="0" applyFont="1" applyFill="1" applyBorder="1" applyAlignment="1" applyProtection="1">
      <alignment horizontal="center" vertical="center"/>
      <protection locked="0"/>
    </xf>
    <xf numFmtId="0" fontId="2" fillId="9" borderId="6" xfId="0" applyFont="1" applyFill="1" applyBorder="1" applyAlignment="1" applyProtection="1">
      <alignment horizontal="center" vertical="center"/>
      <protection locked="0"/>
    </xf>
    <xf numFmtId="0" fontId="2" fillId="10" borderId="4" xfId="0" applyFont="1" applyFill="1" applyBorder="1" applyAlignment="1" applyProtection="1">
      <alignment horizontal="center" vertical="center"/>
      <protection locked="0"/>
    </xf>
    <xf numFmtId="0" fontId="2" fillId="10" borderId="5" xfId="0" applyFont="1" applyFill="1" applyBorder="1" applyAlignment="1" applyProtection="1">
      <alignment horizontal="center" vertical="center"/>
      <protection locked="0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vertical="center"/>
      <protection locked="0"/>
    </xf>
    <xf numFmtId="0" fontId="2" fillId="6" borderId="2" xfId="0" applyFont="1" applyFill="1" applyBorder="1" applyAlignment="1" applyProtection="1">
      <alignment vertical="center" wrapText="1"/>
      <protection locked="0"/>
    </xf>
    <xf numFmtId="0" fontId="2" fillId="6" borderId="2" xfId="0" applyFont="1" applyFill="1" applyBorder="1" applyAlignment="1" applyProtection="1">
      <alignment horizontal="left" vertical="center" wrapText="1"/>
      <protection locked="0"/>
    </xf>
    <xf numFmtId="0" fontId="2" fillId="7" borderId="1" xfId="0" applyFont="1" applyFill="1" applyBorder="1" applyAlignment="1" applyProtection="1">
      <alignment horizontal="left" vertical="center" wrapText="1"/>
      <protection locked="0"/>
    </xf>
    <xf numFmtId="0" fontId="2" fillId="8" borderId="1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center" wrapText="1"/>
      <protection locked="0"/>
    </xf>
    <xf numFmtId="164" fontId="2" fillId="7" borderId="1" xfId="0" applyNumberFormat="1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7" borderId="6" xfId="0" applyFont="1" applyFill="1" applyBorder="1" applyAlignment="1" applyProtection="1">
      <alignment horizontal="left" vertical="center" wrapText="1"/>
      <protection locked="0"/>
    </xf>
    <xf numFmtId="0" fontId="2" fillId="9" borderId="1" xfId="0" applyFont="1" applyFill="1" applyBorder="1" applyAlignment="1" applyProtection="1">
      <alignment horizontal="left" vertical="center" wrapText="1"/>
      <protection locked="0"/>
    </xf>
    <xf numFmtId="0" fontId="2" fillId="10" borderId="1" xfId="0" applyFont="1" applyFill="1" applyBorder="1" applyAlignment="1" applyProtection="1">
      <alignment horizontal="left" vertical="center" wrapText="1"/>
      <protection locked="0"/>
    </xf>
    <xf numFmtId="0" fontId="3" fillId="11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166" fontId="0" fillId="0" borderId="7" xfId="0" applyNumberFormat="1" applyBorder="1" applyAlignment="1" applyProtection="1">
      <alignment horizontal="right" vertical="center"/>
      <protection locked="0"/>
    </xf>
    <xf numFmtId="167" fontId="0" fillId="0" borderId="7" xfId="0" applyNumberFormat="1" applyBorder="1" applyAlignment="1" applyProtection="1">
      <alignment horizontal="right" vertical="center"/>
      <protection locked="0"/>
    </xf>
    <xf numFmtId="168" fontId="0" fillId="0" borderId="7" xfId="0" applyNumberFormat="1" applyBorder="1" applyAlignment="1" applyProtection="1">
      <alignment horizontal="right" vertical="center"/>
      <protection locked="0"/>
    </xf>
    <xf numFmtId="169" fontId="0" fillId="0" borderId="7" xfId="0" applyNumberFormat="1" applyBorder="1" applyAlignment="1" applyProtection="1">
      <alignment horizontal="right" vertical="center"/>
      <protection locked="0"/>
    </xf>
    <xf numFmtId="168" fontId="0" fillId="0" borderId="8" xfId="0" applyNumberFormat="1" applyBorder="1" applyAlignment="1" applyProtection="1">
      <alignment horizontal="right" vertical="center"/>
      <protection locked="0"/>
    </xf>
    <xf numFmtId="164" fontId="0" fillId="0" borderId="8" xfId="0" applyNumberFormat="1" applyBorder="1" applyAlignment="1" applyProtection="1">
      <alignment horizontal="right" vertical="center"/>
      <protection locked="0"/>
    </xf>
    <xf numFmtId="164" fontId="0" fillId="0" borderId="7" xfId="0" applyNumberFormat="1" applyBorder="1" applyAlignment="1" applyProtection="1">
      <alignment horizontal="right" vertical="center"/>
      <protection locked="0"/>
    </xf>
    <xf numFmtId="170" fontId="0" fillId="0" borderId="7" xfId="0" applyNumberFormat="1" applyBorder="1" applyAlignment="1" applyProtection="1">
      <alignment horizontal="right" vertical="center"/>
      <protection locked="0"/>
    </xf>
    <xf numFmtId="171" fontId="0" fillId="0" borderId="7" xfId="0" applyNumberFormat="1" applyBorder="1" applyAlignment="1" applyProtection="1">
      <alignment horizontal="right" vertical="center"/>
      <protection locked="0"/>
    </xf>
    <xf numFmtId="172" fontId="0" fillId="0" borderId="7" xfId="0" applyNumberFormat="1" applyBorder="1" applyAlignment="1" applyProtection="1">
      <alignment horizontal="right" vertical="center"/>
      <protection locked="0"/>
    </xf>
    <xf numFmtId="165" fontId="0" fillId="0" borderId="7" xfId="1" applyNumberFormat="1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166" fontId="0" fillId="0" borderId="8" xfId="0" applyNumberFormat="1" applyBorder="1" applyAlignment="1" applyProtection="1">
      <alignment horizontal="right" vertical="center"/>
      <protection locked="0"/>
    </xf>
    <xf numFmtId="167" fontId="0" fillId="0" borderId="8" xfId="0" applyNumberFormat="1" applyBorder="1" applyAlignment="1" applyProtection="1">
      <alignment horizontal="right" vertical="center"/>
      <protection locked="0"/>
    </xf>
    <xf numFmtId="169" fontId="0" fillId="0" borderId="8" xfId="0" applyNumberFormat="1" applyBorder="1" applyAlignment="1" applyProtection="1">
      <alignment horizontal="right" vertical="center"/>
      <protection locked="0"/>
    </xf>
    <xf numFmtId="170" fontId="0" fillId="0" borderId="8" xfId="0" applyNumberFormat="1" applyBorder="1" applyAlignment="1" applyProtection="1">
      <alignment horizontal="right" vertical="center"/>
      <protection locked="0"/>
    </xf>
    <xf numFmtId="171" fontId="0" fillId="0" borderId="8" xfId="0" applyNumberFormat="1" applyBorder="1" applyAlignment="1" applyProtection="1">
      <alignment horizontal="right" vertical="center"/>
      <protection locked="0"/>
    </xf>
    <xf numFmtId="172" fontId="0" fillId="0" borderId="8" xfId="0" applyNumberForma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3" borderId="8" xfId="0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166" fontId="0" fillId="0" borderId="9" xfId="0" applyNumberFormat="1" applyBorder="1" applyAlignment="1" applyProtection="1">
      <alignment horizontal="right" vertical="center"/>
      <protection locked="0"/>
    </xf>
    <xf numFmtId="167" fontId="0" fillId="0" borderId="9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168" fontId="0" fillId="0" borderId="9" xfId="0" applyNumberFormat="1" applyBorder="1" applyAlignment="1" applyProtection="1">
      <alignment horizontal="right" vertical="center"/>
      <protection locked="0"/>
    </xf>
    <xf numFmtId="169" fontId="0" fillId="0" borderId="9" xfId="0" applyNumberFormat="1" applyBorder="1" applyAlignment="1" applyProtection="1">
      <alignment horizontal="right" vertical="center"/>
      <protection locked="0"/>
    </xf>
    <xf numFmtId="164" fontId="0" fillId="0" borderId="9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171" fontId="0" fillId="0" borderId="9" xfId="0" applyNumberFormat="1" applyBorder="1" applyAlignment="1" applyProtection="1">
      <alignment horizontal="right" vertical="center"/>
      <protection locked="0"/>
    </xf>
    <xf numFmtId="172" fontId="0" fillId="0" borderId="9" xfId="0" applyNumberFormat="1" applyBorder="1" applyAlignment="1" applyProtection="1">
      <alignment horizontal="right" vertical="center"/>
      <protection locked="0"/>
    </xf>
    <xf numFmtId="166" fontId="0" fillId="3" borderId="8" xfId="0" applyNumberForma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166" fontId="0" fillId="0" borderId="8" xfId="0" applyNumberFormat="1" applyFill="1" applyBorder="1" applyAlignment="1" applyProtection="1">
      <alignment horizontal="right" vertical="center"/>
      <protection locked="0"/>
    </xf>
    <xf numFmtId="168" fontId="0" fillId="0" borderId="8" xfId="0" applyNumberFormat="1" applyFill="1" applyBorder="1" applyAlignment="1" applyProtection="1">
      <alignment horizontal="right" vertical="center"/>
      <protection locked="0"/>
    </xf>
    <xf numFmtId="169" fontId="0" fillId="0" borderId="8" xfId="0" applyNumberFormat="1" applyFill="1" applyBorder="1" applyAlignment="1" applyProtection="1">
      <alignment horizontal="right" vertical="center"/>
      <protection locked="0"/>
    </xf>
    <xf numFmtId="164" fontId="0" fillId="0" borderId="7" xfId="0" applyNumberFormat="1" applyFill="1" applyBorder="1" applyAlignment="1" applyProtection="1">
      <alignment horizontal="right" vertical="center"/>
      <protection locked="0"/>
    </xf>
    <xf numFmtId="170" fontId="0" fillId="0" borderId="8" xfId="0" applyNumberFormat="1" applyFill="1" applyBorder="1" applyAlignment="1" applyProtection="1">
      <alignment horizontal="right" vertical="center"/>
      <protection locked="0"/>
    </xf>
    <xf numFmtId="172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166" fontId="0" fillId="0" borderId="11" xfId="0" applyNumberFormat="1" applyFill="1" applyBorder="1" applyAlignment="1" applyProtection="1">
      <alignment horizontal="right" vertical="center"/>
      <protection locked="0"/>
    </xf>
    <xf numFmtId="168" fontId="0" fillId="0" borderId="11" xfId="0" applyNumberFormat="1" applyFill="1" applyBorder="1" applyAlignment="1" applyProtection="1">
      <alignment horizontal="right" vertical="center"/>
      <protection locked="0"/>
    </xf>
    <xf numFmtId="169" fontId="0" fillId="0" borderId="11" xfId="0" applyNumberFormat="1" applyFill="1" applyBorder="1" applyAlignment="1" applyProtection="1">
      <alignment horizontal="right" vertical="center"/>
      <protection locked="0"/>
    </xf>
    <xf numFmtId="164" fontId="0" fillId="0" borderId="11" xfId="0" applyNumberFormat="1" applyFill="1" applyBorder="1" applyAlignment="1" applyProtection="1">
      <alignment horizontal="right" vertical="center"/>
      <protection locked="0"/>
    </xf>
    <xf numFmtId="170" fontId="0" fillId="0" borderId="11" xfId="0" applyNumberFormat="1" applyFill="1" applyBorder="1" applyAlignment="1" applyProtection="1">
      <alignment horizontal="right" vertical="center"/>
      <protection locked="0"/>
    </xf>
    <xf numFmtId="172" fontId="0" fillId="0" borderId="11" xfId="0" applyNumberFormat="1" applyFill="1" applyBorder="1" applyAlignment="1" applyProtection="1">
      <alignment horizontal="right" vertical="center"/>
      <protection locked="0"/>
    </xf>
    <xf numFmtId="168" fontId="0" fillId="0" borderId="12" xfId="0" applyNumberForma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166" fontId="0" fillId="0" borderId="14" xfId="0" applyNumberFormat="1" applyFill="1" applyBorder="1" applyAlignment="1" applyProtection="1">
      <alignment horizontal="right" vertical="center"/>
      <protection locked="0"/>
    </xf>
    <xf numFmtId="168" fontId="0" fillId="0" borderId="14" xfId="0" applyNumberFormat="1" applyFill="1" applyBorder="1" applyAlignment="1" applyProtection="1">
      <alignment horizontal="right" vertical="center"/>
      <protection locked="0"/>
    </xf>
    <xf numFmtId="169" fontId="0" fillId="0" borderId="14" xfId="0" applyNumberFormat="1" applyFill="1" applyBorder="1" applyAlignment="1" applyProtection="1">
      <alignment horizontal="right" vertical="center"/>
      <protection locked="0"/>
    </xf>
    <xf numFmtId="164" fontId="0" fillId="0" borderId="14" xfId="0" applyNumberFormat="1" applyFill="1" applyBorder="1" applyAlignment="1" applyProtection="1">
      <alignment horizontal="right" vertical="center"/>
      <protection locked="0"/>
    </xf>
    <xf numFmtId="170" fontId="0" fillId="0" borderId="14" xfId="0" applyNumberFormat="1" applyFill="1" applyBorder="1" applyAlignment="1" applyProtection="1">
      <alignment horizontal="right" vertical="center"/>
      <protection locked="0"/>
    </xf>
    <xf numFmtId="172" fontId="0" fillId="0" borderId="14" xfId="0" applyNumberFormat="1" applyFill="1" applyBorder="1" applyAlignment="1" applyProtection="1">
      <alignment horizontal="right" vertical="center"/>
      <protection locked="0"/>
    </xf>
    <xf numFmtId="168" fontId="0" fillId="0" borderId="15" xfId="0" applyNumberFormat="1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166" fontId="0" fillId="0" borderId="17" xfId="0" applyNumberFormat="1" applyFill="1" applyBorder="1" applyAlignment="1" applyProtection="1">
      <alignment horizontal="right" vertical="center"/>
      <protection locked="0"/>
    </xf>
    <xf numFmtId="168" fontId="0" fillId="0" borderId="17" xfId="0" applyNumberFormat="1" applyFill="1" applyBorder="1" applyAlignment="1" applyProtection="1">
      <alignment horizontal="right" vertical="center"/>
      <protection locked="0"/>
    </xf>
    <xf numFmtId="169" fontId="0" fillId="0" borderId="17" xfId="0" applyNumberFormat="1" applyFill="1" applyBorder="1" applyAlignment="1" applyProtection="1">
      <alignment horizontal="right" vertical="center"/>
      <protection locked="0"/>
    </xf>
    <xf numFmtId="164" fontId="0" fillId="0" borderId="18" xfId="0" applyNumberFormat="1" applyFill="1" applyBorder="1" applyAlignment="1" applyProtection="1">
      <alignment horizontal="right" vertical="center"/>
      <protection locked="0"/>
    </xf>
    <xf numFmtId="170" fontId="0" fillId="0" borderId="17" xfId="0" applyNumberFormat="1" applyFill="1" applyBorder="1" applyAlignment="1" applyProtection="1">
      <alignment horizontal="right" vertical="center"/>
      <protection locked="0"/>
    </xf>
    <xf numFmtId="172" fontId="0" fillId="0" borderId="17" xfId="0" applyNumberFormat="1" applyFill="1" applyBorder="1" applyAlignment="1" applyProtection="1">
      <alignment horizontal="right" vertical="center"/>
      <protection locked="0"/>
    </xf>
    <xf numFmtId="168" fontId="0" fillId="0" borderId="19" xfId="0" applyNumberFormat="1" applyFill="1" applyBorder="1" applyAlignment="1" applyProtection="1">
      <alignment horizontal="right" vertical="center"/>
      <protection locked="0"/>
    </xf>
    <xf numFmtId="0" fontId="0" fillId="0" borderId="17" xfId="0" applyFill="1" applyBorder="1" applyAlignment="1" applyProtection="1">
      <alignment horizontal="right" vertical="center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168" fontId="0" fillId="0" borderId="21" xfId="0" applyNumberFormat="1" applyFill="1" applyBorder="1" applyAlignment="1" applyProtection="1">
      <alignment horizontal="right" vertical="center"/>
      <protection locked="0"/>
    </xf>
    <xf numFmtId="0" fontId="5" fillId="11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171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5" tint="0.3999450666829432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5" tint="0.3999450666829432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5" tint="0.3999450666829432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5" tint="0.3999450666829432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5" tint="0.3999450666829432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Thrives%20-%20High%20Priority%20Occupations%20-%20Preview%20Tables%20-%20v1.xlsx?EBFEA8AA" TargetMode="External"/><Relationship Id="rId1" Type="http://schemas.openxmlformats.org/officeDocument/2006/relationships/externalLinkPath" Target="file:///\\EBFEA8AA\Thrives%20-%20High%20Priority%20Occupations%20-%20Preview%20Tables%20-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riteria Pivot"/>
      <sheetName val="Base Occupation Data"/>
      <sheetName val="Base Criteria"/>
      <sheetName val="Living Wage --&gt;"/>
      <sheetName val="Living Wage - Dallas Co"/>
      <sheetName val="Family structure 2018"/>
      <sheetName val="working--&gt;"/>
      <sheetName val="Hi Tech List (2020)"/>
      <sheetName val="Occupation Data"/>
      <sheetName val="2- &amp; 3-digit SOC"/>
    </sheetNames>
    <sheetDataSet>
      <sheetData sheetId="0">
        <row r="3">
          <cell r="C3">
            <v>100</v>
          </cell>
        </row>
        <row r="4">
          <cell r="C4">
            <v>100</v>
          </cell>
        </row>
        <row r="5">
          <cell r="C5">
            <v>0.25</v>
          </cell>
        </row>
        <row r="6">
          <cell r="C6">
            <v>100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11-3021</v>
          </cell>
          <cell r="B2" t="str">
            <v>Computer and Information Systems Managers</v>
          </cell>
        </row>
        <row r="3">
          <cell r="A3" t="str">
            <v>11-9041</v>
          </cell>
          <cell r="B3" t="str">
            <v>Architectural and Engineering Managers</v>
          </cell>
        </row>
        <row r="4">
          <cell r="A4" t="str">
            <v>11-9121</v>
          </cell>
          <cell r="B4" t="str">
            <v>Natural Sciences Managers</v>
          </cell>
        </row>
        <row r="5">
          <cell r="A5" t="str">
            <v>15-1111</v>
          </cell>
          <cell r="B5" t="str">
            <v>Computer and Information Research Scientists</v>
          </cell>
        </row>
        <row r="6">
          <cell r="A6" t="str">
            <v>15-1121</v>
          </cell>
          <cell r="B6" t="str">
            <v>Computer Systems Analysts</v>
          </cell>
        </row>
        <row r="7">
          <cell r="A7" t="str">
            <v>15-1122</v>
          </cell>
          <cell r="B7" t="str">
            <v>Information Security Analysts</v>
          </cell>
        </row>
        <row r="8">
          <cell r="A8" t="str">
            <v>15-1131</v>
          </cell>
          <cell r="B8" t="str">
            <v>Computer Programmers</v>
          </cell>
        </row>
        <row r="9">
          <cell r="A9" t="str">
            <v>15-1132</v>
          </cell>
          <cell r="B9" t="str">
            <v>Software Developers, Applications</v>
          </cell>
        </row>
        <row r="10">
          <cell r="A10" t="str">
            <v>15-1133</v>
          </cell>
          <cell r="B10" t="str">
            <v>Software Developers, Systems Software</v>
          </cell>
        </row>
        <row r="11">
          <cell r="A11" t="str">
            <v>15-1134</v>
          </cell>
          <cell r="B11" t="str">
            <v>Web Developers</v>
          </cell>
        </row>
        <row r="12">
          <cell r="A12" t="str">
            <v>15-1141</v>
          </cell>
          <cell r="B12" t="str">
            <v>Database Administrators</v>
          </cell>
        </row>
        <row r="13">
          <cell r="A13" t="str">
            <v>15-1142</v>
          </cell>
          <cell r="B13" t="str">
            <v>Network and Computer Systems Administrators</v>
          </cell>
        </row>
        <row r="14">
          <cell r="A14" t="str">
            <v>15-1143</v>
          </cell>
          <cell r="B14" t="str">
            <v>Computer Network Architects</v>
          </cell>
        </row>
        <row r="15">
          <cell r="A15" t="str">
            <v>15-1151</v>
          </cell>
          <cell r="B15" t="str">
            <v>Computer User Support Specialists</v>
          </cell>
        </row>
        <row r="16">
          <cell r="A16" t="str">
            <v>15-1152</v>
          </cell>
          <cell r="B16" t="str">
            <v>Computer Network Support Specialists</v>
          </cell>
        </row>
        <row r="17">
          <cell r="A17" t="str">
            <v>15-1199</v>
          </cell>
          <cell r="B17" t="str">
            <v>Computer Occupations, All Other</v>
          </cell>
        </row>
        <row r="18">
          <cell r="A18" t="str">
            <v>15-2011</v>
          </cell>
          <cell r="B18" t="str">
            <v>Actuaries</v>
          </cell>
        </row>
        <row r="19">
          <cell r="A19" t="str">
            <v>15-2021</v>
          </cell>
          <cell r="B19" t="str">
            <v>Mathematicians</v>
          </cell>
        </row>
        <row r="20">
          <cell r="A20" t="str">
            <v>15-2031</v>
          </cell>
          <cell r="B20" t="str">
            <v>Operations Research Analysts</v>
          </cell>
        </row>
        <row r="21">
          <cell r="A21" t="str">
            <v>15-2041</v>
          </cell>
          <cell r="B21" t="str">
            <v>Statisticians</v>
          </cell>
        </row>
        <row r="22">
          <cell r="A22" t="str">
            <v>15-2098</v>
          </cell>
          <cell r="B22" t="str">
            <v>Miscellaneous Mathematical Science Occupations</v>
          </cell>
        </row>
        <row r="23">
          <cell r="A23" t="str">
            <v>17-1021</v>
          </cell>
          <cell r="B23" t="str">
            <v>Cartographers and Photogrammetrists</v>
          </cell>
        </row>
        <row r="24">
          <cell r="A24" t="str">
            <v>17-1022</v>
          </cell>
          <cell r="B24" t="str">
            <v>Surveyors</v>
          </cell>
        </row>
        <row r="25">
          <cell r="A25" t="str">
            <v>17-2011</v>
          </cell>
          <cell r="B25" t="str">
            <v>Aerospace Engineers</v>
          </cell>
        </row>
        <row r="26">
          <cell r="A26" t="str">
            <v>17-2021</v>
          </cell>
          <cell r="B26" t="str">
            <v>Agricultural Engineers</v>
          </cell>
        </row>
        <row r="27">
          <cell r="A27" t="str">
            <v>17-2031</v>
          </cell>
          <cell r="B27" t="str">
            <v>Biomedical Engineers</v>
          </cell>
        </row>
        <row r="28">
          <cell r="A28" t="str">
            <v>17-2041</v>
          </cell>
          <cell r="B28" t="str">
            <v>Chemical Engineers</v>
          </cell>
        </row>
        <row r="29">
          <cell r="A29" t="str">
            <v>17-2051</v>
          </cell>
          <cell r="B29" t="str">
            <v>Civil Engineers</v>
          </cell>
        </row>
        <row r="30">
          <cell r="A30" t="str">
            <v>17-2061</v>
          </cell>
          <cell r="B30" t="str">
            <v>Computer Hardware Engineers</v>
          </cell>
        </row>
        <row r="31">
          <cell r="A31" t="str">
            <v>17-2071</v>
          </cell>
          <cell r="B31" t="str">
            <v>Electrical Engineers</v>
          </cell>
        </row>
        <row r="32">
          <cell r="A32" t="str">
            <v>17-2072</v>
          </cell>
          <cell r="B32" t="str">
            <v>Electronics Engineers, Except Computer</v>
          </cell>
        </row>
        <row r="33">
          <cell r="A33" t="str">
            <v>17-2081</v>
          </cell>
          <cell r="B33" t="str">
            <v>Environmental Engineers</v>
          </cell>
        </row>
        <row r="34">
          <cell r="A34" t="str">
            <v>17-2111</v>
          </cell>
          <cell r="B34" t="str">
            <v>Health and Safety Engineers, Except Mining Safety Engineers and Inspectors</v>
          </cell>
        </row>
        <row r="35">
          <cell r="A35" t="str">
            <v>17-2112</v>
          </cell>
          <cell r="B35" t="str">
            <v>Industrial Engineers</v>
          </cell>
        </row>
        <row r="36">
          <cell r="A36" t="str">
            <v>17-2121</v>
          </cell>
          <cell r="B36" t="str">
            <v>Marine Engineers and Naval Architects</v>
          </cell>
        </row>
        <row r="37">
          <cell r="A37" t="str">
            <v>17-2131</v>
          </cell>
          <cell r="B37" t="str">
            <v>Materials Engineers</v>
          </cell>
        </row>
        <row r="38">
          <cell r="A38" t="str">
            <v>17-2141</v>
          </cell>
          <cell r="B38" t="str">
            <v>Mechanical Engineers</v>
          </cell>
        </row>
        <row r="39">
          <cell r="A39" t="str">
            <v>17-2151</v>
          </cell>
          <cell r="B39" t="str">
            <v>Mining and Geological Engineers, Including Mining Safety Engineers</v>
          </cell>
        </row>
        <row r="40">
          <cell r="A40" t="str">
            <v>17-2161</v>
          </cell>
          <cell r="B40" t="str">
            <v>Nuclear Engineers</v>
          </cell>
        </row>
        <row r="41">
          <cell r="A41" t="str">
            <v>17-2171</v>
          </cell>
          <cell r="B41" t="str">
            <v>Petroleum Engineers</v>
          </cell>
        </row>
        <row r="42">
          <cell r="A42" t="str">
            <v>17-2199</v>
          </cell>
          <cell r="B42" t="str">
            <v>Engineers, All Other</v>
          </cell>
        </row>
        <row r="43">
          <cell r="A43" t="str">
            <v>17-3011</v>
          </cell>
          <cell r="B43" t="str">
            <v>Architectural and Civil Drafters</v>
          </cell>
        </row>
        <row r="44">
          <cell r="A44" t="str">
            <v>17-3012</v>
          </cell>
          <cell r="B44" t="str">
            <v>Electrical and Electronics Drafters</v>
          </cell>
        </row>
        <row r="45">
          <cell r="A45" t="str">
            <v>17-3013</v>
          </cell>
          <cell r="B45" t="str">
            <v>Mechanical Drafters</v>
          </cell>
        </row>
        <row r="46">
          <cell r="A46" t="str">
            <v>17-3019</v>
          </cell>
          <cell r="B46" t="str">
            <v>Drafters, All Other</v>
          </cell>
        </row>
        <row r="47">
          <cell r="A47" t="str">
            <v>17-3021</v>
          </cell>
          <cell r="B47" t="str">
            <v>Aerospace Engineering and Operations Technicians</v>
          </cell>
        </row>
        <row r="48">
          <cell r="A48" t="str">
            <v>17-3022</v>
          </cell>
          <cell r="B48" t="str">
            <v>Civil Engineering Technicians</v>
          </cell>
        </row>
        <row r="49">
          <cell r="A49" t="str">
            <v>17-3023</v>
          </cell>
          <cell r="B49" t="str">
            <v>Electrical and Electronics Engineering Technicians</v>
          </cell>
        </row>
        <row r="50">
          <cell r="A50" t="str">
            <v>17-3024</v>
          </cell>
          <cell r="B50" t="str">
            <v>Electro-Mechanical Technicians</v>
          </cell>
        </row>
        <row r="51">
          <cell r="A51" t="str">
            <v>17-3025</v>
          </cell>
          <cell r="B51" t="str">
            <v>Environmental Engineering Technicians</v>
          </cell>
        </row>
        <row r="52">
          <cell r="A52" t="str">
            <v>17-3026</v>
          </cell>
          <cell r="B52" t="str">
            <v>Industrial Engineering Technicians</v>
          </cell>
        </row>
        <row r="53">
          <cell r="A53" t="str">
            <v>17-3027</v>
          </cell>
          <cell r="B53" t="str">
            <v>Mechanical Engineering Technicians</v>
          </cell>
        </row>
        <row r="54">
          <cell r="A54" t="str">
            <v>17-3029</v>
          </cell>
          <cell r="B54" t="str">
            <v>Engineering Technicians, Except Drafters, All Other</v>
          </cell>
        </row>
        <row r="55">
          <cell r="A55" t="str">
            <v>17-3031</v>
          </cell>
          <cell r="B55" t="str">
            <v>Surveying and Mapping Technicians</v>
          </cell>
        </row>
        <row r="56">
          <cell r="A56" t="str">
            <v>19-1011</v>
          </cell>
          <cell r="B56" t="str">
            <v>Animal Scientists</v>
          </cell>
        </row>
        <row r="57">
          <cell r="A57" t="str">
            <v>19-1012</v>
          </cell>
          <cell r="B57" t="str">
            <v>Food Scientists and Technologists</v>
          </cell>
        </row>
        <row r="58">
          <cell r="A58" t="str">
            <v>19-1013</v>
          </cell>
          <cell r="B58" t="str">
            <v>Soil and Plant Scientists</v>
          </cell>
        </row>
        <row r="59">
          <cell r="A59" t="str">
            <v>19-1021</v>
          </cell>
          <cell r="B59" t="str">
            <v>Biochemists and Biophysicists</v>
          </cell>
        </row>
        <row r="60">
          <cell r="A60" t="str">
            <v>19-1022</v>
          </cell>
          <cell r="B60" t="str">
            <v>Microbiologists</v>
          </cell>
        </row>
        <row r="61">
          <cell r="A61" t="str">
            <v>19-1023</v>
          </cell>
          <cell r="B61" t="str">
            <v>Zoologists and Wildlife Biologists</v>
          </cell>
        </row>
        <row r="62">
          <cell r="A62" t="str">
            <v>19-1029</v>
          </cell>
          <cell r="B62" t="str">
            <v>Biological Scientists, All Other</v>
          </cell>
        </row>
        <row r="63">
          <cell r="A63" t="str">
            <v>19-1041</v>
          </cell>
          <cell r="B63" t="str">
            <v>Epidemiologists</v>
          </cell>
        </row>
        <row r="64">
          <cell r="A64" t="str">
            <v>19-1042</v>
          </cell>
          <cell r="B64" t="str">
            <v>Medical Scientists, Except Epidemiologists</v>
          </cell>
        </row>
        <row r="65">
          <cell r="A65" t="str">
            <v>19-1099</v>
          </cell>
          <cell r="B65" t="str">
            <v>Life Scientists, All Other</v>
          </cell>
        </row>
        <row r="66">
          <cell r="A66" t="str">
            <v>19-2011</v>
          </cell>
          <cell r="B66" t="str">
            <v>Astronomers</v>
          </cell>
        </row>
        <row r="67">
          <cell r="A67" t="str">
            <v>19-2012</v>
          </cell>
          <cell r="B67" t="str">
            <v>Physicists</v>
          </cell>
        </row>
        <row r="68">
          <cell r="A68" t="str">
            <v>19-2021</v>
          </cell>
          <cell r="B68" t="str">
            <v>Atmospheric and Space Scientists</v>
          </cell>
        </row>
        <row r="69">
          <cell r="A69" t="str">
            <v>19-2031</v>
          </cell>
          <cell r="B69" t="str">
            <v>Chemists</v>
          </cell>
        </row>
        <row r="70">
          <cell r="A70" t="str">
            <v>19-2032</v>
          </cell>
          <cell r="B70" t="str">
            <v>Materials Scientists</v>
          </cell>
        </row>
        <row r="71">
          <cell r="A71" t="str">
            <v>19-2041</v>
          </cell>
          <cell r="B71" t="str">
            <v>Environmental Scientists and Specialists, Including Health</v>
          </cell>
        </row>
        <row r="72">
          <cell r="A72" t="str">
            <v>19-2042</v>
          </cell>
          <cell r="B72" t="str">
            <v>Geoscientists, Except Hydrologists and Geographers</v>
          </cell>
        </row>
        <row r="73">
          <cell r="A73" t="str">
            <v>19-2043</v>
          </cell>
          <cell r="B73" t="str">
            <v>Hydrologists</v>
          </cell>
        </row>
        <row r="74">
          <cell r="A74" t="str">
            <v>19-2099</v>
          </cell>
          <cell r="B74" t="str">
            <v>Physical Scientists, All Other</v>
          </cell>
        </row>
        <row r="75">
          <cell r="A75" t="str">
            <v>19-4011</v>
          </cell>
          <cell r="B75" t="str">
            <v>Agricultural and Food Science Technicians</v>
          </cell>
        </row>
        <row r="76">
          <cell r="A76" t="str">
            <v>19-4021</v>
          </cell>
          <cell r="B76" t="str">
            <v>Biological Technicians</v>
          </cell>
        </row>
        <row r="77">
          <cell r="A77" t="str">
            <v>19-4031</v>
          </cell>
          <cell r="B77" t="str">
            <v>Chemical Technicians</v>
          </cell>
        </row>
        <row r="78">
          <cell r="A78" t="str">
            <v>19-4041</v>
          </cell>
          <cell r="B78" t="str">
            <v>Geological and Petroleum Technicians</v>
          </cell>
        </row>
        <row r="79">
          <cell r="A79" t="str">
            <v>19-4051</v>
          </cell>
          <cell r="B79" t="str">
            <v>Nuclear Technicians</v>
          </cell>
        </row>
        <row r="80">
          <cell r="A80" t="str">
            <v>19-4091</v>
          </cell>
          <cell r="B80" t="str">
            <v>Environmental Science and Protection Technicians, Including Health</v>
          </cell>
        </row>
        <row r="81">
          <cell r="A81" t="str">
            <v>19-4092</v>
          </cell>
          <cell r="B81" t="str">
            <v>Forensic Science Technicians</v>
          </cell>
        </row>
        <row r="82">
          <cell r="A82" t="str">
            <v>19-4099</v>
          </cell>
          <cell r="B82" t="str">
            <v>Life, Physical, and Social Science Technicians, All Other</v>
          </cell>
        </row>
        <row r="83">
          <cell r="A83" t="str">
            <v>27-1021</v>
          </cell>
          <cell r="B83" t="str">
            <v>Commercial and Industrial Designers</v>
          </cell>
        </row>
        <row r="84">
          <cell r="A84" t="str">
            <v>51-9141</v>
          </cell>
          <cell r="B84" t="str">
            <v>Semiconductor Processors</v>
          </cell>
        </row>
      </sheetData>
      <sheetData sheetId="8"/>
      <sheetData sheetId="9">
        <row r="1">
          <cell r="A1" t="str">
            <v>11-0000</v>
          </cell>
          <cell r="B1" t="str">
            <v>Management Occupations</v>
          </cell>
        </row>
        <row r="2">
          <cell r="A2" t="str">
            <v>13-0000</v>
          </cell>
          <cell r="B2" t="str">
            <v>Business and Financial Operations Occupations</v>
          </cell>
        </row>
        <row r="3">
          <cell r="A3" t="str">
            <v>15-0000</v>
          </cell>
          <cell r="B3" t="str">
            <v>Computer and Mathematical Occupations</v>
          </cell>
        </row>
        <row r="4">
          <cell r="A4" t="str">
            <v>17-0000</v>
          </cell>
          <cell r="B4" t="str">
            <v>Architecture and Engineering Occupations</v>
          </cell>
        </row>
        <row r="5">
          <cell r="A5" t="str">
            <v>19-0000</v>
          </cell>
          <cell r="B5" t="str">
            <v>Life, Physical, and Social Science Occupations</v>
          </cell>
        </row>
        <row r="6">
          <cell r="A6" t="str">
            <v>21-0000</v>
          </cell>
          <cell r="B6" t="str">
            <v>Community and Social Service Occupations</v>
          </cell>
        </row>
        <row r="7">
          <cell r="A7" t="str">
            <v>23-0000</v>
          </cell>
          <cell r="B7" t="str">
            <v>Legal Occupations</v>
          </cell>
        </row>
        <row r="8">
          <cell r="A8" t="str">
            <v>25-0000</v>
          </cell>
          <cell r="B8" t="str">
            <v>Educational Instruction and Library Occupations</v>
          </cell>
        </row>
        <row r="9">
          <cell r="A9" t="str">
            <v>27-0000</v>
          </cell>
          <cell r="B9" t="str">
            <v>Arts, Design, Entertainment, Sports, and Media Occupations</v>
          </cell>
        </row>
        <row r="10">
          <cell r="A10" t="str">
            <v>29-0000</v>
          </cell>
          <cell r="B10" t="str">
            <v>Healthcare Practitioners and Technical Occupations</v>
          </cell>
        </row>
        <row r="11">
          <cell r="A11" t="str">
            <v>31-0000</v>
          </cell>
          <cell r="B11" t="str">
            <v>Healthcare Support Occupations</v>
          </cell>
        </row>
        <row r="12">
          <cell r="A12" t="str">
            <v>33-0000</v>
          </cell>
          <cell r="B12" t="str">
            <v>Protective Service Occupations</v>
          </cell>
        </row>
        <row r="13">
          <cell r="A13" t="str">
            <v>35-0000</v>
          </cell>
          <cell r="B13" t="str">
            <v>Food Preparation and Serving Related Occupations</v>
          </cell>
        </row>
        <row r="14">
          <cell r="A14" t="str">
            <v>37-0000</v>
          </cell>
          <cell r="B14" t="str">
            <v>Building and Grounds Cleaning and Maintenance Occupations</v>
          </cell>
        </row>
        <row r="15">
          <cell r="A15" t="str">
            <v>39-0000</v>
          </cell>
          <cell r="B15" t="str">
            <v>Personal Care and Service Occupations</v>
          </cell>
        </row>
        <row r="16">
          <cell r="A16" t="str">
            <v>41-0000</v>
          </cell>
          <cell r="B16" t="str">
            <v>Sales and Related Occupations</v>
          </cell>
        </row>
        <row r="17">
          <cell r="A17" t="str">
            <v>43-0000</v>
          </cell>
          <cell r="B17" t="str">
            <v>Office and Administrative Support Occupations</v>
          </cell>
        </row>
        <row r="18">
          <cell r="A18" t="str">
            <v>45-0000</v>
          </cell>
          <cell r="B18" t="str">
            <v>Farming, Fishing, and Forestry Occupations</v>
          </cell>
        </row>
        <row r="19">
          <cell r="A19" t="str">
            <v>47-0000</v>
          </cell>
          <cell r="B19" t="str">
            <v>Construction and Extraction Occupations</v>
          </cell>
        </row>
        <row r="20">
          <cell r="A20" t="str">
            <v>49-0000</v>
          </cell>
          <cell r="B20" t="str">
            <v>Installation, Maintenance, and Repair Occupations</v>
          </cell>
        </row>
        <row r="21">
          <cell r="A21" t="str">
            <v>51-0000</v>
          </cell>
          <cell r="B21" t="str">
            <v>Production Occupations</v>
          </cell>
        </row>
        <row r="22">
          <cell r="A22" t="str">
            <v>53-0000</v>
          </cell>
          <cell r="B22" t="str">
            <v>Transportation and Material Moving Occupations</v>
          </cell>
        </row>
        <row r="23">
          <cell r="A23" t="str">
            <v>55-0000</v>
          </cell>
          <cell r="B23" t="str">
            <v>Military-only occupations</v>
          </cell>
        </row>
        <row r="24">
          <cell r="A24" t="str">
            <v>99-0000</v>
          </cell>
          <cell r="B24" t="str">
            <v>Unclassified Occupation</v>
          </cell>
        </row>
        <row r="25">
          <cell r="A25" t="str">
            <v>11-1000</v>
          </cell>
          <cell r="B25" t="str">
            <v>Top Executives</v>
          </cell>
        </row>
        <row r="26">
          <cell r="A26" t="str">
            <v>11-2000</v>
          </cell>
          <cell r="B26" t="str">
            <v>Advertising, Marketing, Promotions, Public Relations, and Sales Managers</v>
          </cell>
        </row>
        <row r="27">
          <cell r="A27" t="str">
            <v>11-3000</v>
          </cell>
          <cell r="B27" t="str">
            <v>Operations Specialties Managers</v>
          </cell>
        </row>
        <row r="28">
          <cell r="A28" t="str">
            <v>11-9000</v>
          </cell>
          <cell r="B28" t="str">
            <v>Other Management Occupations</v>
          </cell>
        </row>
        <row r="29">
          <cell r="A29" t="str">
            <v>13-1000</v>
          </cell>
          <cell r="B29" t="str">
            <v>Business Operations Specialists</v>
          </cell>
        </row>
        <row r="30">
          <cell r="A30" t="str">
            <v>13-2000</v>
          </cell>
          <cell r="B30" t="str">
            <v>Financial Specialists</v>
          </cell>
        </row>
        <row r="31">
          <cell r="A31" t="str">
            <v>15-1000</v>
          </cell>
          <cell r="B31" t="str">
            <v>Computer Occupations</v>
          </cell>
        </row>
        <row r="32">
          <cell r="A32" t="str">
            <v>15-2000</v>
          </cell>
          <cell r="B32" t="str">
            <v>Mathematical Science Occupations</v>
          </cell>
        </row>
        <row r="33">
          <cell r="A33" t="str">
            <v>17-1000</v>
          </cell>
          <cell r="B33" t="str">
            <v>Architects, Surveyors, and Cartographers</v>
          </cell>
        </row>
        <row r="34">
          <cell r="A34" t="str">
            <v>17-2000</v>
          </cell>
          <cell r="B34" t="str">
            <v>Engineers</v>
          </cell>
        </row>
        <row r="35">
          <cell r="A35" t="str">
            <v>17-3000</v>
          </cell>
          <cell r="B35" t="str">
            <v>Drafters, Engineering Technicians, and Mapping Technicians</v>
          </cell>
        </row>
        <row r="36">
          <cell r="A36" t="str">
            <v>19-1000</v>
          </cell>
          <cell r="B36" t="str">
            <v>Life Scientists</v>
          </cell>
        </row>
        <row r="37">
          <cell r="A37" t="str">
            <v>19-2000</v>
          </cell>
          <cell r="B37" t="str">
            <v>Physical Scientists</v>
          </cell>
        </row>
        <row r="38">
          <cell r="A38" t="str">
            <v>19-3000</v>
          </cell>
          <cell r="B38" t="str">
            <v>Social Scientists and Related Workers</v>
          </cell>
        </row>
        <row r="39">
          <cell r="A39" t="str">
            <v>19-4000</v>
          </cell>
          <cell r="B39" t="str">
            <v>Life, Physical, and Social Science Technicians</v>
          </cell>
        </row>
        <row r="40">
          <cell r="A40" t="str">
            <v>19-5000</v>
          </cell>
          <cell r="B40" t="str">
            <v>Occupational Health and Safety Specialists and Technicians</v>
          </cell>
        </row>
        <row r="41">
          <cell r="A41" t="str">
            <v>21-1000</v>
          </cell>
          <cell r="B41" t="str">
            <v>Counselors, Social Workers, and Other Community and Social Service Specialists</v>
          </cell>
        </row>
        <row r="42">
          <cell r="A42" t="str">
            <v>21-2000</v>
          </cell>
          <cell r="B42" t="str">
            <v>Religious Workers</v>
          </cell>
        </row>
        <row r="43">
          <cell r="A43" t="str">
            <v>23-1000</v>
          </cell>
          <cell r="B43" t="str">
            <v>Lawyers, Judges, and Related Workers</v>
          </cell>
        </row>
        <row r="44">
          <cell r="A44" t="str">
            <v>23-2000</v>
          </cell>
          <cell r="B44" t="str">
            <v>Legal Support Workers</v>
          </cell>
        </row>
        <row r="45">
          <cell r="A45" t="str">
            <v>25-1000</v>
          </cell>
          <cell r="B45" t="str">
            <v>Postsecondary Teachers</v>
          </cell>
        </row>
        <row r="46">
          <cell r="A46" t="str">
            <v>25-2000</v>
          </cell>
          <cell r="B46" t="str">
            <v>Preschool, Elementary, Middle, Secondary, and Special Education Teachers</v>
          </cell>
        </row>
        <row r="47">
          <cell r="A47" t="str">
            <v>25-3000</v>
          </cell>
          <cell r="B47" t="str">
            <v>Other Teachers and Instructors</v>
          </cell>
        </row>
        <row r="48">
          <cell r="A48" t="str">
            <v>25-4000</v>
          </cell>
          <cell r="B48" t="str">
            <v>Librarians, Curators, and Archivists</v>
          </cell>
        </row>
        <row r="49">
          <cell r="A49" t="str">
            <v>25-9000</v>
          </cell>
          <cell r="B49" t="str">
            <v>Other Educational Instruction and Library Occupations</v>
          </cell>
        </row>
        <row r="50">
          <cell r="A50" t="str">
            <v>27-1000</v>
          </cell>
          <cell r="B50" t="str">
            <v>Art and Design Workers</v>
          </cell>
        </row>
        <row r="51">
          <cell r="A51" t="str">
            <v>27-2000</v>
          </cell>
          <cell r="B51" t="str">
            <v>Entertainers and Performers, Sports and Related Workers</v>
          </cell>
        </row>
        <row r="52">
          <cell r="A52" t="str">
            <v>27-3000</v>
          </cell>
          <cell r="B52" t="str">
            <v>Media and Communication Workers</v>
          </cell>
        </row>
        <row r="53">
          <cell r="A53" t="str">
            <v>27-4000</v>
          </cell>
          <cell r="B53" t="str">
            <v>Media and Communication Equipment Workers</v>
          </cell>
        </row>
        <row r="54">
          <cell r="A54" t="str">
            <v>29-1000</v>
          </cell>
          <cell r="B54" t="str">
            <v>Healthcare Diagnosing or Treating Practitioners</v>
          </cell>
        </row>
        <row r="55">
          <cell r="A55" t="str">
            <v>29-2000</v>
          </cell>
          <cell r="B55" t="str">
            <v>Health Technologists and Technicians</v>
          </cell>
        </row>
        <row r="56">
          <cell r="A56" t="str">
            <v>29-9000</v>
          </cell>
          <cell r="B56" t="str">
            <v>Other Healthcare Practitioners and Technical Occupations</v>
          </cell>
        </row>
        <row r="57">
          <cell r="A57" t="str">
            <v>31-1000</v>
          </cell>
          <cell r="B57" t="str">
            <v>Home Health and Personal Care Aides; and Nursing Assistants, Orderlies, and Psychiatric Aides</v>
          </cell>
        </row>
        <row r="58">
          <cell r="A58" t="str">
            <v>31-2000</v>
          </cell>
          <cell r="B58" t="str">
            <v>Occupational Therapy and Physical Therapist Assistants and Aides</v>
          </cell>
        </row>
        <row r="59">
          <cell r="A59" t="str">
            <v>31-9000</v>
          </cell>
          <cell r="B59" t="str">
            <v>Other Healthcare Support Occupations</v>
          </cell>
        </row>
        <row r="60">
          <cell r="A60" t="str">
            <v>33-1000</v>
          </cell>
          <cell r="B60" t="str">
            <v>Supervisors of Protective Service Workers</v>
          </cell>
        </row>
        <row r="61">
          <cell r="A61" t="str">
            <v>33-2000</v>
          </cell>
          <cell r="B61" t="str">
            <v>Firefighting and Prevention Workers</v>
          </cell>
        </row>
        <row r="62">
          <cell r="A62" t="str">
            <v>33-3000</v>
          </cell>
          <cell r="B62" t="str">
            <v>Law Enforcement Workers</v>
          </cell>
        </row>
        <row r="63">
          <cell r="A63" t="str">
            <v>33-9000</v>
          </cell>
          <cell r="B63" t="str">
            <v>Other Protective Service Workers</v>
          </cell>
        </row>
        <row r="64">
          <cell r="A64" t="str">
            <v>35-1000</v>
          </cell>
          <cell r="B64" t="str">
            <v>Supervisors of Food Preparation and Serving Workers</v>
          </cell>
        </row>
        <row r="65">
          <cell r="A65" t="str">
            <v>35-2000</v>
          </cell>
          <cell r="B65" t="str">
            <v>Cooks and Food Preparation Workers</v>
          </cell>
        </row>
        <row r="66">
          <cell r="A66" t="str">
            <v>35-3000</v>
          </cell>
          <cell r="B66" t="str">
            <v>Food and Beverage Serving Workers</v>
          </cell>
        </row>
        <row r="67">
          <cell r="A67" t="str">
            <v>35-9000</v>
          </cell>
          <cell r="B67" t="str">
            <v>Other Food Preparation and Serving Related Workers</v>
          </cell>
        </row>
        <row r="68">
          <cell r="A68" t="str">
            <v>37-1000</v>
          </cell>
          <cell r="B68" t="str">
            <v>Supervisors of Building and Grounds Cleaning and Maintenance Workers</v>
          </cell>
        </row>
        <row r="69">
          <cell r="A69" t="str">
            <v>37-2000</v>
          </cell>
          <cell r="B69" t="str">
            <v>Building Cleaning and Pest Control Workers</v>
          </cell>
        </row>
        <row r="70">
          <cell r="A70" t="str">
            <v>37-3000</v>
          </cell>
          <cell r="B70" t="str">
            <v>Grounds Maintenance Workers</v>
          </cell>
        </row>
        <row r="71">
          <cell r="A71" t="str">
            <v>39-1000</v>
          </cell>
          <cell r="B71" t="str">
            <v>Supervisors of Personal Care and Service Workers</v>
          </cell>
        </row>
        <row r="72">
          <cell r="A72" t="str">
            <v>39-2000</v>
          </cell>
          <cell r="B72" t="str">
            <v>Animal Care and Service Workers</v>
          </cell>
        </row>
        <row r="73">
          <cell r="A73" t="str">
            <v>39-3000</v>
          </cell>
          <cell r="B73" t="str">
            <v>Entertainment Attendants and Related Workers</v>
          </cell>
        </row>
        <row r="74">
          <cell r="A74" t="str">
            <v>39-4000</v>
          </cell>
          <cell r="B74" t="str">
            <v>Funeral Service Workers</v>
          </cell>
        </row>
        <row r="75">
          <cell r="A75" t="str">
            <v>39-5000</v>
          </cell>
          <cell r="B75" t="str">
            <v>Personal Appearance Workers</v>
          </cell>
        </row>
        <row r="76">
          <cell r="A76" t="str">
            <v>39-6000</v>
          </cell>
          <cell r="B76" t="str">
            <v>Baggage Porters, Bellhops, and Concierges</v>
          </cell>
        </row>
        <row r="77">
          <cell r="A77" t="str">
            <v>39-7000</v>
          </cell>
          <cell r="B77" t="str">
            <v>Tour and Travel Guides</v>
          </cell>
        </row>
        <row r="78">
          <cell r="A78" t="str">
            <v>39-9000</v>
          </cell>
          <cell r="B78" t="str">
            <v>Other Personal Care and Service Workers</v>
          </cell>
        </row>
        <row r="79">
          <cell r="A79" t="str">
            <v>41-1000</v>
          </cell>
          <cell r="B79" t="str">
            <v>Supervisors of Sales Workers</v>
          </cell>
        </row>
        <row r="80">
          <cell r="A80" t="str">
            <v>41-2000</v>
          </cell>
          <cell r="B80" t="str">
            <v>Retail Sales Workers</v>
          </cell>
        </row>
        <row r="81">
          <cell r="A81" t="str">
            <v>41-3000</v>
          </cell>
          <cell r="B81" t="str">
            <v>Sales Representatives, Services</v>
          </cell>
        </row>
        <row r="82">
          <cell r="A82" t="str">
            <v>41-4000</v>
          </cell>
          <cell r="B82" t="str">
            <v>Sales Representatives, Wholesale and Manufacturing</v>
          </cell>
        </row>
        <row r="83">
          <cell r="A83" t="str">
            <v>41-9000</v>
          </cell>
          <cell r="B83" t="str">
            <v>Other Sales and Related Workers</v>
          </cell>
        </row>
        <row r="84">
          <cell r="A84" t="str">
            <v>43-1000</v>
          </cell>
          <cell r="B84" t="str">
            <v>Supervisors of Office and Administrative Support Workers</v>
          </cell>
        </row>
        <row r="85">
          <cell r="A85" t="str">
            <v>43-2000</v>
          </cell>
          <cell r="B85" t="str">
            <v>Communications Equipment Operators</v>
          </cell>
        </row>
        <row r="86">
          <cell r="A86" t="str">
            <v>43-3000</v>
          </cell>
          <cell r="B86" t="str">
            <v>Financial Clerks</v>
          </cell>
        </row>
        <row r="87">
          <cell r="A87" t="str">
            <v>43-4000</v>
          </cell>
          <cell r="B87" t="str">
            <v>Information and Record Clerks</v>
          </cell>
        </row>
        <row r="88">
          <cell r="A88" t="str">
            <v>43-5000</v>
          </cell>
          <cell r="B88" t="str">
            <v>Material Recording, Scheduling, Dispatching, and Distributing Workers</v>
          </cell>
        </row>
        <row r="89">
          <cell r="A89" t="str">
            <v>43-6000</v>
          </cell>
          <cell r="B89" t="str">
            <v>Secretaries and Administrative Assistants</v>
          </cell>
        </row>
        <row r="90">
          <cell r="A90" t="str">
            <v>43-9000</v>
          </cell>
          <cell r="B90" t="str">
            <v>Other Office and Administrative Support Workers</v>
          </cell>
        </row>
        <row r="91">
          <cell r="A91" t="str">
            <v>45-1000</v>
          </cell>
          <cell r="B91" t="str">
            <v>Supervisors of Farming, Fishing, and Forestry Workers</v>
          </cell>
        </row>
        <row r="92">
          <cell r="A92" t="str">
            <v>45-2000</v>
          </cell>
          <cell r="B92" t="str">
            <v>Agricultural Workers</v>
          </cell>
        </row>
        <row r="93">
          <cell r="A93" t="str">
            <v>45-3000</v>
          </cell>
          <cell r="B93" t="str">
            <v>Fishing and Hunting Workers</v>
          </cell>
        </row>
        <row r="94">
          <cell r="A94" t="str">
            <v>45-4000</v>
          </cell>
          <cell r="B94" t="str">
            <v>Forest, Conservation, and Logging Workers</v>
          </cell>
        </row>
        <row r="95">
          <cell r="A95" t="str">
            <v>47-1000</v>
          </cell>
          <cell r="B95" t="str">
            <v>Supervisors of Construction and Extraction Workers</v>
          </cell>
        </row>
        <row r="96">
          <cell r="A96" t="str">
            <v>47-2000</v>
          </cell>
          <cell r="B96" t="str">
            <v>Construction Trades Workers</v>
          </cell>
        </row>
        <row r="97">
          <cell r="A97" t="str">
            <v>47-3000</v>
          </cell>
          <cell r="B97" t="str">
            <v>Helpers, Construction Trades</v>
          </cell>
        </row>
        <row r="98">
          <cell r="A98" t="str">
            <v>47-4000</v>
          </cell>
          <cell r="B98" t="str">
            <v>Other Construction and Related Workers</v>
          </cell>
        </row>
        <row r="99">
          <cell r="A99" t="str">
            <v>47-5000</v>
          </cell>
          <cell r="B99" t="str">
            <v>Extraction Workers</v>
          </cell>
        </row>
        <row r="100">
          <cell r="A100" t="str">
            <v>49-1000</v>
          </cell>
          <cell r="B100" t="str">
            <v>Supervisors of Installation, Maintenance, and Repair Workers</v>
          </cell>
        </row>
        <row r="101">
          <cell r="A101" t="str">
            <v>49-2000</v>
          </cell>
          <cell r="B101" t="str">
            <v>Electrical and Electronic Equipment Mechanics, Installers, and Repairers</v>
          </cell>
        </row>
        <row r="102">
          <cell r="A102" t="str">
            <v>49-3000</v>
          </cell>
          <cell r="B102" t="str">
            <v>Vehicle and Mobile Equipment Mechanics, Installers, and Repairers</v>
          </cell>
        </row>
        <row r="103">
          <cell r="A103" t="str">
            <v>49-9000</v>
          </cell>
          <cell r="B103" t="str">
            <v>Other Installation, Maintenance, and Repair Occupations</v>
          </cell>
        </row>
        <row r="104">
          <cell r="A104" t="str">
            <v>51-1000</v>
          </cell>
          <cell r="B104" t="str">
            <v>Supervisors of Production Workers</v>
          </cell>
        </row>
        <row r="105">
          <cell r="A105" t="str">
            <v>51-2000</v>
          </cell>
          <cell r="B105" t="str">
            <v>Assemblers and Fabricators</v>
          </cell>
        </row>
        <row r="106">
          <cell r="A106" t="str">
            <v>51-3000</v>
          </cell>
          <cell r="B106" t="str">
            <v>Food Processing Workers</v>
          </cell>
        </row>
        <row r="107">
          <cell r="A107" t="str">
            <v>51-4000</v>
          </cell>
          <cell r="B107" t="str">
            <v>Metal Workers and Plastic Workers</v>
          </cell>
        </row>
        <row r="108">
          <cell r="A108" t="str">
            <v>51-5000</v>
          </cell>
          <cell r="B108" t="str">
            <v>Printing Workers</v>
          </cell>
        </row>
        <row r="109">
          <cell r="A109" t="str">
            <v>51-6000</v>
          </cell>
          <cell r="B109" t="str">
            <v>Textile, Apparel, and Furnishings Workers</v>
          </cell>
        </row>
        <row r="110">
          <cell r="A110" t="str">
            <v>51-7000</v>
          </cell>
          <cell r="B110" t="str">
            <v>Woodworkers</v>
          </cell>
        </row>
        <row r="111">
          <cell r="A111" t="str">
            <v>51-8000</v>
          </cell>
          <cell r="B111" t="str">
            <v>Plant and System Operators</v>
          </cell>
        </row>
        <row r="112">
          <cell r="A112" t="str">
            <v>51-9000</v>
          </cell>
          <cell r="B112" t="str">
            <v>Other Production Occupations</v>
          </cell>
        </row>
        <row r="113">
          <cell r="A113" t="str">
            <v>53-1000</v>
          </cell>
          <cell r="B113" t="str">
            <v>Supervisors of Transportation and Material Moving Workers</v>
          </cell>
        </row>
        <row r="114">
          <cell r="A114" t="str">
            <v>53-2000</v>
          </cell>
          <cell r="B114" t="str">
            <v>Air Transportation Workers</v>
          </cell>
        </row>
        <row r="115">
          <cell r="A115" t="str">
            <v>53-3000</v>
          </cell>
          <cell r="B115" t="str">
            <v>Motor Vehicle Operators</v>
          </cell>
        </row>
        <row r="116">
          <cell r="A116" t="str">
            <v>53-4000</v>
          </cell>
          <cell r="B116" t="str">
            <v>Rail Transportation Workers</v>
          </cell>
        </row>
        <row r="117">
          <cell r="A117" t="str">
            <v>53-5000</v>
          </cell>
          <cell r="B117" t="str">
            <v>Water Transportation Workers</v>
          </cell>
        </row>
        <row r="118">
          <cell r="A118" t="str">
            <v>53-6000</v>
          </cell>
          <cell r="B118" t="str">
            <v>Other Transportation Workers</v>
          </cell>
        </row>
        <row r="119">
          <cell r="A119" t="str">
            <v>53-7000</v>
          </cell>
          <cell r="B119" t="str">
            <v>Material Moving Workers</v>
          </cell>
        </row>
        <row r="120">
          <cell r="A120" t="str">
            <v>55-9000</v>
          </cell>
          <cell r="B120" t="str">
            <v>Military-only occupations</v>
          </cell>
        </row>
        <row r="121">
          <cell r="A121" t="str">
            <v>99-9000</v>
          </cell>
          <cell r="B121" t="str">
            <v>Unclassified Occupation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Eric Griffin" id="{CD357381-876A-4EEA-B089-E59DF6F9E5CF}" userId="S::egriffin@dallaschamber.org::d42376e3-32e2-45bc-847f-16cb3534d7c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B8" dT="2021-02-11T23:36:24.85" personId="{CD357381-876A-4EEA-B089-E59DF6F9E5CF}" id="{6D7431ED-EA64-409D-9802-D4CE58B3AB4E}">
    <text>Job change is net (+, 0 or -). Job growth are newly added (+ or 0 only). Because change and growth are not synonymous, Change + Replacement will not equal Openings.</text>
  </threadedComment>
  <threadedComment ref="AD8" dT="2021-02-11T23:36:39.12" personId="{CD357381-876A-4EEA-B089-E59DF6F9E5CF}" id="{61B35484-47AF-47D0-8C0F-BA6B8521234F}">
    <text>Openings = Replacements + Growth</text>
  </threadedComment>
  <threadedComment ref="AE8" dT="2021-02-11T23:54:46.28" personId="{CD357381-876A-4EEA-B089-E59DF6F9E5CF}" id="{59618C2B-028B-4B01-B68E-1271387EF5C2}">
    <text>Openings = Replacements + Growth</text>
  </threadedComment>
  <threadedComment ref="AF8" dT="2021-02-11T23:50:13.51" personId="{CD357381-876A-4EEA-B089-E59DF6F9E5CF}" id="{80D7D4CB-3006-47F4-9C9D-7643CC3A1C46}">
    <text>Jobs requiring new hires due to existing workers leaving the occupation.</text>
  </threadedComment>
  <threadedComment ref="AG8" dT="2021-02-11T23:50:22.20" personId="{CD357381-876A-4EEA-B089-E59DF6F9E5CF}" id="{07779A09-55A7-48E0-AA39-86D0BA975326}">
    <text>Jobs requiring new hires due to existing workers leaving the occupation.</text>
  </threadedComment>
  <threadedComment ref="AJ8" dT="2021-02-11T23:56:01.72" personId="{CD357381-876A-4EEA-B089-E59DF6F9E5CF}" id="{3CDF53DB-3FA7-4DBB-A331-B96D7A1AF536}">
    <text>A job is present in one quarter, but is not present in the following quarter (by SSN on company payroll).</text>
  </threadedComment>
  <threadedComment ref="AK8" dT="2021-02-11T23:57:08.08" personId="{CD357381-876A-4EEA-B089-E59DF6F9E5CF}" id="{26DCD2EF-42C9-4068-BAA3-EFB113145033}">
    <text>How often employees in a given occupation are moving to different employers. Separations / Total Jobs = Turnover Rate</text>
  </threadedComment>
  <threadedComment ref="AL8" dT="2021-02-12T04:02:45.07" personId="{CD357381-876A-4EEA-B089-E59DF6F9E5CF}" id="{C03C9C17-7CC8-4A7A-92C8-9E98C09F009A}">
    <text>Index of the follwoing:
% of time spent on high-risk work;
% of time spent on low-risk work;
Number of high-risk jobs in compatible occupations;
Overall industry automation risk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3" dT="2021-02-11T23:36:24.85" personId="{CD357381-876A-4EEA-B089-E59DF6F9E5CF}" id="{DA6EFEE2-9000-4B05-8ADA-C75198341821}">
    <text>Job change is net (+, 0 or -). Job growth are newly added (+ or 0 only). Because change and growth are not synonymous, Change + Replacement will not equal Openings.</text>
  </threadedComment>
  <threadedComment ref="J3" dT="2021-02-11T23:36:39.12" personId="{CD357381-876A-4EEA-B089-E59DF6F9E5CF}" id="{B6585937-0BAC-46D1-9925-CBAEB9F22E22}">
    <text>Openings = Replacements + Growth</text>
  </threadedComment>
  <threadedComment ref="K3" dT="2021-02-11T23:57:08.08" personId="{CD357381-876A-4EEA-B089-E59DF6F9E5CF}" id="{7008A038-B268-4134-9C1D-9F36BB144291}">
    <text>How often employees in a given occupation are moving to different employers. Separations / Total Jobs = Turnover Rate</text>
  </threadedComment>
  <threadedComment ref="L3" dT="2021-02-12T04:02:45.07" personId="{CD357381-876A-4EEA-B089-E59DF6F9E5CF}" id="{5486AC70-DDB8-40B7-A7B6-CCC4377F9D21}">
    <text>Index of the follwoing:
% of time spent on high-risk work;
% of time spent on low-risk work;
Number of high-risk jobs in compatible occupations;
Overall industry automation risk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3" dT="2021-02-11T23:36:24.85" personId="{CD357381-876A-4EEA-B089-E59DF6F9E5CF}" id="{2D72205B-83F1-4A21-9116-791F061AC83A}">
    <text>Job change is net (+, 0 or -). Job growth are newly added (+ or 0 only). Because change and growth are not synonymous, Change + Replacement will not equal Openings.</text>
  </threadedComment>
  <threadedComment ref="K3" dT="2021-02-11T23:36:39.12" personId="{CD357381-876A-4EEA-B089-E59DF6F9E5CF}" id="{E55FE655-BC3D-4979-93C6-472B2773AA95}">
    <text>Openings = Replacements + Growth</text>
  </threadedComment>
  <threadedComment ref="L3" dT="2021-02-11T23:57:08.08" personId="{CD357381-876A-4EEA-B089-E59DF6F9E5CF}" id="{1D2379E9-7354-4B84-893E-2A77E88186F7}">
    <text>How often employees in a given occupation are moving to different employers. Separations / Total Jobs = Turnover Rate</text>
  </threadedComment>
  <threadedComment ref="M3" dT="2021-02-12T04:02:45.07" personId="{CD357381-876A-4EEA-B089-E59DF6F9E5CF}" id="{6D2E0B10-4FF5-4EB5-B779-0B996649A1C3}">
    <text>Index of the follwoing:
% of time spent on high-risk work;
% of time spent on low-risk work;
Number of high-risk jobs in compatible occupations;
Overall industry automation risk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I3" dT="2021-02-11T23:36:24.85" personId="{CD357381-876A-4EEA-B089-E59DF6F9E5CF}" id="{80635C94-8638-4AD2-BAF7-243C45C0E806}">
    <text>Job change is net (+, 0 or -). Job growth are newly added (+ or 0 only). Because change and growth are not synonymous, Change + Replacement will not equal Openings.</text>
  </threadedComment>
  <threadedComment ref="K3" dT="2021-02-11T23:36:39.12" personId="{CD357381-876A-4EEA-B089-E59DF6F9E5CF}" id="{CDA5EB29-8FAC-4134-AB22-9CCDB908A9A3}">
    <text>Openings = Replacements + Growth</text>
  </threadedComment>
  <threadedComment ref="L3" dT="2021-02-11T23:57:08.08" personId="{CD357381-876A-4EEA-B089-E59DF6F9E5CF}" id="{16B0C825-EED1-4ED7-A906-CA7E317B33AA}">
    <text>How often employees in a given occupation are moving to different employers. Separations / Total Jobs = Turnover Rate</text>
  </threadedComment>
  <threadedComment ref="M3" dT="2021-02-12T04:02:45.07" personId="{CD357381-876A-4EEA-B089-E59DF6F9E5CF}" id="{9693F5D0-FD8B-4CD7-A365-9E5B565DABA4}">
    <text>Index of the follwoing:
% of time spent on high-risk work;
% of time spent on low-risk work;
Number of high-risk jobs in compatible occupations;
Overall industry automation risk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I3" dT="2021-02-11T23:36:24.85" personId="{CD357381-876A-4EEA-B089-E59DF6F9E5CF}" id="{2020891E-731A-4EA4-B178-1E424C2154E2}">
    <text>Job change is net (+, 0 or -). Job growth are newly added (+ or 0 only). Because change and growth are not synonymous, Change + Replacement will not equal Openings.</text>
  </threadedComment>
  <threadedComment ref="K3" dT="2021-02-11T23:36:39.12" personId="{CD357381-876A-4EEA-B089-E59DF6F9E5CF}" id="{0E68ABE1-9D8C-45C0-9443-68230D09ABAE}">
    <text>Openings = Replacements + Growth</text>
  </threadedComment>
  <threadedComment ref="L3" dT="2021-02-11T23:57:08.08" personId="{CD357381-876A-4EEA-B089-E59DF6F9E5CF}" id="{1EE28CBC-1026-4F94-A805-851EFFE2A3A8}">
    <text>How often employees in a given occupation are moving to different employers. Separations / Total Jobs = Turnover Rate</text>
  </threadedComment>
  <threadedComment ref="M3" dT="2021-02-12T04:02:45.07" personId="{CD357381-876A-4EEA-B089-E59DF6F9E5CF}" id="{CB446C04-3554-43AA-B4F7-423121B86488}">
    <text>Index of the follwoing:
% of time spent on high-risk work;
% of time spent on low-risk work;
Number of high-risk jobs in compatible occupations;
Overall industry automation risk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7E6A2-71AF-4EEA-AF0D-486EE5122CED}">
  <sheetPr filterMode="1"/>
  <dimension ref="A1:BX772"/>
  <sheetViews>
    <sheetView topLeftCell="AL1" workbookViewId="0">
      <selection activeCell="AQ113" sqref="AQ113:AQ115"/>
    </sheetView>
  </sheetViews>
  <sheetFormatPr defaultColWidth="8.7109375" defaultRowHeight="12.75" outlineLevelCol="1" x14ac:dyDescent="0.2"/>
  <cols>
    <col min="1" max="1" width="8.42578125" style="1" hidden="1" customWidth="1" outlineLevel="1"/>
    <col min="2" max="2" width="53.5703125" style="1" hidden="1" customWidth="1" outlineLevel="1"/>
    <col min="3" max="3" width="10.140625" style="1" hidden="1" customWidth="1" outlineLevel="1"/>
    <col min="4" max="4" width="8.42578125" style="1" customWidth="1" collapsed="1"/>
    <col min="5" max="5" width="83.7109375" style="1" bestFit="1" customWidth="1"/>
    <col min="6" max="6" width="11.85546875" style="1" hidden="1" customWidth="1" outlineLevel="1"/>
    <col min="7" max="7" width="7.42578125" style="1" customWidth="1" collapsed="1"/>
    <col min="8" max="9" width="36.140625" style="1" hidden="1" customWidth="1" outlineLevel="1"/>
    <col min="10" max="10" width="51.140625" style="1" customWidth="1" collapsed="1"/>
    <col min="11" max="11" width="14.42578125" style="1" customWidth="1"/>
    <col min="12" max="12" width="12.28515625" style="1" hidden="1" customWidth="1" outlineLevel="1"/>
    <col min="13" max="13" width="13.28515625" style="1" customWidth="1" collapsed="1"/>
    <col min="14" max="14" width="9.85546875" style="1" hidden="1" customWidth="1" outlineLevel="1"/>
    <col min="15" max="16" width="12.28515625" style="1" hidden="1" customWidth="1" outlineLevel="1"/>
    <col min="17" max="17" width="12.85546875" style="1" hidden="1" customWidth="1" outlineLevel="1"/>
    <col min="18" max="18" width="12.140625" style="1" hidden="1" customWidth="1" outlineLevel="1"/>
    <col min="19" max="19" width="18.85546875" style="1" customWidth="1" collapsed="1"/>
    <col min="20" max="20" width="15.28515625" style="1" bestFit="1" customWidth="1"/>
    <col min="21" max="21" width="11.85546875" style="1" customWidth="1"/>
    <col min="22" max="23" width="9.140625" style="1" customWidth="1"/>
    <col min="24" max="24" width="11.42578125" style="1" customWidth="1"/>
    <col min="25" max="25" width="10.85546875" style="1" customWidth="1"/>
    <col min="26" max="27" width="9.140625" style="1" customWidth="1"/>
    <col min="28" max="28" width="10.7109375" style="1" customWidth="1"/>
    <col min="29" max="29" width="10" style="1" customWidth="1"/>
    <col min="30" max="30" width="11.28515625" style="3" customWidth="1"/>
    <col min="31" max="31" width="11.7109375" style="3" customWidth="1"/>
    <col min="32" max="32" width="13.7109375" style="1" customWidth="1"/>
    <col min="33" max="33" width="13.85546875" style="1" customWidth="1"/>
    <col min="34" max="34" width="12.42578125" style="4" customWidth="1"/>
    <col min="35" max="35" width="9.140625" style="3" customWidth="1"/>
    <col min="36" max="36" width="12.140625" style="3" customWidth="1"/>
    <col min="37" max="37" width="12.7109375" style="3" customWidth="1"/>
    <col min="38" max="38" width="14.85546875" style="1" customWidth="1"/>
    <col min="39" max="40" width="12.140625" style="1" customWidth="1"/>
    <col min="41" max="41" width="13.42578125" style="1" customWidth="1"/>
    <col min="42" max="44" width="13.42578125" style="1" bestFit="1" customWidth="1"/>
    <col min="45" max="47" width="13.42578125" style="1" customWidth="1"/>
    <col min="48" max="48" width="11.85546875" style="1" customWidth="1"/>
    <col min="49" max="49" width="12.140625" style="1" hidden="1" customWidth="1" outlineLevel="1"/>
    <col min="50" max="51" width="11.42578125" style="1" hidden="1" customWidth="1" outlineLevel="1"/>
    <col min="52" max="53" width="12.140625" style="1" hidden="1" customWidth="1" outlineLevel="1"/>
    <col min="54" max="54" width="12.28515625" style="1" bestFit="1" customWidth="1" collapsed="1"/>
    <col min="55" max="55" width="14.7109375" style="1" customWidth="1"/>
    <col min="56" max="56" width="15.7109375" style="1" customWidth="1"/>
    <col min="57" max="66" width="0" style="1" hidden="1" customWidth="1" outlineLevel="1"/>
    <col min="67" max="67" width="11" style="1" customWidth="1" collapsed="1"/>
    <col min="68" max="16384" width="8.7109375" style="1"/>
  </cols>
  <sheetData>
    <row r="1" spans="1:76" x14ac:dyDescent="0.2">
      <c r="G1" s="1">
        <v>148</v>
      </c>
      <c r="J1" s="2" t="s">
        <v>0</v>
      </c>
      <c r="AC1" s="3"/>
      <c r="AE1" s="1"/>
      <c r="AG1" s="4"/>
      <c r="AH1" s="3"/>
      <c r="AK1" s="1"/>
    </row>
    <row r="2" spans="1:76" x14ac:dyDescent="0.2">
      <c r="A2" s="5"/>
      <c r="B2" s="5"/>
      <c r="C2" s="5"/>
      <c r="D2" s="5"/>
      <c r="E2" s="5"/>
      <c r="F2" s="5"/>
      <c r="G2" s="5">
        <v>608</v>
      </c>
      <c r="H2" s="5"/>
      <c r="J2" s="6" t="s">
        <v>1</v>
      </c>
      <c r="AC2" s="3"/>
      <c r="AE2" s="1"/>
      <c r="AG2" s="4"/>
      <c r="AH2" s="3"/>
      <c r="AK2" s="1"/>
    </row>
    <row r="3" spans="1:76" x14ac:dyDescent="0.2">
      <c r="A3" s="7"/>
      <c r="B3" s="7"/>
      <c r="C3" s="7"/>
      <c r="D3" s="7"/>
      <c r="E3" s="7"/>
      <c r="F3" s="7"/>
      <c r="G3" s="7"/>
      <c r="J3" s="8" t="s">
        <v>2</v>
      </c>
      <c r="AC3" s="3"/>
      <c r="AE3" s="1"/>
      <c r="AG3" s="4"/>
      <c r="AH3" s="3"/>
      <c r="AK3" s="1"/>
      <c r="BE3" s="9">
        <f>SUM(BE9:BE764)</f>
        <v>456</v>
      </c>
      <c r="BF3" s="9">
        <f>SUM(BF9:BF764)</f>
        <v>132</v>
      </c>
      <c r="BG3" s="9">
        <f t="shared" ref="BG3:BN3" si="0">SUM(BG9:BG764)</f>
        <v>67</v>
      </c>
      <c r="BH3" s="9">
        <f t="shared" si="0"/>
        <v>39</v>
      </c>
      <c r="BI3" s="9">
        <f t="shared" si="0"/>
        <v>62</v>
      </c>
      <c r="BJ3" s="9">
        <f t="shared" si="0"/>
        <v>157</v>
      </c>
      <c r="BK3" s="9">
        <f t="shared" si="0"/>
        <v>172</v>
      </c>
      <c r="BL3" s="9">
        <f t="shared" si="0"/>
        <v>118</v>
      </c>
      <c r="BM3" s="9">
        <f t="shared" si="0"/>
        <v>99</v>
      </c>
      <c r="BN3" s="9">
        <f t="shared" si="0"/>
        <v>210</v>
      </c>
      <c r="BO3" s="1">
        <f t="shared" ref="BO3:BV3" si="1">COUNTIF(BO9:BO764,"YES")</f>
        <v>399</v>
      </c>
      <c r="BP3" s="1">
        <f t="shared" si="1"/>
        <v>261</v>
      </c>
      <c r="BQ3" s="1">
        <f t="shared" si="1"/>
        <v>0</v>
      </c>
      <c r="BR3" s="1">
        <f t="shared" si="1"/>
        <v>348</v>
      </c>
      <c r="BS3" s="1">
        <f t="shared" si="1"/>
        <v>267</v>
      </c>
      <c r="BT3" s="1">
        <f t="shared" si="1"/>
        <v>10</v>
      </c>
      <c r="BU3" s="1">
        <f t="shared" si="1"/>
        <v>645</v>
      </c>
      <c r="BV3" s="1">
        <f t="shared" si="1"/>
        <v>646</v>
      </c>
    </row>
    <row r="4" spans="1:76" x14ac:dyDescent="0.2">
      <c r="A4" s="10"/>
      <c r="B4" s="10"/>
      <c r="C4" s="10"/>
      <c r="D4" s="10"/>
      <c r="E4" s="10"/>
      <c r="F4" s="10"/>
      <c r="G4" s="10"/>
      <c r="H4" s="10"/>
      <c r="J4" s="11" t="s">
        <v>3</v>
      </c>
      <c r="AC4" s="3"/>
      <c r="AE4" s="1"/>
      <c r="AG4" s="4"/>
      <c r="AH4" s="3"/>
      <c r="AK4" s="1"/>
    </row>
    <row r="5" spans="1:76" ht="13.5" thickBot="1" x14ac:dyDescent="0.25">
      <c r="K5" s="12">
        <v>15.98</v>
      </c>
      <c r="M5" s="12">
        <v>21.299361102667437</v>
      </c>
      <c r="AC5" s="3"/>
      <c r="AE5" s="1"/>
      <c r="AG5" s="4"/>
      <c r="AH5" s="3"/>
      <c r="AK5" s="1"/>
      <c r="BE5" s="13"/>
      <c r="BF5" s="13">
        <f>+BE6</f>
        <v>15</v>
      </c>
      <c r="BG5" s="13">
        <f t="shared" ref="BG5:BH5" si="2">+BF6</f>
        <v>20</v>
      </c>
      <c r="BH5" s="13">
        <f t="shared" si="2"/>
        <v>25</v>
      </c>
      <c r="BI5" s="13"/>
      <c r="BJ5" s="13"/>
      <c r="BK5" s="1">
        <f t="shared" ref="BK5:BM6" si="3">BF5</f>
        <v>15</v>
      </c>
      <c r="BL5" s="1">
        <f t="shared" si="3"/>
        <v>20</v>
      </c>
      <c r="BM5" s="1">
        <f t="shared" si="3"/>
        <v>25</v>
      </c>
      <c r="BN5" s="13"/>
      <c r="BO5" s="13"/>
      <c r="BP5" s="13"/>
    </row>
    <row r="6" spans="1:76" s="13" customFormat="1" ht="26.25" thickBot="1" x14ac:dyDescent="0.25">
      <c r="J6" s="14" t="s">
        <v>4</v>
      </c>
      <c r="K6" s="15" t="s">
        <v>5</v>
      </c>
      <c r="L6" s="16"/>
      <c r="M6" s="15" t="s">
        <v>6</v>
      </c>
      <c r="S6" s="15" t="s">
        <v>7</v>
      </c>
      <c r="T6" s="15" t="s">
        <v>8</v>
      </c>
      <c r="AB6" s="15" t="s">
        <v>9</v>
      </c>
      <c r="AC6" s="15" t="s">
        <v>10</v>
      </c>
      <c r="AD6" s="15" t="s">
        <v>9</v>
      </c>
      <c r="AG6" s="17"/>
      <c r="AH6" s="18"/>
      <c r="AI6" s="18"/>
      <c r="AJ6" s="18"/>
      <c r="BE6" s="1">
        <v>15</v>
      </c>
      <c r="BF6" s="1">
        <v>20</v>
      </c>
      <c r="BG6" s="1">
        <v>25</v>
      </c>
      <c r="BH6" s="1">
        <v>30</v>
      </c>
      <c r="BI6" s="13">
        <f>+BH6</f>
        <v>30</v>
      </c>
      <c r="BJ6" s="1">
        <f>BE6</f>
        <v>15</v>
      </c>
      <c r="BK6" s="1">
        <f t="shared" si="3"/>
        <v>20</v>
      </c>
      <c r="BL6" s="1">
        <f t="shared" si="3"/>
        <v>25</v>
      </c>
      <c r="BM6" s="1">
        <f t="shared" si="3"/>
        <v>30</v>
      </c>
      <c r="BN6" s="1">
        <f>BI6</f>
        <v>30</v>
      </c>
      <c r="BO6" s="12">
        <f>M5</f>
        <v>21.299361102667437</v>
      </c>
      <c r="BP6" s="12">
        <f>K5</f>
        <v>15.98</v>
      </c>
      <c r="BR6" s="13">
        <f>'[1]Base Criteria Pivot'!C3</f>
        <v>100</v>
      </c>
      <c r="BS6" s="13">
        <f>'[1]Base Criteria Pivot'!C4</f>
        <v>100</v>
      </c>
      <c r="BT6" s="19">
        <f>'[1]Base Criteria Pivot'!C5</f>
        <v>0.25</v>
      </c>
      <c r="BU6" s="13">
        <f>'[1]Base Criteria Pivot'!C6</f>
        <v>100</v>
      </c>
    </row>
    <row r="7" spans="1:76" ht="13.5" thickBot="1" x14ac:dyDescent="0.25">
      <c r="A7" s="20" t="s">
        <v>11</v>
      </c>
      <c r="B7" s="20"/>
      <c r="C7" s="20"/>
      <c r="D7" s="20"/>
      <c r="E7" s="20"/>
      <c r="F7" s="20"/>
      <c r="G7" s="20"/>
      <c r="H7" s="20"/>
      <c r="I7" s="20"/>
      <c r="J7" s="21"/>
      <c r="K7" s="22" t="s">
        <v>12</v>
      </c>
      <c r="L7" s="23"/>
      <c r="M7" s="23"/>
      <c r="N7" s="24"/>
      <c r="O7" s="24"/>
      <c r="P7" s="24"/>
      <c r="Q7" s="24"/>
      <c r="R7" s="24"/>
      <c r="S7" s="25" t="s">
        <v>13</v>
      </c>
      <c r="T7" s="25"/>
      <c r="U7" s="25"/>
      <c r="V7" s="26" t="s">
        <v>14</v>
      </c>
      <c r="W7" s="27"/>
      <c r="X7" s="27"/>
      <c r="Y7" s="28"/>
      <c r="Z7" s="29" t="s">
        <v>15</v>
      </c>
      <c r="AA7" s="30"/>
      <c r="AB7" s="30"/>
      <c r="AC7" s="30"/>
      <c r="AD7" s="30"/>
      <c r="AE7" s="30"/>
      <c r="AF7" s="30"/>
      <c r="AG7" s="30"/>
      <c r="AH7" s="31"/>
      <c r="AI7" s="32" t="s">
        <v>16</v>
      </c>
      <c r="AJ7" s="33"/>
      <c r="AK7" s="34"/>
      <c r="AL7" s="35" t="s">
        <v>17</v>
      </c>
      <c r="AM7" s="26" t="s">
        <v>18</v>
      </c>
      <c r="AN7" s="28"/>
      <c r="AO7" s="24" t="s">
        <v>19</v>
      </c>
      <c r="AP7" s="24"/>
      <c r="AQ7" s="24"/>
      <c r="AR7" s="24"/>
      <c r="AS7" s="24"/>
      <c r="AT7" s="24"/>
      <c r="AU7" s="24"/>
      <c r="AV7" s="24"/>
      <c r="AW7" s="25" t="s">
        <v>20</v>
      </c>
      <c r="AX7" s="25"/>
      <c r="AY7" s="25"/>
      <c r="AZ7" s="25"/>
      <c r="BA7" s="25"/>
      <c r="BB7" s="25"/>
      <c r="BC7" s="25"/>
      <c r="BD7" s="25"/>
      <c r="BE7" s="36" t="s">
        <v>21</v>
      </c>
      <c r="BF7" s="37"/>
      <c r="BG7" s="37"/>
      <c r="BH7" s="37"/>
      <c r="BI7" s="38"/>
      <c r="BJ7" s="39" t="s">
        <v>22</v>
      </c>
      <c r="BK7" s="40"/>
      <c r="BL7" s="40"/>
      <c r="BM7" s="40"/>
      <c r="BN7" s="41"/>
    </row>
    <row r="8" spans="1:76" s="54" customFormat="1" ht="77.25" thickBot="1" x14ac:dyDescent="0.25">
      <c r="A8" s="42" t="s">
        <v>23</v>
      </c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3" t="s">
        <v>29</v>
      </c>
      <c r="H8" s="44" t="s">
        <v>30</v>
      </c>
      <c r="I8" s="44" t="s">
        <v>31</v>
      </c>
      <c r="J8" s="43" t="s">
        <v>32</v>
      </c>
      <c r="K8" s="45" t="s">
        <v>33</v>
      </c>
      <c r="L8" s="45" t="s">
        <v>34</v>
      </c>
      <c r="M8" s="45" t="s">
        <v>35</v>
      </c>
      <c r="N8" s="45" t="s">
        <v>36</v>
      </c>
      <c r="O8" s="45" t="s">
        <v>37</v>
      </c>
      <c r="P8" s="45" t="s">
        <v>38</v>
      </c>
      <c r="Q8" s="45" t="s">
        <v>39</v>
      </c>
      <c r="R8" s="45" t="s">
        <v>40</v>
      </c>
      <c r="S8" s="46" t="s">
        <v>41</v>
      </c>
      <c r="T8" s="46" t="s">
        <v>42</v>
      </c>
      <c r="U8" s="46" t="s">
        <v>43</v>
      </c>
      <c r="V8" s="47" t="s">
        <v>44</v>
      </c>
      <c r="W8" s="47" t="s">
        <v>45</v>
      </c>
      <c r="X8" s="47" t="s">
        <v>46</v>
      </c>
      <c r="Y8" s="47" t="s">
        <v>47</v>
      </c>
      <c r="Z8" s="45" t="s">
        <v>45</v>
      </c>
      <c r="AA8" s="45" t="s">
        <v>48</v>
      </c>
      <c r="AB8" s="45" t="s">
        <v>49</v>
      </c>
      <c r="AC8" s="45" t="s">
        <v>50</v>
      </c>
      <c r="AD8" s="45" t="s">
        <v>51</v>
      </c>
      <c r="AE8" s="45" t="s">
        <v>52</v>
      </c>
      <c r="AF8" s="45" t="s">
        <v>53</v>
      </c>
      <c r="AG8" s="45" t="s">
        <v>54</v>
      </c>
      <c r="AH8" s="48" t="s">
        <v>55</v>
      </c>
      <c r="AI8" s="46" t="s">
        <v>56</v>
      </c>
      <c r="AJ8" s="46" t="s">
        <v>57</v>
      </c>
      <c r="AK8" s="46" t="s">
        <v>58</v>
      </c>
      <c r="AL8" s="49" t="s">
        <v>59</v>
      </c>
      <c r="AM8" s="47" t="s">
        <v>60</v>
      </c>
      <c r="AN8" s="47" t="s">
        <v>61</v>
      </c>
      <c r="AO8" s="50" t="s">
        <v>62</v>
      </c>
      <c r="AP8" s="45" t="s">
        <v>63</v>
      </c>
      <c r="AQ8" s="45" t="s">
        <v>64</v>
      </c>
      <c r="AR8" s="45" t="s">
        <v>65</v>
      </c>
      <c r="AS8" s="45" t="s">
        <v>66</v>
      </c>
      <c r="AT8" s="45" t="s">
        <v>67</v>
      </c>
      <c r="AU8" s="45" t="s">
        <v>68</v>
      </c>
      <c r="AV8" s="45" t="s">
        <v>69</v>
      </c>
      <c r="AW8" s="46" t="s">
        <v>70</v>
      </c>
      <c r="AX8" s="46" t="s">
        <v>71</v>
      </c>
      <c r="AY8" s="46" t="s">
        <v>72</v>
      </c>
      <c r="AZ8" s="46" t="s">
        <v>73</v>
      </c>
      <c r="BA8" s="46" t="s">
        <v>74</v>
      </c>
      <c r="BB8" s="46" t="s">
        <v>75</v>
      </c>
      <c r="BC8" s="46" t="s">
        <v>76</v>
      </c>
      <c r="BD8" s="46" t="s">
        <v>77</v>
      </c>
      <c r="BE8" s="51" t="str">
        <f>"&lt;$"&amp;BE6</f>
        <v>&lt;$15</v>
      </c>
      <c r="BF8" s="51" t="str">
        <f>"$"&amp;BF5&amp;"-"&amp;BF6</f>
        <v>$15-20</v>
      </c>
      <c r="BG8" s="51" t="str">
        <f>"$"&amp;BG5&amp;"-"&amp;BG6</f>
        <v>$20-25</v>
      </c>
      <c r="BH8" s="51" t="str">
        <f>"$"&amp;BH5&amp;"-"&amp;BH6</f>
        <v>$25-30</v>
      </c>
      <c r="BI8" s="51" t="str">
        <f>"&gt;$"&amp;BI6</f>
        <v>&gt;$30</v>
      </c>
      <c r="BJ8" s="52" t="str">
        <f>"&lt;$"&amp;BJ6</f>
        <v>&lt;$15</v>
      </c>
      <c r="BK8" s="52" t="str">
        <f>"$"&amp;BK5&amp;"-"&amp;BK6</f>
        <v>$15-20</v>
      </c>
      <c r="BL8" s="52" t="str">
        <f>"$"&amp;BL5&amp;"-"&amp;BL6</f>
        <v>$20-25</v>
      </c>
      <c r="BM8" s="52" t="str">
        <f>"$"&amp;BM5&amp;"-"&amp;BM6</f>
        <v>$25-30</v>
      </c>
      <c r="BN8" s="52" t="str">
        <f>"&gt;$"&amp;BN6</f>
        <v>&gt;$30</v>
      </c>
      <c r="BO8" s="53" t="str">
        <f>"Median Living Wage over $"&amp;ROUND(BO6,2)</f>
        <v>Median Living Wage over $21.3</v>
      </c>
      <c r="BP8" s="53" t="str">
        <f>"Entry Hourly Wage over $"&amp;ROUND(BP6,2)</f>
        <v>Entry Hourly Wage over $15.98</v>
      </c>
      <c r="BQ8" s="53" t="s">
        <v>78</v>
      </c>
      <c r="BR8" s="53" t="str">
        <f>"At Risk of Automation"</f>
        <v>At Risk of Automation</v>
      </c>
      <c r="BS8" s="53" t="str">
        <f>"2021 - 2024 Chg in Jobs over "&amp;BS6</f>
        <v>2021 - 2024 Chg in Jobs over 100</v>
      </c>
      <c r="BT8" s="53" t="str">
        <f>"2021 - 2024 % Chg in Jobs over "&amp;ROUND(BT6*100,0)&amp;"%"</f>
        <v>2021 - 2024 % Chg in Jobs over 25%</v>
      </c>
      <c r="BU8" s="53" t="str">
        <f>"2021 - 2024 Job Openings over "&amp;BU6</f>
        <v>2021 - 2024 Job Openings over 100</v>
      </c>
      <c r="BV8" s="53" t="str">
        <f>"2021 - 2024 Occupation Growth"</f>
        <v>2021 - 2024 Occupation Growth</v>
      </c>
      <c r="BW8" s="53" t="s">
        <v>79</v>
      </c>
      <c r="BX8" s="53" t="s">
        <v>80</v>
      </c>
    </row>
    <row r="9" spans="1:76" hidden="1" x14ac:dyDescent="0.2">
      <c r="A9" s="55" t="str">
        <f t="shared" ref="A9:A72" si="4">CONCATENATE(LEFT(G9, 3), "0000")</f>
        <v>13-0000</v>
      </c>
      <c r="B9" s="55" t="str">
        <f>VLOOKUP(A9,'[1]2- &amp; 3-digit SOC'!$A$1:$B$121,2,FALSE)</f>
        <v>Business and Financial Operations Occupations</v>
      </c>
      <c r="C9" s="55" t="str">
        <f t="shared" ref="C9:C72" si="5">CONCATENATE(A9, " ",B9)</f>
        <v>13-0000 Business and Financial Operations Occupations</v>
      </c>
      <c r="D9" s="55" t="str">
        <f t="shared" ref="D9:D72" si="6">CONCATENATE(LEFT(G9, 4), "000")</f>
        <v>13-1000</v>
      </c>
      <c r="E9" s="55" t="str">
        <f>VLOOKUP(D9,'[1]2- &amp; 3-digit SOC'!$A$1:$B$121,2,FALSE)</f>
        <v>Business Operations Specialists</v>
      </c>
      <c r="F9" s="55" t="str">
        <f t="shared" ref="F9:F72" si="7">CONCATENATE(D9, " ",E9)</f>
        <v>13-1000 Business Operations Specialists</v>
      </c>
      <c r="G9" s="55" t="s">
        <v>81</v>
      </c>
      <c r="H9" s="55" t="s">
        <v>82</v>
      </c>
      <c r="I9" s="55" t="s">
        <v>83</v>
      </c>
      <c r="J9" s="56" t="str">
        <f>CONCATENATE(H9, " (", R9, ")")</f>
        <v>Buyers and Purchasing Agents ($71,722)</v>
      </c>
      <c r="K9" s="57">
        <v>19.8401007159</v>
      </c>
      <c r="L9" s="57">
        <v>25.9173938337</v>
      </c>
      <c r="M9" s="57">
        <v>34.481950462599997</v>
      </c>
      <c r="N9" s="57">
        <v>39.012195042000002</v>
      </c>
      <c r="O9" s="57">
        <v>45.515735590699997</v>
      </c>
      <c r="P9" s="57">
        <v>58.435791048299997</v>
      </c>
      <c r="Q9" s="58">
        <v>71722.456962299999</v>
      </c>
      <c r="R9" s="58" t="str">
        <f>TEXT(Q9, "$#,###")</f>
        <v>$71,722</v>
      </c>
      <c r="S9" s="55" t="s">
        <v>84</v>
      </c>
      <c r="T9" s="55" t="s">
        <v>8</v>
      </c>
      <c r="U9" s="55" t="s">
        <v>85</v>
      </c>
      <c r="V9" s="59">
        <v>12262.8703933</v>
      </c>
      <c r="W9" s="59">
        <v>12728.0176362</v>
      </c>
      <c r="X9" s="59">
        <f>W9-V9</f>
        <v>465.14724290000049</v>
      </c>
      <c r="Y9" s="60">
        <f>X9/V9</f>
        <v>3.7931351142236697E-2</v>
      </c>
      <c r="Z9" s="59">
        <v>12728.0176362</v>
      </c>
      <c r="AA9" s="59">
        <v>12871.835714999999</v>
      </c>
      <c r="AB9" s="59">
        <f>AA9-Z9</f>
        <v>143.81807879999906</v>
      </c>
      <c r="AC9" s="60">
        <f>AB9/Z9</f>
        <v>1.1299330572182999E-2</v>
      </c>
      <c r="AD9" s="59">
        <v>4738.58098135</v>
      </c>
      <c r="AE9" s="59">
        <v>1184.64524534</v>
      </c>
      <c r="AF9" s="61">
        <v>3417.0963798799999</v>
      </c>
      <c r="AG9" s="61">
        <v>1139.03212663</v>
      </c>
      <c r="AH9" s="62">
        <v>8.9027375918100005E-2</v>
      </c>
      <c r="AI9" s="59">
        <v>12601.961064900001</v>
      </c>
      <c r="AJ9" s="59">
        <v>6102.8228816600003</v>
      </c>
      <c r="AK9" s="63">
        <f>AJ9/AI9</f>
        <v>0.4842756496572645</v>
      </c>
      <c r="AL9" s="64">
        <v>93.4</v>
      </c>
      <c r="AM9" s="65">
        <v>1.169065</v>
      </c>
      <c r="AN9" s="65">
        <v>1.1648559999999999</v>
      </c>
      <c r="AO9" s="66">
        <v>8.7737103514800002E-4</v>
      </c>
      <c r="AP9" s="66">
        <v>9.1751212798700001E-3</v>
      </c>
      <c r="AQ9" s="66">
        <v>3.4158777826999998E-2</v>
      </c>
      <c r="AR9" s="66">
        <v>0.19718129578599999</v>
      </c>
      <c r="AS9" s="66">
        <v>0.218707921034</v>
      </c>
      <c r="AT9" s="66">
        <v>0.244894062355</v>
      </c>
      <c r="AU9" s="66">
        <v>0.22384264574500001</v>
      </c>
      <c r="AV9" s="66">
        <v>7.1162804939399998E-2</v>
      </c>
      <c r="AW9" s="59">
        <v>361</v>
      </c>
      <c r="AX9" s="59">
        <v>333</v>
      </c>
      <c r="AY9" s="59">
        <v>363</v>
      </c>
      <c r="AZ9" s="59">
        <v>315</v>
      </c>
      <c r="BA9" s="59">
        <v>278</v>
      </c>
      <c r="BB9" s="59">
        <f>SUM(AW9:BA9)</f>
        <v>1650</v>
      </c>
      <c r="BC9" s="59">
        <f>BA9-AW9</f>
        <v>-83</v>
      </c>
      <c r="BD9" s="63">
        <f>BC9/AW9</f>
        <v>-0.22991689750692521</v>
      </c>
      <c r="BE9" s="67">
        <f>IF(K9&lt;BE$6,1,0)</f>
        <v>0</v>
      </c>
      <c r="BF9" s="67">
        <f>+IF(AND(K9&gt;=BF$5,K9&lt;BF$6),1,0)</f>
        <v>1</v>
      </c>
      <c r="BG9" s="67">
        <f>+IF(AND(K9&gt;=BG$5,K9&lt;BG$6),1,0)</f>
        <v>0</v>
      </c>
      <c r="BH9" s="67">
        <f>+IF(AND(K9&gt;=BH$5,K9&lt;BH$6),1,0)</f>
        <v>0</v>
      </c>
      <c r="BI9" s="67">
        <f>+IF(K9&gt;=BI$6,1,0)</f>
        <v>0</v>
      </c>
      <c r="BJ9" s="67">
        <f>IF(M9&lt;BJ$6,1,0)</f>
        <v>0</v>
      </c>
      <c r="BK9" s="67">
        <f>+IF(AND(M9&gt;=BK$5,M9&lt;BK$6),1,0)</f>
        <v>0</v>
      </c>
      <c r="BL9" s="67">
        <f>+IF(AND(M9&gt;=BL$5,M9&lt;BL$6),1,0)</f>
        <v>0</v>
      </c>
      <c r="BM9" s="67">
        <f>+IF(AND(M9&gt;=BM$5,M9&lt;BM$6),1,0)</f>
        <v>0</v>
      </c>
      <c r="BN9" s="67">
        <f>+IF(M9&gt;=BN$6,1,0)</f>
        <v>1</v>
      </c>
      <c r="BO9" s="67" t="str">
        <f>+IF(M9&gt;=BO$6,"YES","NO")</f>
        <v>YES</v>
      </c>
      <c r="BP9" s="67" t="str">
        <f>+IF(K9&gt;=BP$6,"YES","NO")</f>
        <v>YES</v>
      </c>
      <c r="BQ9" s="67" t="str">
        <f>+IF(ISERROR(VLOOKUP(E9,'[1]Hi Tech List (2020)'!$A$2:$B$84,1,FALSE)),"NO","YES")</f>
        <v>NO</v>
      </c>
      <c r="BR9" s="67" t="str">
        <f>IF(AL9&gt;=BR$6,"YES","NO")</f>
        <v>NO</v>
      </c>
      <c r="BS9" s="67" t="str">
        <f>IF(AB9&gt;BS$6,"YES","NO")</f>
        <v>YES</v>
      </c>
      <c r="BT9" s="67" t="str">
        <f>IF(AC9&gt;BT$6,"YES","NO")</f>
        <v>NO</v>
      </c>
      <c r="BU9" s="67" t="str">
        <f>IF(AD9&gt;BU$6,"YES","NO")</f>
        <v>YES</v>
      </c>
      <c r="BV9" s="67" t="str">
        <f>IF(OR(BS9="YES",BT9="YES",BU9="YES"),"YES","NO")</f>
        <v>YES</v>
      </c>
      <c r="BW9" s="67" t="str">
        <f>+IF(BE9=1,BE$8,IF(BF9=1,BF$8,IF(BG9=1,BG$8,IF(BH9=1,BH$8,BI$8))))</f>
        <v>$15-20</v>
      </c>
      <c r="BX9" s="67" t="str">
        <f>+IF(BJ9=1,BJ$8,IF(BK9=1,BK$8,IF(BL9=1,BL$8,IF(BM9=1,BM$8,BN$8))))</f>
        <v>&gt;$30</v>
      </c>
    </row>
    <row r="10" spans="1:76" hidden="1" x14ac:dyDescent="0.2">
      <c r="A10" s="68" t="str">
        <f t="shared" si="4"/>
        <v>13-0000</v>
      </c>
      <c r="B10" s="68" t="str">
        <f>VLOOKUP(A10,'[1]2- &amp; 3-digit SOC'!$A$1:$B$121,2,FALSE)</f>
        <v>Business and Financial Operations Occupations</v>
      </c>
      <c r="C10" s="68" t="str">
        <f t="shared" si="5"/>
        <v>13-0000 Business and Financial Operations Occupations</v>
      </c>
      <c r="D10" s="68" t="str">
        <f t="shared" si="6"/>
        <v>13-1000</v>
      </c>
      <c r="E10" s="68" t="str">
        <f>VLOOKUP(D10,'[1]2- &amp; 3-digit SOC'!$A$1:$B$121,2,FALSE)</f>
        <v>Business Operations Specialists</v>
      </c>
      <c r="F10" s="68" t="str">
        <f t="shared" si="7"/>
        <v>13-1000 Business Operations Specialists</v>
      </c>
      <c r="G10" s="68" t="s">
        <v>86</v>
      </c>
      <c r="H10" s="68" t="s">
        <v>87</v>
      </c>
      <c r="I10" s="68" t="s">
        <v>88</v>
      </c>
      <c r="J10" s="69" t="str">
        <f>CONCATENATE(H10, " (", R10, ")")</f>
        <v>Insurance Appraisers, Auto Damage ($60,992)</v>
      </c>
      <c r="K10" s="70">
        <v>21.4599824067</v>
      </c>
      <c r="L10" s="70">
        <v>25.358480447600002</v>
      </c>
      <c r="M10" s="70">
        <v>29.322899740099999</v>
      </c>
      <c r="N10" s="70">
        <v>32.014956875000003</v>
      </c>
      <c r="O10" s="70">
        <v>35.888054316800002</v>
      </c>
      <c r="P10" s="70">
        <v>45.833003413699998</v>
      </c>
      <c r="Q10" s="71">
        <v>60991.6314594</v>
      </c>
      <c r="R10" s="71" t="str">
        <f>TEXT(Q10, "$#,###")</f>
        <v>$60,992</v>
      </c>
      <c r="S10" s="68" t="s">
        <v>89</v>
      </c>
      <c r="T10" s="68" t="s">
        <v>8</v>
      </c>
      <c r="U10" s="68" t="s">
        <v>85</v>
      </c>
      <c r="V10" s="61">
        <v>1068.79286194</v>
      </c>
      <c r="W10" s="61">
        <v>1070.7341407199999</v>
      </c>
      <c r="X10" s="61">
        <f>W10-V10</f>
        <v>1.9412787799999478</v>
      </c>
      <c r="Y10" s="72">
        <f>X10/V10</f>
        <v>1.8163283542858538E-3</v>
      </c>
      <c r="Z10" s="61">
        <v>1070.7341407199999</v>
      </c>
      <c r="AA10" s="61">
        <v>1123.0728030299999</v>
      </c>
      <c r="AB10" s="61">
        <f>AA10-Z10</f>
        <v>52.338662310000018</v>
      </c>
      <c r="AC10" s="72">
        <f>AB10/Z10</f>
        <v>4.8881099723602377E-2</v>
      </c>
      <c r="AD10" s="61">
        <v>377.47677360099999</v>
      </c>
      <c r="AE10" s="61">
        <v>94.369193400200004</v>
      </c>
      <c r="AF10" s="61">
        <v>235.65723057400001</v>
      </c>
      <c r="AG10" s="61">
        <v>78.5524101914</v>
      </c>
      <c r="AH10" s="62">
        <v>7.1999999999999995E-2</v>
      </c>
      <c r="AI10" s="61">
        <v>1043.3252081400001</v>
      </c>
      <c r="AJ10" s="61">
        <v>304.06406522600003</v>
      </c>
      <c r="AK10" s="63">
        <f>AJ10/AI10</f>
        <v>0.29143747592188796</v>
      </c>
      <c r="AL10" s="73">
        <v>91.2</v>
      </c>
      <c r="AM10" s="74">
        <v>2.3464520000000002</v>
      </c>
      <c r="AN10" s="74">
        <v>2.3651390000000001</v>
      </c>
      <c r="AO10" s="75">
        <v>1.3805613140100001E-4</v>
      </c>
      <c r="AP10" s="76" t="s">
        <v>90</v>
      </c>
      <c r="AQ10" s="75">
        <v>2.91296202435E-2</v>
      </c>
      <c r="AR10" s="75">
        <v>0.27072325726699997</v>
      </c>
      <c r="AS10" s="75">
        <v>0.275954720928</v>
      </c>
      <c r="AT10" s="75">
        <v>0.22726296113899999</v>
      </c>
      <c r="AU10" s="75">
        <v>0.15816306234399999</v>
      </c>
      <c r="AV10" s="75">
        <v>3.4935673424800001E-2</v>
      </c>
      <c r="AW10" s="61">
        <v>191</v>
      </c>
      <c r="AX10" s="61">
        <v>167</v>
      </c>
      <c r="AY10" s="61">
        <v>107</v>
      </c>
      <c r="AZ10" s="61">
        <v>173</v>
      </c>
      <c r="BA10" s="61">
        <v>151</v>
      </c>
      <c r="BB10" s="61">
        <f>SUM(AW10:BA10)</f>
        <v>789</v>
      </c>
      <c r="BC10" s="61">
        <f>BA10-AW10</f>
        <v>-40</v>
      </c>
      <c r="BD10" s="63">
        <f>BC10/AW10</f>
        <v>-0.20942408376963351</v>
      </c>
      <c r="BE10" s="67">
        <f>IF(K10&lt;BE$6,1,0)</f>
        <v>0</v>
      </c>
      <c r="BF10" s="67">
        <f>+IF(AND(K10&gt;=BF$5,K10&lt;BF$6),1,0)</f>
        <v>0</v>
      </c>
      <c r="BG10" s="67">
        <f>+IF(AND(K10&gt;=BG$5,K10&lt;BG$6),1,0)</f>
        <v>1</v>
      </c>
      <c r="BH10" s="67">
        <f>+IF(AND(K10&gt;=BH$5,K10&lt;BH$6),1,0)</f>
        <v>0</v>
      </c>
      <c r="BI10" s="67">
        <f>+IF(K10&gt;=BI$6,1,0)</f>
        <v>0</v>
      </c>
      <c r="BJ10" s="67">
        <f>IF(M10&lt;BJ$6,1,0)</f>
        <v>0</v>
      </c>
      <c r="BK10" s="67">
        <f>+IF(AND(M10&gt;=BK$5,M10&lt;BK$6),1,0)</f>
        <v>0</v>
      </c>
      <c r="BL10" s="67">
        <f>+IF(AND(M10&gt;=BL$5,M10&lt;BL$6),1,0)</f>
        <v>0</v>
      </c>
      <c r="BM10" s="67">
        <f>+IF(AND(M10&gt;=BM$5,M10&lt;BM$6),1,0)</f>
        <v>1</v>
      </c>
      <c r="BN10" s="67">
        <f>+IF(M10&gt;=BN$6,1,0)</f>
        <v>0</v>
      </c>
      <c r="BO10" s="67" t="str">
        <f>+IF(M10&gt;=BO$6,"YES","NO")</f>
        <v>YES</v>
      </c>
      <c r="BP10" s="67" t="str">
        <f>+IF(K10&gt;=BP$6,"YES","NO")</f>
        <v>YES</v>
      </c>
      <c r="BQ10" s="67" t="str">
        <f>+IF(ISERROR(VLOOKUP(E10,'[1]Hi Tech List (2020)'!$A$2:$B$84,1,FALSE)),"NO","YES")</f>
        <v>NO</v>
      </c>
      <c r="BR10" s="67" t="str">
        <f>IF(AL10&gt;=BR$6,"YES","NO")</f>
        <v>NO</v>
      </c>
      <c r="BS10" s="67" t="str">
        <f>IF(AB10&gt;BS$6,"YES","NO")</f>
        <v>NO</v>
      </c>
      <c r="BT10" s="67" t="str">
        <f>IF(AC10&gt;BT$6,"YES","NO")</f>
        <v>NO</v>
      </c>
      <c r="BU10" s="67" t="str">
        <f>IF(AD10&gt;BU$6,"YES","NO")</f>
        <v>YES</v>
      </c>
      <c r="BV10" s="67" t="str">
        <f>IF(OR(BS10="YES",BT10="YES",BU10="YES"),"YES","NO")</f>
        <v>YES</v>
      </c>
      <c r="BW10" s="67" t="str">
        <f>+IF(BE10=1,BE$8,IF(BF10=1,BF$8,IF(BG10=1,BG$8,IF(BH10=1,BH$8,BI$8))))</f>
        <v>$20-25</v>
      </c>
      <c r="BX10" s="67" t="str">
        <f>+IF(BJ10=1,BJ$8,IF(BK10=1,BK$8,IF(BL10=1,BL$8,IF(BM10=1,BM$8,BN$8))))</f>
        <v>$25-30</v>
      </c>
    </row>
    <row r="11" spans="1:76" hidden="1" x14ac:dyDescent="0.2">
      <c r="A11" s="68" t="str">
        <f t="shared" si="4"/>
        <v>13-0000</v>
      </c>
      <c r="B11" s="68" t="str">
        <f>VLOOKUP(A11,'[1]2- &amp; 3-digit SOC'!$A$1:$B$121,2,FALSE)</f>
        <v>Business and Financial Operations Occupations</v>
      </c>
      <c r="C11" s="68" t="str">
        <f t="shared" si="5"/>
        <v>13-0000 Business and Financial Operations Occupations</v>
      </c>
      <c r="D11" s="68" t="str">
        <f t="shared" si="6"/>
        <v>13-1000</v>
      </c>
      <c r="E11" s="68" t="str">
        <f>VLOOKUP(D11,'[1]2- &amp; 3-digit SOC'!$A$1:$B$121,2,FALSE)</f>
        <v>Business Operations Specialists</v>
      </c>
      <c r="F11" s="68" t="str">
        <f t="shared" si="7"/>
        <v>13-1000 Business Operations Specialists</v>
      </c>
      <c r="G11" s="68" t="s">
        <v>91</v>
      </c>
      <c r="H11" s="68" t="s">
        <v>92</v>
      </c>
      <c r="I11" s="68" t="s">
        <v>93</v>
      </c>
      <c r="J11" s="69" t="str">
        <f>CONCATENATE(H11, " (", R11, ")")</f>
        <v>Compliance Officers ($72,874)</v>
      </c>
      <c r="K11" s="70">
        <v>20.119403376299999</v>
      </c>
      <c r="L11" s="70">
        <v>25.205582479899999</v>
      </c>
      <c r="M11" s="70">
        <v>35.035398308200001</v>
      </c>
      <c r="N11" s="70">
        <v>36.441426304099998</v>
      </c>
      <c r="O11" s="70">
        <v>45.441707522000002</v>
      </c>
      <c r="P11" s="70">
        <v>53.2368412999</v>
      </c>
      <c r="Q11" s="71">
        <v>72873.628481099993</v>
      </c>
      <c r="R11" s="71" t="str">
        <f>TEXT(Q11, "$#,###")</f>
        <v>$72,874</v>
      </c>
      <c r="S11" s="68" t="s">
        <v>84</v>
      </c>
      <c r="T11" s="68" t="s">
        <v>8</v>
      </c>
      <c r="U11" s="68" t="s">
        <v>85</v>
      </c>
      <c r="V11" s="61">
        <v>7383.5419889900004</v>
      </c>
      <c r="W11" s="61">
        <v>8045.9538783400003</v>
      </c>
      <c r="X11" s="61">
        <f>W11-V11</f>
        <v>662.41188934999991</v>
      </c>
      <c r="Y11" s="72">
        <f>X11/V11</f>
        <v>8.9714650548172972E-2</v>
      </c>
      <c r="Z11" s="61">
        <v>8045.9538783400003</v>
      </c>
      <c r="AA11" s="61">
        <v>8418.4804432000001</v>
      </c>
      <c r="AB11" s="61">
        <f>AA11-Z11</f>
        <v>372.52656485999978</v>
      </c>
      <c r="AC11" s="72">
        <f>AB11/Z11</f>
        <v>4.6299863321719356E-2</v>
      </c>
      <c r="AD11" s="61">
        <v>2939.2575258699999</v>
      </c>
      <c r="AE11" s="61">
        <v>734.81438146799997</v>
      </c>
      <c r="AF11" s="61">
        <v>1866.1198216400001</v>
      </c>
      <c r="AG11" s="61">
        <v>622.03994054500004</v>
      </c>
      <c r="AH11" s="62">
        <v>7.5999999999999998E-2</v>
      </c>
      <c r="AI11" s="61">
        <v>7863.9591880899998</v>
      </c>
      <c r="AJ11" s="61">
        <v>3085.1465738799998</v>
      </c>
      <c r="AK11" s="63">
        <f>AJ11/AI11</f>
        <v>0.39231467255736369</v>
      </c>
      <c r="AL11" s="73">
        <v>86.1</v>
      </c>
      <c r="AM11" s="74">
        <v>0.96479000000000004</v>
      </c>
      <c r="AN11" s="74">
        <v>0.96205099999999999</v>
      </c>
      <c r="AO11" s="76" t="s">
        <v>90</v>
      </c>
      <c r="AP11" s="75">
        <v>4.1538577559000001E-3</v>
      </c>
      <c r="AQ11" s="75">
        <v>1.8568120092500001E-2</v>
      </c>
      <c r="AR11" s="75">
        <v>0.191346487191</v>
      </c>
      <c r="AS11" s="75">
        <v>0.261565234531</v>
      </c>
      <c r="AT11" s="75">
        <v>0.25700068347499999</v>
      </c>
      <c r="AU11" s="75">
        <v>0.20912199937699999</v>
      </c>
      <c r="AV11" s="75">
        <v>5.7920037345099998E-2</v>
      </c>
      <c r="AW11" s="61">
        <v>55</v>
      </c>
      <c r="AX11" s="61">
        <v>70</v>
      </c>
      <c r="AY11" s="61">
        <v>64</v>
      </c>
      <c r="AZ11" s="61">
        <v>75</v>
      </c>
      <c r="BA11" s="61">
        <v>66</v>
      </c>
      <c r="BB11" s="61">
        <f>SUM(AW11:BA11)</f>
        <v>330</v>
      </c>
      <c r="BC11" s="61">
        <f>BA11-AW11</f>
        <v>11</v>
      </c>
      <c r="BD11" s="63">
        <f>BC11/AW11</f>
        <v>0.2</v>
      </c>
      <c r="BE11" s="67">
        <f>IF(K11&lt;BE$6,1,0)</f>
        <v>0</v>
      </c>
      <c r="BF11" s="67">
        <f>+IF(AND(K11&gt;=BF$5,K11&lt;BF$6),1,0)</f>
        <v>0</v>
      </c>
      <c r="BG11" s="67">
        <f>+IF(AND(K11&gt;=BG$5,K11&lt;BG$6),1,0)</f>
        <v>1</v>
      </c>
      <c r="BH11" s="67">
        <f>+IF(AND(K11&gt;=BH$5,K11&lt;BH$6),1,0)</f>
        <v>0</v>
      </c>
      <c r="BI11" s="67">
        <f>+IF(K11&gt;=BI$6,1,0)</f>
        <v>0</v>
      </c>
      <c r="BJ11" s="67">
        <f>IF(M11&lt;BJ$6,1,0)</f>
        <v>0</v>
      </c>
      <c r="BK11" s="67">
        <f>+IF(AND(M11&gt;=BK$5,M11&lt;BK$6),1,0)</f>
        <v>0</v>
      </c>
      <c r="BL11" s="67">
        <f>+IF(AND(M11&gt;=BL$5,M11&lt;BL$6),1,0)</f>
        <v>0</v>
      </c>
      <c r="BM11" s="67">
        <f>+IF(AND(M11&gt;=BM$5,M11&lt;BM$6),1,0)</f>
        <v>0</v>
      </c>
      <c r="BN11" s="67">
        <f>+IF(M11&gt;=BN$6,1,0)</f>
        <v>1</v>
      </c>
      <c r="BO11" s="67" t="str">
        <f>+IF(M11&gt;=BO$6,"YES","NO")</f>
        <v>YES</v>
      </c>
      <c r="BP11" s="67" t="str">
        <f>+IF(K11&gt;=BP$6,"YES","NO")</f>
        <v>YES</v>
      </c>
      <c r="BQ11" s="67" t="str">
        <f>+IF(ISERROR(VLOOKUP(E11,'[1]Hi Tech List (2020)'!$A$2:$B$84,1,FALSE)),"NO","YES")</f>
        <v>NO</v>
      </c>
      <c r="BR11" s="67" t="str">
        <f>IF(AL11&gt;=BR$6,"YES","NO")</f>
        <v>NO</v>
      </c>
      <c r="BS11" s="67" t="str">
        <f>IF(AB11&gt;BS$6,"YES","NO")</f>
        <v>YES</v>
      </c>
      <c r="BT11" s="67" t="str">
        <f>IF(AC11&gt;BT$6,"YES","NO")</f>
        <v>NO</v>
      </c>
      <c r="BU11" s="67" t="str">
        <f>IF(AD11&gt;BU$6,"YES","NO")</f>
        <v>YES</v>
      </c>
      <c r="BV11" s="67" t="str">
        <f>IF(OR(BS11="YES",BT11="YES",BU11="YES"),"YES","NO")</f>
        <v>YES</v>
      </c>
      <c r="BW11" s="67" t="str">
        <f>+IF(BE11=1,BE$8,IF(BF11=1,BF$8,IF(BG11=1,BG$8,IF(BH11=1,BH$8,BI$8))))</f>
        <v>$20-25</v>
      </c>
      <c r="BX11" s="67" t="str">
        <f>+IF(BJ11=1,BJ$8,IF(BK11=1,BK$8,IF(BL11=1,BL$8,IF(BM11=1,BM$8,BN$8))))</f>
        <v>&gt;$30</v>
      </c>
    </row>
    <row r="12" spans="1:76" hidden="1" x14ac:dyDescent="0.2">
      <c r="A12" s="68" t="str">
        <f t="shared" si="4"/>
        <v>13-0000</v>
      </c>
      <c r="B12" s="68" t="str">
        <f>VLOOKUP(A12,'[1]2- &amp; 3-digit SOC'!$A$1:$B$121,2,FALSE)</f>
        <v>Business and Financial Operations Occupations</v>
      </c>
      <c r="C12" s="68" t="str">
        <f t="shared" si="5"/>
        <v>13-0000 Business and Financial Operations Occupations</v>
      </c>
      <c r="D12" s="68" t="str">
        <f t="shared" si="6"/>
        <v>13-1000</v>
      </c>
      <c r="E12" s="68" t="str">
        <f>VLOOKUP(D12,'[1]2- &amp; 3-digit SOC'!$A$1:$B$121,2,FALSE)</f>
        <v>Business Operations Specialists</v>
      </c>
      <c r="F12" s="68" t="str">
        <f t="shared" si="7"/>
        <v>13-1000 Business Operations Specialists</v>
      </c>
      <c r="G12" s="68" t="s">
        <v>94</v>
      </c>
      <c r="H12" s="68" t="s">
        <v>95</v>
      </c>
      <c r="I12" s="68" t="s">
        <v>96</v>
      </c>
      <c r="J12" s="69" t="str">
        <f>CONCATENATE(H12, " (", R12, ")")</f>
        <v>Cost Estimators ($64,538)</v>
      </c>
      <c r="K12" s="70">
        <v>20.263343019099999</v>
      </c>
      <c r="L12" s="70">
        <v>25.200927327999999</v>
      </c>
      <c r="M12" s="70">
        <v>31.027662069000002</v>
      </c>
      <c r="N12" s="70">
        <v>36.631575752099998</v>
      </c>
      <c r="O12" s="70">
        <v>42.397171694699999</v>
      </c>
      <c r="P12" s="70">
        <v>54.667477098799999</v>
      </c>
      <c r="Q12" s="71">
        <v>64537.537103499999</v>
      </c>
      <c r="R12" s="71" t="str">
        <f>TEXT(Q12, "$#,###")</f>
        <v>$64,538</v>
      </c>
      <c r="S12" s="68" t="s">
        <v>84</v>
      </c>
      <c r="T12" s="68" t="s">
        <v>8</v>
      </c>
      <c r="U12" s="68" t="s">
        <v>85</v>
      </c>
      <c r="V12" s="61">
        <v>5792.20942345</v>
      </c>
      <c r="W12" s="61">
        <v>6121.9415978899997</v>
      </c>
      <c r="X12" s="61">
        <f>W12-V12</f>
        <v>329.73217443999965</v>
      </c>
      <c r="Y12" s="72">
        <f>X12/V12</f>
        <v>5.6926839196294467E-2</v>
      </c>
      <c r="Z12" s="61">
        <v>6121.9415978899997</v>
      </c>
      <c r="AA12" s="61">
        <v>6314.5903757200003</v>
      </c>
      <c r="AB12" s="61">
        <f>AA12-Z12</f>
        <v>192.64877783000065</v>
      </c>
      <c r="AC12" s="72">
        <f>AB12/Z12</f>
        <v>3.1468574920152675E-2</v>
      </c>
      <c r="AD12" s="61">
        <v>2302.9625953499999</v>
      </c>
      <c r="AE12" s="61">
        <v>575.74064883799997</v>
      </c>
      <c r="AF12" s="61">
        <v>1561.6711347400001</v>
      </c>
      <c r="AG12" s="61">
        <v>520.55704491200004</v>
      </c>
      <c r="AH12" s="62">
        <v>8.4000000000000005E-2</v>
      </c>
      <c r="AI12" s="61">
        <v>6013.2423650500004</v>
      </c>
      <c r="AJ12" s="61">
        <v>3623.2764740100001</v>
      </c>
      <c r="AK12" s="63">
        <f>AJ12/AI12</f>
        <v>0.60254954882063405</v>
      </c>
      <c r="AL12" s="73">
        <v>96.5</v>
      </c>
      <c r="AM12" s="74">
        <v>1.140331</v>
      </c>
      <c r="AN12" s="74">
        <v>1.1392119999999999</v>
      </c>
      <c r="AO12" s="76" t="s">
        <v>90</v>
      </c>
      <c r="AP12" s="75">
        <v>8.0073337460699993E-3</v>
      </c>
      <c r="AQ12" s="75">
        <v>2.62110391584E-2</v>
      </c>
      <c r="AR12" s="75">
        <v>0.16574968225</v>
      </c>
      <c r="AS12" s="75">
        <v>0.190543850185</v>
      </c>
      <c r="AT12" s="75">
        <v>0.212668406611</v>
      </c>
      <c r="AU12" s="75">
        <v>0.25189612072500001</v>
      </c>
      <c r="AV12" s="75">
        <v>0.14338372029800001</v>
      </c>
      <c r="AW12" s="61">
        <v>7172</v>
      </c>
      <c r="AX12" s="61">
        <v>6738</v>
      </c>
      <c r="AY12" s="61">
        <v>7054</v>
      </c>
      <c r="AZ12" s="61">
        <v>7297</v>
      </c>
      <c r="BA12" s="61">
        <v>7557</v>
      </c>
      <c r="BB12" s="61">
        <f>SUM(AW12:BA12)</f>
        <v>35818</v>
      </c>
      <c r="BC12" s="61">
        <f>BA12-AW12</f>
        <v>385</v>
      </c>
      <c r="BD12" s="63">
        <f>BC12/AW12</f>
        <v>5.3680981595092027E-2</v>
      </c>
      <c r="BE12" s="67">
        <f>IF(K12&lt;BE$6,1,0)</f>
        <v>0</v>
      </c>
      <c r="BF12" s="67">
        <f>+IF(AND(K12&gt;=BF$5,K12&lt;BF$6),1,0)</f>
        <v>0</v>
      </c>
      <c r="BG12" s="67">
        <f>+IF(AND(K12&gt;=BG$5,K12&lt;BG$6),1,0)</f>
        <v>1</v>
      </c>
      <c r="BH12" s="67">
        <f>+IF(AND(K12&gt;=BH$5,K12&lt;BH$6),1,0)</f>
        <v>0</v>
      </c>
      <c r="BI12" s="67">
        <f>+IF(K12&gt;=BI$6,1,0)</f>
        <v>0</v>
      </c>
      <c r="BJ12" s="67">
        <f>IF(M12&lt;BJ$6,1,0)</f>
        <v>0</v>
      </c>
      <c r="BK12" s="67">
        <f>+IF(AND(M12&gt;=BK$5,M12&lt;BK$6),1,0)</f>
        <v>0</v>
      </c>
      <c r="BL12" s="67">
        <f>+IF(AND(M12&gt;=BL$5,M12&lt;BL$6),1,0)</f>
        <v>0</v>
      </c>
      <c r="BM12" s="67">
        <f>+IF(AND(M12&gt;=BM$5,M12&lt;BM$6),1,0)</f>
        <v>0</v>
      </c>
      <c r="BN12" s="67">
        <f>+IF(M12&gt;=BN$6,1,0)</f>
        <v>1</v>
      </c>
      <c r="BO12" s="67" t="str">
        <f>+IF(M12&gt;=BO$6,"YES","NO")</f>
        <v>YES</v>
      </c>
      <c r="BP12" s="67" t="str">
        <f>+IF(K12&gt;=BP$6,"YES","NO")</f>
        <v>YES</v>
      </c>
      <c r="BQ12" s="67" t="str">
        <f>+IF(ISERROR(VLOOKUP(E12,'[1]Hi Tech List (2020)'!$A$2:$B$84,1,FALSE)),"NO","YES")</f>
        <v>NO</v>
      </c>
      <c r="BR12" s="67" t="str">
        <f>IF(AL12&gt;=BR$6,"YES","NO")</f>
        <v>NO</v>
      </c>
      <c r="BS12" s="67" t="str">
        <f>IF(AB12&gt;BS$6,"YES","NO")</f>
        <v>YES</v>
      </c>
      <c r="BT12" s="67" t="str">
        <f>IF(AC12&gt;BT$6,"YES","NO")</f>
        <v>NO</v>
      </c>
      <c r="BU12" s="67" t="str">
        <f>IF(AD12&gt;BU$6,"YES","NO")</f>
        <v>YES</v>
      </c>
      <c r="BV12" s="67" t="str">
        <f>IF(OR(BS12="YES",BT12="YES",BU12="YES"),"YES","NO")</f>
        <v>YES</v>
      </c>
      <c r="BW12" s="67" t="str">
        <f>+IF(BE12=1,BE$8,IF(BF12=1,BF$8,IF(BG12=1,BG$8,IF(BH12=1,BH$8,BI$8))))</f>
        <v>$20-25</v>
      </c>
      <c r="BX12" s="67" t="str">
        <f>+IF(BJ12=1,BJ$8,IF(BK12=1,BK$8,IF(BL12=1,BL$8,IF(BM12=1,BM$8,BN$8))))</f>
        <v>&gt;$30</v>
      </c>
    </row>
    <row r="13" spans="1:76" hidden="1" x14ac:dyDescent="0.2">
      <c r="A13" s="68" t="str">
        <f t="shared" si="4"/>
        <v>13-0000</v>
      </c>
      <c r="B13" s="68" t="str">
        <f>VLOOKUP(A13,'[1]2- &amp; 3-digit SOC'!$A$1:$B$121,2,FALSE)</f>
        <v>Business and Financial Operations Occupations</v>
      </c>
      <c r="C13" s="68" t="str">
        <f t="shared" si="5"/>
        <v>13-0000 Business and Financial Operations Occupations</v>
      </c>
      <c r="D13" s="68" t="str">
        <f t="shared" si="6"/>
        <v>13-1000</v>
      </c>
      <c r="E13" s="68" t="str">
        <f>VLOOKUP(D13,'[1]2- &amp; 3-digit SOC'!$A$1:$B$121,2,FALSE)</f>
        <v>Business Operations Specialists</v>
      </c>
      <c r="F13" s="68" t="str">
        <f t="shared" si="7"/>
        <v>13-1000 Business Operations Specialists</v>
      </c>
      <c r="G13" s="68" t="s">
        <v>97</v>
      </c>
      <c r="H13" s="68" t="s">
        <v>98</v>
      </c>
      <c r="I13" s="68" t="s">
        <v>99</v>
      </c>
      <c r="J13" s="69" t="str">
        <f>CONCATENATE(H13, " (", R13, ")")</f>
        <v>Human Resources Specialists ($63,554)</v>
      </c>
      <c r="K13" s="70">
        <v>19.4869161037</v>
      </c>
      <c r="L13" s="70">
        <v>24.1562029179</v>
      </c>
      <c r="M13" s="70">
        <v>30.5548948958</v>
      </c>
      <c r="N13" s="70">
        <v>32.9363747158</v>
      </c>
      <c r="O13" s="70">
        <v>39.570262323800002</v>
      </c>
      <c r="P13" s="70">
        <v>50.287543609700002</v>
      </c>
      <c r="Q13" s="71">
        <v>63554.181383299998</v>
      </c>
      <c r="R13" s="71" t="str">
        <f>TEXT(Q13, "$#,###")</f>
        <v>$63,554</v>
      </c>
      <c r="S13" s="68" t="s">
        <v>84</v>
      </c>
      <c r="T13" s="68" t="s">
        <v>8</v>
      </c>
      <c r="U13" s="68" t="s">
        <v>8</v>
      </c>
      <c r="V13" s="61">
        <v>16541.806366699999</v>
      </c>
      <c r="W13" s="61">
        <v>18299.326746399998</v>
      </c>
      <c r="X13" s="61">
        <f>W13-V13</f>
        <v>1757.5203796999995</v>
      </c>
      <c r="Y13" s="72">
        <f>X13/V13</f>
        <v>0.10624718611372642</v>
      </c>
      <c r="Z13" s="61">
        <v>18299.326746399998</v>
      </c>
      <c r="AA13" s="61">
        <v>19354.099693</v>
      </c>
      <c r="AB13" s="61">
        <f>AA13-Z13</f>
        <v>1054.7729466000019</v>
      </c>
      <c r="AC13" s="72">
        <f>AB13/Z13</f>
        <v>5.7639986498820558E-2</v>
      </c>
      <c r="AD13" s="61">
        <v>7823.8999203200001</v>
      </c>
      <c r="AE13" s="61">
        <v>1955.97498008</v>
      </c>
      <c r="AF13" s="61">
        <v>4876.4686202399998</v>
      </c>
      <c r="AG13" s="61">
        <v>1625.4895400800001</v>
      </c>
      <c r="AH13" s="62">
        <v>8.6999999999999994E-2</v>
      </c>
      <c r="AI13" s="61">
        <v>17819.197450799998</v>
      </c>
      <c r="AJ13" s="61">
        <v>14742.263266800001</v>
      </c>
      <c r="AK13" s="63">
        <f>AJ13/AI13</f>
        <v>0.82732476069724126</v>
      </c>
      <c r="AL13" s="73">
        <v>83.8</v>
      </c>
      <c r="AM13" s="74">
        <v>1.050486</v>
      </c>
      <c r="AN13" s="74">
        <v>1.053633</v>
      </c>
      <c r="AO13" s="75">
        <v>1.06724604305E-3</v>
      </c>
      <c r="AP13" s="75">
        <v>1.0417625406000001E-2</v>
      </c>
      <c r="AQ13" s="75">
        <v>4.5792927860199999E-2</v>
      </c>
      <c r="AR13" s="75">
        <v>0.29490607801000002</v>
      </c>
      <c r="AS13" s="75">
        <v>0.269634330348</v>
      </c>
      <c r="AT13" s="75">
        <v>0.20433871380999999</v>
      </c>
      <c r="AU13" s="75">
        <v>0.13358007328499999</v>
      </c>
      <c r="AV13" s="75">
        <v>4.0263005238500002E-2</v>
      </c>
      <c r="AW13" s="61">
        <v>151</v>
      </c>
      <c r="AX13" s="61">
        <v>196</v>
      </c>
      <c r="AY13" s="61">
        <v>161</v>
      </c>
      <c r="AZ13" s="61">
        <v>193</v>
      </c>
      <c r="BA13" s="61">
        <v>172</v>
      </c>
      <c r="BB13" s="61">
        <f>SUM(AW13:BA13)</f>
        <v>873</v>
      </c>
      <c r="BC13" s="61">
        <f>BA13-AW13</f>
        <v>21</v>
      </c>
      <c r="BD13" s="63">
        <f>BC13/AW13</f>
        <v>0.13907284768211919</v>
      </c>
      <c r="BE13" s="67">
        <f>IF(K13&lt;BE$6,1,0)</f>
        <v>0</v>
      </c>
      <c r="BF13" s="67">
        <f>+IF(AND(K13&gt;=BF$5,K13&lt;BF$6),1,0)</f>
        <v>1</v>
      </c>
      <c r="BG13" s="67">
        <f>+IF(AND(K13&gt;=BG$5,K13&lt;BG$6),1,0)</f>
        <v>0</v>
      </c>
      <c r="BH13" s="67">
        <f>+IF(AND(K13&gt;=BH$5,K13&lt;BH$6),1,0)</f>
        <v>0</v>
      </c>
      <c r="BI13" s="67">
        <f>+IF(K13&gt;=BI$6,1,0)</f>
        <v>0</v>
      </c>
      <c r="BJ13" s="67">
        <f>IF(M13&lt;BJ$6,1,0)</f>
        <v>0</v>
      </c>
      <c r="BK13" s="67">
        <f>+IF(AND(M13&gt;=BK$5,M13&lt;BK$6),1,0)</f>
        <v>0</v>
      </c>
      <c r="BL13" s="67">
        <f>+IF(AND(M13&gt;=BL$5,M13&lt;BL$6),1,0)</f>
        <v>0</v>
      </c>
      <c r="BM13" s="67">
        <f>+IF(AND(M13&gt;=BM$5,M13&lt;BM$6),1,0)</f>
        <v>0</v>
      </c>
      <c r="BN13" s="67">
        <f>+IF(M13&gt;=BN$6,1,0)</f>
        <v>1</v>
      </c>
      <c r="BO13" s="67" t="str">
        <f>+IF(M13&gt;=BO$6,"YES","NO")</f>
        <v>YES</v>
      </c>
      <c r="BP13" s="67" t="str">
        <f>+IF(K13&gt;=BP$6,"YES","NO")</f>
        <v>YES</v>
      </c>
      <c r="BQ13" s="67" t="str">
        <f>+IF(ISERROR(VLOOKUP(E13,'[1]Hi Tech List (2020)'!$A$2:$B$84,1,FALSE)),"NO","YES")</f>
        <v>NO</v>
      </c>
      <c r="BR13" s="67" t="str">
        <f>IF(AL13&gt;=BR$6,"YES","NO")</f>
        <v>NO</v>
      </c>
      <c r="BS13" s="67" t="str">
        <f>IF(AB13&gt;BS$6,"YES","NO")</f>
        <v>YES</v>
      </c>
      <c r="BT13" s="67" t="str">
        <f>IF(AC13&gt;BT$6,"YES","NO")</f>
        <v>NO</v>
      </c>
      <c r="BU13" s="67" t="str">
        <f>IF(AD13&gt;BU$6,"YES","NO")</f>
        <v>YES</v>
      </c>
      <c r="BV13" s="67" t="str">
        <f>IF(OR(BS13="YES",BT13="YES",BU13="YES"),"YES","NO")</f>
        <v>YES</v>
      </c>
      <c r="BW13" s="67" t="str">
        <f>+IF(BE13=1,BE$8,IF(BF13=1,BF$8,IF(BG13=1,BG$8,IF(BH13=1,BH$8,BI$8))))</f>
        <v>$15-20</v>
      </c>
      <c r="BX13" s="67" t="str">
        <f>+IF(BJ13=1,BJ$8,IF(BK13=1,BK$8,IF(BL13=1,BL$8,IF(BM13=1,BM$8,BN$8))))</f>
        <v>&gt;$30</v>
      </c>
    </row>
    <row r="14" spans="1:76" hidden="1" x14ac:dyDescent="0.2">
      <c r="A14" s="68" t="str">
        <f t="shared" si="4"/>
        <v>13-0000</v>
      </c>
      <c r="B14" s="68" t="str">
        <f>VLOOKUP(A14,'[1]2- &amp; 3-digit SOC'!$A$1:$B$121,2,FALSE)</f>
        <v>Business and Financial Operations Occupations</v>
      </c>
      <c r="C14" s="68" t="str">
        <f t="shared" si="5"/>
        <v>13-0000 Business and Financial Operations Occupations</v>
      </c>
      <c r="D14" s="68" t="str">
        <f t="shared" si="6"/>
        <v>13-1000</v>
      </c>
      <c r="E14" s="68" t="str">
        <f>VLOOKUP(D14,'[1]2- &amp; 3-digit SOC'!$A$1:$B$121,2,FALSE)</f>
        <v>Business Operations Specialists</v>
      </c>
      <c r="F14" s="68" t="str">
        <f t="shared" si="7"/>
        <v>13-1000 Business Operations Specialists</v>
      </c>
      <c r="G14" s="68" t="s">
        <v>100</v>
      </c>
      <c r="H14" s="68" t="s">
        <v>101</v>
      </c>
      <c r="I14" s="68" t="s">
        <v>102</v>
      </c>
      <c r="J14" s="69" t="str">
        <f>CONCATENATE(H14, " (", R14, ")")</f>
        <v>Logisticians ($72,897)</v>
      </c>
      <c r="K14" s="70">
        <v>21.026149285900001</v>
      </c>
      <c r="L14" s="70">
        <v>26.491593092900001</v>
      </c>
      <c r="M14" s="70">
        <v>35.046441802499999</v>
      </c>
      <c r="N14" s="70">
        <v>37.9013925008</v>
      </c>
      <c r="O14" s="70">
        <v>46.124625121599998</v>
      </c>
      <c r="P14" s="70">
        <v>59.364333324999997</v>
      </c>
      <c r="Q14" s="71">
        <v>72896.598949099993</v>
      </c>
      <c r="R14" s="71" t="str">
        <f>TEXT(Q14, "$#,###")</f>
        <v>$72,897</v>
      </c>
      <c r="S14" s="68" t="s">
        <v>84</v>
      </c>
      <c r="T14" s="68" t="s">
        <v>8</v>
      </c>
      <c r="U14" s="68" t="s">
        <v>8</v>
      </c>
      <c r="V14" s="61">
        <v>5614.7395000099996</v>
      </c>
      <c r="W14" s="61">
        <v>6418.5249446099997</v>
      </c>
      <c r="X14" s="61">
        <f>W14-V14</f>
        <v>803.78544460000012</v>
      </c>
      <c r="Y14" s="72">
        <f>X14/V14</f>
        <v>0.14315632000354933</v>
      </c>
      <c r="Z14" s="61">
        <v>6418.5249446099997</v>
      </c>
      <c r="AA14" s="61">
        <v>6760.9704706499997</v>
      </c>
      <c r="AB14" s="61">
        <f>AA14-Z14</f>
        <v>342.44552604</v>
      </c>
      <c r="AC14" s="72">
        <f>AB14/Z14</f>
        <v>5.335268289758241E-2</v>
      </c>
      <c r="AD14" s="61">
        <v>2598.0633848399998</v>
      </c>
      <c r="AE14" s="61">
        <v>649.51584620899996</v>
      </c>
      <c r="AF14" s="61">
        <v>1630.44181901</v>
      </c>
      <c r="AG14" s="61">
        <v>543.48060633800003</v>
      </c>
      <c r="AH14" s="62">
        <v>8.3000000000000004E-2</v>
      </c>
      <c r="AI14" s="61">
        <v>6248.5544410100001</v>
      </c>
      <c r="AJ14" s="61">
        <v>2470.9810731100001</v>
      </c>
      <c r="AK14" s="63">
        <f>AJ14/AI14</f>
        <v>0.39544843474398811</v>
      </c>
      <c r="AL14" s="73">
        <v>82.1</v>
      </c>
      <c r="AM14" s="74">
        <v>1.025112</v>
      </c>
      <c r="AN14" s="74">
        <v>1.0259830000000001</v>
      </c>
      <c r="AO14" s="76" t="s">
        <v>90</v>
      </c>
      <c r="AP14" s="75">
        <v>1.05774621801E-2</v>
      </c>
      <c r="AQ14" s="75">
        <v>3.6090147279E-2</v>
      </c>
      <c r="AR14" s="75">
        <v>0.25695895969299998</v>
      </c>
      <c r="AS14" s="75">
        <v>0.26433542911300001</v>
      </c>
      <c r="AT14" s="75">
        <v>0.21802183861900001</v>
      </c>
      <c r="AU14" s="75">
        <v>0.17188114965500001</v>
      </c>
      <c r="AV14" s="75">
        <v>4.1041639239700001E-2</v>
      </c>
      <c r="AW14" s="61">
        <v>209</v>
      </c>
      <c r="AX14" s="61">
        <v>223</v>
      </c>
      <c r="AY14" s="61">
        <v>238</v>
      </c>
      <c r="AZ14" s="61">
        <v>243</v>
      </c>
      <c r="BA14" s="61">
        <v>319</v>
      </c>
      <c r="BB14" s="61">
        <f>SUM(AW14:BA14)</f>
        <v>1232</v>
      </c>
      <c r="BC14" s="61">
        <f>BA14-AW14</f>
        <v>110</v>
      </c>
      <c r="BD14" s="63">
        <f>BC14/AW14</f>
        <v>0.52631578947368418</v>
      </c>
      <c r="BE14" s="67">
        <f>IF(K14&lt;BE$6,1,0)</f>
        <v>0</v>
      </c>
      <c r="BF14" s="67">
        <f>+IF(AND(K14&gt;=BF$5,K14&lt;BF$6),1,0)</f>
        <v>0</v>
      </c>
      <c r="BG14" s="67">
        <f>+IF(AND(K14&gt;=BG$5,K14&lt;BG$6),1,0)</f>
        <v>1</v>
      </c>
      <c r="BH14" s="67">
        <f>+IF(AND(K14&gt;=BH$5,K14&lt;BH$6),1,0)</f>
        <v>0</v>
      </c>
      <c r="BI14" s="67">
        <f>+IF(K14&gt;=BI$6,1,0)</f>
        <v>0</v>
      </c>
      <c r="BJ14" s="67">
        <f>IF(M14&lt;BJ$6,1,0)</f>
        <v>0</v>
      </c>
      <c r="BK14" s="67">
        <f>+IF(AND(M14&gt;=BK$5,M14&lt;BK$6),1,0)</f>
        <v>0</v>
      </c>
      <c r="BL14" s="67">
        <f>+IF(AND(M14&gt;=BL$5,M14&lt;BL$6),1,0)</f>
        <v>0</v>
      </c>
      <c r="BM14" s="67">
        <f>+IF(AND(M14&gt;=BM$5,M14&lt;BM$6),1,0)</f>
        <v>0</v>
      </c>
      <c r="BN14" s="67">
        <f>+IF(M14&gt;=BN$6,1,0)</f>
        <v>1</v>
      </c>
      <c r="BO14" s="67" t="str">
        <f>+IF(M14&gt;=BO$6,"YES","NO")</f>
        <v>YES</v>
      </c>
      <c r="BP14" s="67" t="str">
        <f>+IF(K14&gt;=BP$6,"YES","NO")</f>
        <v>YES</v>
      </c>
      <c r="BQ14" s="67" t="str">
        <f>+IF(ISERROR(VLOOKUP(E14,'[1]Hi Tech List (2020)'!$A$2:$B$84,1,FALSE)),"NO","YES")</f>
        <v>NO</v>
      </c>
      <c r="BR14" s="67" t="str">
        <f>IF(AL14&gt;=BR$6,"YES","NO")</f>
        <v>NO</v>
      </c>
      <c r="BS14" s="67" t="str">
        <f>IF(AB14&gt;BS$6,"YES","NO")</f>
        <v>YES</v>
      </c>
      <c r="BT14" s="67" t="str">
        <f>IF(AC14&gt;BT$6,"YES","NO")</f>
        <v>NO</v>
      </c>
      <c r="BU14" s="67" t="str">
        <f>IF(AD14&gt;BU$6,"YES","NO")</f>
        <v>YES</v>
      </c>
      <c r="BV14" s="67" t="str">
        <f>IF(OR(BS14="YES",BT14="YES",BU14="YES"),"YES","NO")</f>
        <v>YES</v>
      </c>
      <c r="BW14" s="67" t="str">
        <f>+IF(BE14=1,BE$8,IF(BF14=1,BF$8,IF(BG14=1,BG$8,IF(BH14=1,BH$8,BI$8))))</f>
        <v>$20-25</v>
      </c>
      <c r="BX14" s="67" t="str">
        <f>+IF(BJ14=1,BJ$8,IF(BK14=1,BK$8,IF(BL14=1,BL$8,IF(BM14=1,BM$8,BN$8))))</f>
        <v>&gt;$30</v>
      </c>
    </row>
    <row r="15" spans="1:76" hidden="1" x14ac:dyDescent="0.2">
      <c r="A15" s="68" t="str">
        <f t="shared" si="4"/>
        <v>13-0000</v>
      </c>
      <c r="B15" s="68" t="str">
        <f>VLOOKUP(A15,'[1]2- &amp; 3-digit SOC'!$A$1:$B$121,2,FALSE)</f>
        <v>Business and Financial Operations Occupations</v>
      </c>
      <c r="C15" s="68" t="str">
        <f t="shared" si="5"/>
        <v>13-0000 Business and Financial Operations Occupations</v>
      </c>
      <c r="D15" s="68" t="str">
        <f t="shared" si="6"/>
        <v>13-1000</v>
      </c>
      <c r="E15" s="68" t="str">
        <f>VLOOKUP(D15,'[1]2- &amp; 3-digit SOC'!$A$1:$B$121,2,FALSE)</f>
        <v>Business Operations Specialists</v>
      </c>
      <c r="F15" s="68" t="str">
        <f t="shared" si="7"/>
        <v>13-1000 Business Operations Specialists</v>
      </c>
      <c r="G15" s="68" t="s">
        <v>103</v>
      </c>
      <c r="H15" s="68" t="s">
        <v>104</v>
      </c>
      <c r="I15" s="68" t="s">
        <v>105</v>
      </c>
      <c r="J15" s="69" t="str">
        <f>CONCATENATE(H15, " (", R15, ")")</f>
        <v>Fundraisers ($61,383)</v>
      </c>
      <c r="K15" s="70">
        <v>17.775675940300001</v>
      </c>
      <c r="L15" s="70">
        <v>22.218948891</v>
      </c>
      <c r="M15" s="70">
        <v>29.5109280207</v>
      </c>
      <c r="N15" s="70">
        <v>30.9919349868</v>
      </c>
      <c r="O15" s="70">
        <v>36.5518086565</v>
      </c>
      <c r="P15" s="70">
        <v>41.735704951499997</v>
      </c>
      <c r="Q15" s="71">
        <v>61382.730283199999</v>
      </c>
      <c r="R15" s="71" t="str">
        <f>TEXT(Q15, "$#,###")</f>
        <v>$61,383</v>
      </c>
      <c r="S15" s="68" t="s">
        <v>84</v>
      </c>
      <c r="T15" s="68" t="s">
        <v>8</v>
      </c>
      <c r="U15" s="68" t="s">
        <v>8</v>
      </c>
      <c r="V15" s="61">
        <v>1703.9047480900001</v>
      </c>
      <c r="W15" s="61">
        <v>1650.5172235299999</v>
      </c>
      <c r="X15" s="61">
        <f>W15-V15</f>
        <v>-53.387524560000202</v>
      </c>
      <c r="Y15" s="72">
        <f>X15/V15</f>
        <v>-3.1332458354755566E-2</v>
      </c>
      <c r="Z15" s="61">
        <v>1650.5172235299999</v>
      </c>
      <c r="AA15" s="61">
        <v>1754.4576181699999</v>
      </c>
      <c r="AB15" s="61">
        <f>AA15-Z15</f>
        <v>103.94039464000002</v>
      </c>
      <c r="AC15" s="72">
        <f>AB15/Z15</f>
        <v>6.2974438047789807E-2</v>
      </c>
      <c r="AD15" s="61">
        <v>741.20459593800001</v>
      </c>
      <c r="AE15" s="61">
        <v>185.30114898400001</v>
      </c>
      <c r="AF15" s="61">
        <v>455.71753945799998</v>
      </c>
      <c r="AG15" s="61">
        <v>151.905846486</v>
      </c>
      <c r="AH15" s="62">
        <v>0.09</v>
      </c>
      <c r="AI15" s="61">
        <v>1607.0027556699999</v>
      </c>
      <c r="AJ15" s="61">
        <v>833.83499792099997</v>
      </c>
      <c r="AK15" s="63">
        <f>AJ15/AI15</f>
        <v>0.51887589799020173</v>
      </c>
      <c r="AL15" s="73">
        <v>85.8</v>
      </c>
      <c r="AM15" s="74">
        <v>0.63548300000000002</v>
      </c>
      <c r="AN15" s="74">
        <v>0.63099300000000003</v>
      </c>
      <c r="AO15" s="76" t="s">
        <v>90</v>
      </c>
      <c r="AP15" s="75">
        <v>3.7521725194299999E-2</v>
      </c>
      <c r="AQ15" s="75">
        <v>4.2751645855599998E-2</v>
      </c>
      <c r="AR15" s="75">
        <v>0.24972923761599999</v>
      </c>
      <c r="AS15" s="75">
        <v>0.21804801373900001</v>
      </c>
      <c r="AT15" s="75">
        <v>0.19667095919300001</v>
      </c>
      <c r="AU15" s="75">
        <v>0.15744439823199999</v>
      </c>
      <c r="AV15" s="75">
        <v>9.1874312947300002E-2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f>SUM(AW15:BA15)</f>
        <v>0</v>
      </c>
      <c r="BC15" s="61">
        <f>BA15-AW15</f>
        <v>0</v>
      </c>
      <c r="BD15" s="63">
        <v>0</v>
      </c>
      <c r="BE15" s="67">
        <f>IF(K15&lt;BE$6,1,0)</f>
        <v>0</v>
      </c>
      <c r="BF15" s="67">
        <f>+IF(AND(K15&gt;=BF$5,K15&lt;BF$6),1,0)</f>
        <v>1</v>
      </c>
      <c r="BG15" s="67">
        <f>+IF(AND(K15&gt;=BG$5,K15&lt;BG$6),1,0)</f>
        <v>0</v>
      </c>
      <c r="BH15" s="67">
        <f>+IF(AND(K15&gt;=BH$5,K15&lt;BH$6),1,0)</f>
        <v>0</v>
      </c>
      <c r="BI15" s="67">
        <f>+IF(K15&gt;=BI$6,1,0)</f>
        <v>0</v>
      </c>
      <c r="BJ15" s="67">
        <f>IF(M15&lt;BJ$6,1,0)</f>
        <v>0</v>
      </c>
      <c r="BK15" s="67">
        <f>+IF(AND(M15&gt;=BK$5,M15&lt;BK$6),1,0)</f>
        <v>0</v>
      </c>
      <c r="BL15" s="67">
        <f>+IF(AND(M15&gt;=BL$5,M15&lt;BL$6),1,0)</f>
        <v>0</v>
      </c>
      <c r="BM15" s="67">
        <f>+IF(AND(M15&gt;=BM$5,M15&lt;BM$6),1,0)</f>
        <v>1</v>
      </c>
      <c r="BN15" s="67">
        <f>+IF(M15&gt;=BN$6,1,0)</f>
        <v>0</v>
      </c>
      <c r="BO15" s="67" t="str">
        <f>+IF(M15&gt;=BO$6,"YES","NO")</f>
        <v>YES</v>
      </c>
      <c r="BP15" s="67" t="str">
        <f>+IF(K15&gt;=BP$6,"YES","NO")</f>
        <v>YES</v>
      </c>
      <c r="BQ15" s="67" t="str">
        <f>+IF(ISERROR(VLOOKUP(E15,'[1]Hi Tech List (2020)'!$A$2:$B$84,1,FALSE)),"NO","YES")</f>
        <v>NO</v>
      </c>
      <c r="BR15" s="67" t="str">
        <f>IF(AL15&gt;=BR$6,"YES","NO")</f>
        <v>NO</v>
      </c>
      <c r="BS15" s="67" t="str">
        <f>IF(AB15&gt;BS$6,"YES","NO")</f>
        <v>YES</v>
      </c>
      <c r="BT15" s="67" t="str">
        <f>IF(AC15&gt;BT$6,"YES","NO")</f>
        <v>NO</v>
      </c>
      <c r="BU15" s="67" t="str">
        <f>IF(AD15&gt;BU$6,"YES","NO")</f>
        <v>YES</v>
      </c>
      <c r="BV15" s="67" t="str">
        <f>IF(OR(BS15="YES",BT15="YES",BU15="YES"),"YES","NO")</f>
        <v>YES</v>
      </c>
      <c r="BW15" s="67" t="str">
        <f>+IF(BE15=1,BE$8,IF(BF15=1,BF$8,IF(BG15=1,BG$8,IF(BH15=1,BH$8,BI$8))))</f>
        <v>$15-20</v>
      </c>
      <c r="BX15" s="67" t="str">
        <f>+IF(BJ15=1,BJ$8,IF(BK15=1,BK$8,IF(BL15=1,BL$8,IF(BM15=1,BM$8,BN$8))))</f>
        <v>$25-30</v>
      </c>
    </row>
    <row r="16" spans="1:76" ht="25.5" hidden="1" x14ac:dyDescent="0.2">
      <c r="A16" s="68" t="str">
        <f t="shared" si="4"/>
        <v>13-0000</v>
      </c>
      <c r="B16" s="68" t="str">
        <f>VLOOKUP(A16,'[1]2- &amp; 3-digit SOC'!$A$1:$B$121,2,FALSE)</f>
        <v>Business and Financial Operations Occupations</v>
      </c>
      <c r="C16" s="68" t="str">
        <f t="shared" si="5"/>
        <v>13-0000 Business and Financial Operations Occupations</v>
      </c>
      <c r="D16" s="68" t="str">
        <f t="shared" si="6"/>
        <v>13-1000</v>
      </c>
      <c r="E16" s="68" t="str">
        <f>VLOOKUP(D16,'[1]2- &amp; 3-digit SOC'!$A$1:$B$121,2,FALSE)</f>
        <v>Business Operations Specialists</v>
      </c>
      <c r="F16" s="68" t="str">
        <f t="shared" si="7"/>
        <v>13-1000 Business Operations Specialists</v>
      </c>
      <c r="G16" s="68" t="s">
        <v>106</v>
      </c>
      <c r="H16" s="68" t="s">
        <v>107</v>
      </c>
      <c r="I16" s="68" t="s">
        <v>108</v>
      </c>
      <c r="J16" s="69" t="str">
        <f>CONCATENATE(H16, " (", R16, ")")</f>
        <v>Market Research Analysts and Marketing Specialists ($70,782)</v>
      </c>
      <c r="K16" s="70">
        <v>19.103460074200001</v>
      </c>
      <c r="L16" s="70">
        <v>24.325991154899999</v>
      </c>
      <c r="M16" s="70">
        <v>34.029750670699997</v>
      </c>
      <c r="N16" s="70">
        <v>37.483004825899997</v>
      </c>
      <c r="O16" s="70">
        <v>47.6074876299</v>
      </c>
      <c r="P16" s="70">
        <v>61.992621047999997</v>
      </c>
      <c r="Q16" s="71">
        <v>70781.881395100005</v>
      </c>
      <c r="R16" s="71" t="str">
        <f>TEXT(Q16, "$#,###")</f>
        <v>$70,782</v>
      </c>
      <c r="S16" s="68" t="s">
        <v>84</v>
      </c>
      <c r="T16" s="68" t="s">
        <v>8</v>
      </c>
      <c r="U16" s="68" t="s">
        <v>8</v>
      </c>
      <c r="V16" s="61">
        <v>13285.1848013</v>
      </c>
      <c r="W16" s="61">
        <v>15865.8043753</v>
      </c>
      <c r="X16" s="61">
        <f>W16-V16</f>
        <v>2580.6195740000003</v>
      </c>
      <c r="Y16" s="72">
        <f>X16/V16</f>
        <v>0.19424792448107142</v>
      </c>
      <c r="Z16" s="61">
        <v>15865.8043753</v>
      </c>
      <c r="AA16" s="61">
        <v>17421.866560800001</v>
      </c>
      <c r="AB16" s="61">
        <f>AA16-Z16</f>
        <v>1556.0621855000009</v>
      </c>
      <c r="AC16" s="72">
        <f>AB16/Z16</f>
        <v>9.8076476218406539E-2</v>
      </c>
      <c r="AD16" s="61">
        <v>7827.0111484500003</v>
      </c>
      <c r="AE16" s="61">
        <v>1956.7527871100001</v>
      </c>
      <c r="AF16" s="61">
        <v>4385.8326469599997</v>
      </c>
      <c r="AG16" s="61">
        <v>1461.9442156499999</v>
      </c>
      <c r="AH16" s="62">
        <v>8.8999999999999996E-2</v>
      </c>
      <c r="AI16" s="61">
        <v>15209.9123724</v>
      </c>
      <c r="AJ16" s="61">
        <v>7640.8525511099997</v>
      </c>
      <c r="AK16" s="63">
        <f>AJ16/AI16</f>
        <v>0.50236006388670174</v>
      </c>
      <c r="AL16" s="73">
        <v>88.6</v>
      </c>
      <c r="AM16" s="74">
        <v>0.84530000000000005</v>
      </c>
      <c r="AN16" s="74">
        <v>0.85179800000000006</v>
      </c>
      <c r="AO16" s="75">
        <v>2.02479152748E-3</v>
      </c>
      <c r="AP16" s="75">
        <v>1.50351384863E-2</v>
      </c>
      <c r="AQ16" s="75">
        <v>7.1972303438200005E-2</v>
      </c>
      <c r="AR16" s="75">
        <v>0.32582739813700001</v>
      </c>
      <c r="AS16" s="75">
        <v>0.26705207114399998</v>
      </c>
      <c r="AT16" s="75">
        <v>0.18041284884299999</v>
      </c>
      <c r="AU16" s="75">
        <v>0.10386153206400001</v>
      </c>
      <c r="AV16" s="75">
        <v>3.3813916360000001E-2</v>
      </c>
      <c r="AW16" s="61">
        <v>954</v>
      </c>
      <c r="AX16" s="61">
        <v>873</v>
      </c>
      <c r="AY16" s="61">
        <v>996</v>
      </c>
      <c r="AZ16" s="61">
        <v>1086</v>
      </c>
      <c r="BA16" s="61">
        <v>1020</v>
      </c>
      <c r="BB16" s="61">
        <f>SUM(AW16:BA16)</f>
        <v>4929</v>
      </c>
      <c r="BC16" s="61">
        <f>BA16-AW16</f>
        <v>66</v>
      </c>
      <c r="BD16" s="63">
        <f>BC16/AW16</f>
        <v>6.9182389937106917E-2</v>
      </c>
      <c r="BE16" s="67">
        <f>IF(K16&lt;BE$6,1,0)</f>
        <v>0</v>
      </c>
      <c r="BF16" s="67">
        <f>+IF(AND(K16&gt;=BF$5,K16&lt;BF$6),1,0)</f>
        <v>1</v>
      </c>
      <c r="BG16" s="67">
        <f>+IF(AND(K16&gt;=BG$5,K16&lt;BG$6),1,0)</f>
        <v>0</v>
      </c>
      <c r="BH16" s="67">
        <f>+IF(AND(K16&gt;=BH$5,K16&lt;BH$6),1,0)</f>
        <v>0</v>
      </c>
      <c r="BI16" s="67">
        <f>+IF(K16&gt;=BI$6,1,0)</f>
        <v>0</v>
      </c>
      <c r="BJ16" s="67">
        <f>IF(M16&lt;BJ$6,1,0)</f>
        <v>0</v>
      </c>
      <c r="BK16" s="67">
        <f>+IF(AND(M16&gt;=BK$5,M16&lt;BK$6),1,0)</f>
        <v>0</v>
      </c>
      <c r="BL16" s="67">
        <f>+IF(AND(M16&gt;=BL$5,M16&lt;BL$6),1,0)</f>
        <v>0</v>
      </c>
      <c r="BM16" s="67">
        <f>+IF(AND(M16&gt;=BM$5,M16&lt;BM$6),1,0)</f>
        <v>0</v>
      </c>
      <c r="BN16" s="67">
        <f>+IF(M16&gt;=BN$6,1,0)</f>
        <v>1</v>
      </c>
      <c r="BO16" s="67" t="str">
        <f>+IF(M16&gt;=BO$6,"YES","NO")</f>
        <v>YES</v>
      </c>
      <c r="BP16" s="67" t="str">
        <f>+IF(K16&gt;=BP$6,"YES","NO")</f>
        <v>YES</v>
      </c>
      <c r="BQ16" s="67" t="str">
        <f>+IF(ISERROR(VLOOKUP(E16,'[1]Hi Tech List (2020)'!$A$2:$B$84,1,FALSE)),"NO","YES")</f>
        <v>NO</v>
      </c>
      <c r="BR16" s="67" t="str">
        <f>IF(AL16&gt;=BR$6,"YES","NO")</f>
        <v>NO</v>
      </c>
      <c r="BS16" s="67" t="str">
        <f>IF(AB16&gt;BS$6,"YES","NO")</f>
        <v>YES</v>
      </c>
      <c r="BT16" s="67" t="str">
        <f>IF(AC16&gt;BT$6,"YES","NO")</f>
        <v>NO</v>
      </c>
      <c r="BU16" s="67" t="str">
        <f>IF(AD16&gt;BU$6,"YES","NO")</f>
        <v>YES</v>
      </c>
      <c r="BV16" s="67" t="str">
        <f>IF(OR(BS16="YES",BT16="YES",BU16="YES"),"YES","NO")</f>
        <v>YES</v>
      </c>
      <c r="BW16" s="67" t="str">
        <f>+IF(BE16=1,BE$8,IF(BF16=1,BF$8,IF(BG16=1,BG$8,IF(BH16=1,BH$8,BI$8))))</f>
        <v>$15-20</v>
      </c>
      <c r="BX16" s="67" t="str">
        <f>+IF(BJ16=1,BJ$8,IF(BK16=1,BK$8,IF(BL16=1,BL$8,IF(BM16=1,BM$8,BN$8))))</f>
        <v>&gt;$30</v>
      </c>
    </row>
    <row r="17" spans="1:76" ht="25.5" hidden="1" x14ac:dyDescent="0.2">
      <c r="A17" s="68" t="str">
        <f t="shared" si="4"/>
        <v>13-0000</v>
      </c>
      <c r="B17" s="68" t="str">
        <f>VLOOKUP(A17,'[1]2- &amp; 3-digit SOC'!$A$1:$B$121,2,FALSE)</f>
        <v>Business and Financial Operations Occupations</v>
      </c>
      <c r="C17" s="68" t="str">
        <f t="shared" si="5"/>
        <v>13-0000 Business and Financial Operations Occupations</v>
      </c>
      <c r="D17" s="68" t="str">
        <f t="shared" si="6"/>
        <v>13-1000</v>
      </c>
      <c r="E17" s="68" t="str">
        <f>VLOOKUP(D17,'[1]2- &amp; 3-digit SOC'!$A$1:$B$121,2,FALSE)</f>
        <v>Business Operations Specialists</v>
      </c>
      <c r="F17" s="68" t="str">
        <f t="shared" si="7"/>
        <v>13-1000 Business Operations Specialists</v>
      </c>
      <c r="G17" s="68" t="s">
        <v>109</v>
      </c>
      <c r="H17" s="68" t="s">
        <v>110</v>
      </c>
      <c r="I17" s="68" t="s">
        <v>111</v>
      </c>
      <c r="J17" s="69" t="str">
        <f>CONCATENATE(H17, " (", R17, ")")</f>
        <v>Project Management Specialists and Business Operations Specialists, All Other ($80,174)</v>
      </c>
      <c r="K17" s="70">
        <v>22.888050060400001</v>
      </c>
      <c r="L17" s="70">
        <v>29.438842214899999</v>
      </c>
      <c r="M17" s="70">
        <v>38.545200620099997</v>
      </c>
      <c r="N17" s="70">
        <v>40.928744140699997</v>
      </c>
      <c r="O17" s="70">
        <v>49.936285046499997</v>
      </c>
      <c r="P17" s="70">
        <v>62.2324697556</v>
      </c>
      <c r="Q17" s="71">
        <v>80174.017289800002</v>
      </c>
      <c r="R17" s="71" t="str">
        <f>TEXT(Q17, "$#,###")</f>
        <v>$80,174</v>
      </c>
      <c r="S17" s="68" t="s">
        <v>84</v>
      </c>
      <c r="T17" s="68" t="s">
        <v>8</v>
      </c>
      <c r="U17" s="68" t="s">
        <v>8</v>
      </c>
      <c r="V17" s="61">
        <v>36143.9600212</v>
      </c>
      <c r="W17" s="61">
        <v>43832.967943900003</v>
      </c>
      <c r="X17" s="61">
        <f>W17-V17</f>
        <v>7689.0079227000024</v>
      </c>
      <c r="Y17" s="72">
        <f>X17/V17</f>
        <v>0.21273285822001978</v>
      </c>
      <c r="Z17" s="61">
        <v>43832.967943900003</v>
      </c>
      <c r="AA17" s="61">
        <v>45869.418152799997</v>
      </c>
      <c r="AB17" s="61">
        <f>AA17-Z17</f>
        <v>2036.4502088999943</v>
      </c>
      <c r="AC17" s="72">
        <f>AB17/Z17</f>
        <v>4.6459327406402469E-2</v>
      </c>
      <c r="AD17" s="61">
        <v>17830.563525400001</v>
      </c>
      <c r="AE17" s="61">
        <v>4457.6408813400003</v>
      </c>
      <c r="AF17" s="61">
        <v>11503.933395599999</v>
      </c>
      <c r="AG17" s="61">
        <v>3834.6444652099999</v>
      </c>
      <c r="AH17" s="62">
        <v>8.5999999999999993E-2</v>
      </c>
      <c r="AI17" s="61">
        <v>42833.068198200002</v>
      </c>
      <c r="AJ17" s="61">
        <v>21116.457140999999</v>
      </c>
      <c r="AK17" s="63">
        <f>AJ17/AI17</f>
        <v>0.49299426889730463</v>
      </c>
      <c r="AL17" s="73">
        <v>86.8</v>
      </c>
      <c r="AM17" s="74">
        <v>1.268923</v>
      </c>
      <c r="AN17" s="74">
        <v>1.2606630000000001</v>
      </c>
      <c r="AO17" s="75">
        <v>1.6174528108E-3</v>
      </c>
      <c r="AP17" s="75">
        <v>1.1714776944099999E-2</v>
      </c>
      <c r="AQ17" s="75">
        <v>4.0514196362499998E-2</v>
      </c>
      <c r="AR17" s="75">
        <v>0.236628567751</v>
      </c>
      <c r="AS17" s="75">
        <v>0.25103198099700003</v>
      </c>
      <c r="AT17" s="75">
        <v>0.21839510351700001</v>
      </c>
      <c r="AU17" s="75">
        <v>0.179862284589</v>
      </c>
      <c r="AV17" s="75">
        <v>6.0235637028399999E-2</v>
      </c>
      <c r="AW17" s="61">
        <v>86</v>
      </c>
      <c r="AX17" s="61">
        <v>76</v>
      </c>
      <c r="AY17" s="61">
        <v>54</v>
      </c>
      <c r="AZ17" s="61">
        <v>40</v>
      </c>
      <c r="BA17" s="61">
        <v>38</v>
      </c>
      <c r="BB17" s="61">
        <f>SUM(AW17:BA17)</f>
        <v>294</v>
      </c>
      <c r="BC17" s="61">
        <f>BA17-AW17</f>
        <v>-48</v>
      </c>
      <c r="BD17" s="63">
        <f>BC17/AW17</f>
        <v>-0.55813953488372092</v>
      </c>
      <c r="BE17" s="67">
        <f>IF(K17&lt;BE$6,1,0)</f>
        <v>0</v>
      </c>
      <c r="BF17" s="67">
        <f>+IF(AND(K17&gt;=BF$5,K17&lt;BF$6),1,0)</f>
        <v>0</v>
      </c>
      <c r="BG17" s="67">
        <f>+IF(AND(K17&gt;=BG$5,K17&lt;BG$6),1,0)</f>
        <v>1</v>
      </c>
      <c r="BH17" s="67">
        <f>+IF(AND(K17&gt;=BH$5,K17&lt;BH$6),1,0)</f>
        <v>0</v>
      </c>
      <c r="BI17" s="67">
        <f>+IF(K17&gt;=BI$6,1,0)</f>
        <v>0</v>
      </c>
      <c r="BJ17" s="67">
        <f>IF(M17&lt;BJ$6,1,0)</f>
        <v>0</v>
      </c>
      <c r="BK17" s="67">
        <f>+IF(AND(M17&gt;=BK$5,M17&lt;BK$6),1,0)</f>
        <v>0</v>
      </c>
      <c r="BL17" s="67">
        <f>+IF(AND(M17&gt;=BL$5,M17&lt;BL$6),1,0)</f>
        <v>0</v>
      </c>
      <c r="BM17" s="67">
        <f>+IF(AND(M17&gt;=BM$5,M17&lt;BM$6),1,0)</f>
        <v>0</v>
      </c>
      <c r="BN17" s="67">
        <f>+IF(M17&gt;=BN$6,1,0)</f>
        <v>1</v>
      </c>
      <c r="BO17" s="67" t="str">
        <f>+IF(M17&gt;=BO$6,"YES","NO")</f>
        <v>YES</v>
      </c>
      <c r="BP17" s="67" t="str">
        <f>+IF(K17&gt;=BP$6,"YES","NO")</f>
        <v>YES</v>
      </c>
      <c r="BQ17" s="67" t="str">
        <f>+IF(ISERROR(VLOOKUP(E17,'[1]Hi Tech List (2020)'!$A$2:$B$84,1,FALSE)),"NO","YES")</f>
        <v>NO</v>
      </c>
      <c r="BR17" s="67" t="str">
        <f>IF(AL17&gt;=BR$6,"YES","NO")</f>
        <v>NO</v>
      </c>
      <c r="BS17" s="67" t="str">
        <f>IF(AB17&gt;BS$6,"YES","NO")</f>
        <v>YES</v>
      </c>
      <c r="BT17" s="67" t="str">
        <f>IF(AC17&gt;BT$6,"YES","NO")</f>
        <v>NO</v>
      </c>
      <c r="BU17" s="67" t="str">
        <f>IF(AD17&gt;BU$6,"YES","NO")</f>
        <v>YES</v>
      </c>
      <c r="BV17" s="67" t="str">
        <f>IF(OR(BS17="YES",BT17="YES",BU17="YES"),"YES","NO")</f>
        <v>YES</v>
      </c>
      <c r="BW17" s="67" t="str">
        <f>+IF(BE17=1,BE$8,IF(BF17=1,BF$8,IF(BG17=1,BG$8,IF(BH17=1,BH$8,BI$8))))</f>
        <v>$20-25</v>
      </c>
      <c r="BX17" s="67" t="str">
        <f>+IF(BJ17=1,BJ$8,IF(BK17=1,BK$8,IF(BL17=1,BL$8,IF(BM17=1,BM$8,BN$8))))</f>
        <v>&gt;$30</v>
      </c>
    </row>
    <row r="18" spans="1:76" hidden="1" x14ac:dyDescent="0.2">
      <c r="A18" s="68" t="str">
        <f t="shared" si="4"/>
        <v>13-0000</v>
      </c>
      <c r="B18" s="68" t="str">
        <f>VLOOKUP(A18,'[1]2- &amp; 3-digit SOC'!$A$1:$B$121,2,FALSE)</f>
        <v>Business and Financial Operations Occupations</v>
      </c>
      <c r="C18" s="68" t="str">
        <f t="shared" si="5"/>
        <v>13-0000 Business and Financial Operations Occupations</v>
      </c>
      <c r="D18" s="68" t="str">
        <f t="shared" si="6"/>
        <v>13-2000</v>
      </c>
      <c r="E18" s="68" t="str">
        <f>VLOOKUP(D18,'[1]2- &amp; 3-digit SOC'!$A$1:$B$121,2,FALSE)</f>
        <v>Financial Specialists</v>
      </c>
      <c r="F18" s="68" t="str">
        <f t="shared" si="7"/>
        <v>13-2000 Financial Specialists</v>
      </c>
      <c r="G18" s="68" t="s">
        <v>112</v>
      </c>
      <c r="H18" s="68" t="s">
        <v>113</v>
      </c>
      <c r="I18" s="68" t="s">
        <v>114</v>
      </c>
      <c r="J18" s="69" t="str">
        <f>CONCATENATE(H18, " (", R18, ")")</f>
        <v>Accountants and Auditors ($77,044)</v>
      </c>
      <c r="K18" s="70">
        <v>24.038811211100001</v>
      </c>
      <c r="L18" s="70">
        <v>29.070631554599998</v>
      </c>
      <c r="M18" s="70">
        <v>37.040270267899999</v>
      </c>
      <c r="N18" s="70">
        <v>40.568728011600001</v>
      </c>
      <c r="O18" s="70">
        <v>48.185490216399998</v>
      </c>
      <c r="P18" s="70">
        <v>62.132270889200001</v>
      </c>
      <c r="Q18" s="71">
        <v>77043.762157200006</v>
      </c>
      <c r="R18" s="71" t="str">
        <f>TEXT(Q18, "$#,###")</f>
        <v>$77,044</v>
      </c>
      <c r="S18" s="68" t="s">
        <v>84</v>
      </c>
      <c r="T18" s="68" t="s">
        <v>8</v>
      </c>
      <c r="U18" s="68" t="s">
        <v>8</v>
      </c>
      <c r="V18" s="61">
        <v>43466.6723337</v>
      </c>
      <c r="W18" s="61">
        <v>45304.221170099998</v>
      </c>
      <c r="X18" s="61">
        <f>W18-V18</f>
        <v>1837.5488363999975</v>
      </c>
      <c r="Y18" s="72">
        <f>X18/V18</f>
        <v>4.2274891031290972E-2</v>
      </c>
      <c r="Z18" s="61">
        <v>45304.221170099998</v>
      </c>
      <c r="AA18" s="61">
        <v>47464.943867399998</v>
      </c>
      <c r="AB18" s="61">
        <f>AA18-Z18</f>
        <v>2160.7226972999997</v>
      </c>
      <c r="AC18" s="72">
        <f>AB18/Z18</f>
        <v>4.7693628573534319E-2</v>
      </c>
      <c r="AD18" s="61">
        <v>17573.712011700001</v>
      </c>
      <c r="AE18" s="61">
        <v>4393.4280029199999</v>
      </c>
      <c r="AF18" s="61">
        <v>11203.867907100001</v>
      </c>
      <c r="AG18" s="61">
        <v>3734.6226357099999</v>
      </c>
      <c r="AH18" s="62">
        <v>8.1000000000000003E-2</v>
      </c>
      <c r="AI18" s="61">
        <v>44257.030876700002</v>
      </c>
      <c r="AJ18" s="61">
        <v>20668.465107799999</v>
      </c>
      <c r="AK18" s="63">
        <f>AJ18/AI18</f>
        <v>0.4670097541197985</v>
      </c>
      <c r="AL18" s="73">
        <v>93.1</v>
      </c>
      <c r="AM18" s="74">
        <v>1.252319</v>
      </c>
      <c r="AN18" s="74">
        <v>1.250942</v>
      </c>
      <c r="AO18" s="76" t="s">
        <v>90</v>
      </c>
      <c r="AP18" s="75">
        <v>3.9221721730399997E-3</v>
      </c>
      <c r="AQ18" s="75">
        <v>4.2395241790200003E-2</v>
      </c>
      <c r="AR18" s="75">
        <v>0.24097484767399999</v>
      </c>
      <c r="AS18" s="75">
        <v>0.24170602193900001</v>
      </c>
      <c r="AT18" s="75">
        <v>0.21849515425499999</v>
      </c>
      <c r="AU18" s="75">
        <v>0.17621229642299999</v>
      </c>
      <c r="AV18" s="75">
        <v>7.6142742388499995E-2</v>
      </c>
      <c r="AW18" s="61">
        <v>2405</v>
      </c>
      <c r="AX18" s="61">
        <v>2440</v>
      </c>
      <c r="AY18" s="61">
        <v>2368</v>
      </c>
      <c r="AZ18" s="61">
        <v>2316</v>
      </c>
      <c r="BA18" s="61">
        <v>2224</v>
      </c>
      <c r="BB18" s="61">
        <f>SUM(AW18:BA18)</f>
        <v>11753</v>
      </c>
      <c r="BC18" s="61">
        <f>BA18-AW18</f>
        <v>-181</v>
      </c>
      <c r="BD18" s="63">
        <f>BC18/AW18</f>
        <v>-7.5259875259875264E-2</v>
      </c>
      <c r="BE18" s="67">
        <f>IF(K18&lt;BE$6,1,0)</f>
        <v>0</v>
      </c>
      <c r="BF18" s="67">
        <f>+IF(AND(K18&gt;=BF$5,K18&lt;BF$6),1,0)</f>
        <v>0</v>
      </c>
      <c r="BG18" s="67">
        <f>+IF(AND(K18&gt;=BG$5,K18&lt;BG$6),1,0)</f>
        <v>1</v>
      </c>
      <c r="BH18" s="67">
        <f>+IF(AND(K18&gt;=BH$5,K18&lt;BH$6),1,0)</f>
        <v>0</v>
      </c>
      <c r="BI18" s="67">
        <f>+IF(K18&gt;=BI$6,1,0)</f>
        <v>0</v>
      </c>
      <c r="BJ18" s="67">
        <f>IF(M18&lt;BJ$6,1,0)</f>
        <v>0</v>
      </c>
      <c r="BK18" s="67">
        <f>+IF(AND(M18&gt;=BK$5,M18&lt;BK$6),1,0)</f>
        <v>0</v>
      </c>
      <c r="BL18" s="67">
        <f>+IF(AND(M18&gt;=BL$5,M18&lt;BL$6),1,0)</f>
        <v>0</v>
      </c>
      <c r="BM18" s="67">
        <f>+IF(AND(M18&gt;=BM$5,M18&lt;BM$6),1,0)</f>
        <v>0</v>
      </c>
      <c r="BN18" s="67">
        <f>+IF(M18&gt;=BN$6,1,0)</f>
        <v>1</v>
      </c>
      <c r="BO18" s="67" t="str">
        <f>+IF(M18&gt;=BO$6,"YES","NO")</f>
        <v>YES</v>
      </c>
      <c r="BP18" s="67" t="str">
        <f>+IF(K18&gt;=BP$6,"YES","NO")</f>
        <v>YES</v>
      </c>
      <c r="BQ18" s="67" t="str">
        <f>+IF(ISERROR(VLOOKUP(E18,'[1]Hi Tech List (2020)'!$A$2:$B$84,1,FALSE)),"NO","YES")</f>
        <v>NO</v>
      </c>
      <c r="BR18" s="67" t="str">
        <f>IF(AL18&gt;=BR$6,"YES","NO")</f>
        <v>NO</v>
      </c>
      <c r="BS18" s="67" t="str">
        <f>IF(AB18&gt;BS$6,"YES","NO")</f>
        <v>YES</v>
      </c>
      <c r="BT18" s="67" t="str">
        <f>IF(AC18&gt;BT$6,"YES","NO")</f>
        <v>NO</v>
      </c>
      <c r="BU18" s="67" t="str">
        <f>IF(AD18&gt;BU$6,"YES","NO")</f>
        <v>YES</v>
      </c>
      <c r="BV18" s="67" t="str">
        <f>IF(OR(BS18="YES",BT18="YES",BU18="YES"),"YES","NO")</f>
        <v>YES</v>
      </c>
      <c r="BW18" s="67" t="str">
        <f>+IF(BE18=1,BE$8,IF(BF18=1,BF$8,IF(BG18=1,BG$8,IF(BH18=1,BH$8,BI$8))))</f>
        <v>$20-25</v>
      </c>
      <c r="BX18" s="67" t="str">
        <f>+IF(BJ18=1,BJ$8,IF(BK18=1,BK$8,IF(BL18=1,BL$8,IF(BM18=1,BM$8,BN$8))))</f>
        <v>&gt;$30</v>
      </c>
    </row>
    <row r="19" spans="1:76" hidden="1" x14ac:dyDescent="0.2">
      <c r="A19" s="68" t="str">
        <f t="shared" si="4"/>
        <v>13-0000</v>
      </c>
      <c r="B19" s="68" t="str">
        <f>VLOOKUP(A19,'[1]2- &amp; 3-digit SOC'!$A$1:$B$121,2,FALSE)</f>
        <v>Business and Financial Operations Occupations</v>
      </c>
      <c r="C19" s="68" t="str">
        <f t="shared" si="5"/>
        <v>13-0000 Business and Financial Operations Occupations</v>
      </c>
      <c r="D19" s="68" t="str">
        <f t="shared" si="6"/>
        <v>13-2000</v>
      </c>
      <c r="E19" s="68" t="str">
        <f>VLOOKUP(D19,'[1]2- &amp; 3-digit SOC'!$A$1:$B$121,2,FALSE)</f>
        <v>Financial Specialists</v>
      </c>
      <c r="F19" s="68" t="str">
        <f t="shared" si="7"/>
        <v>13-2000 Financial Specialists</v>
      </c>
      <c r="G19" s="68" t="s">
        <v>115</v>
      </c>
      <c r="H19" s="68" t="s">
        <v>116</v>
      </c>
      <c r="I19" s="68" t="s">
        <v>117</v>
      </c>
      <c r="J19" s="69" t="str">
        <f>CONCATENATE(H19, " (", R19, ")")</f>
        <v>Budget Analysts ($76,445)</v>
      </c>
      <c r="K19" s="70">
        <v>23.184648036199999</v>
      </c>
      <c r="L19" s="70">
        <v>28.162005593300002</v>
      </c>
      <c r="M19" s="70">
        <v>36.752532437699998</v>
      </c>
      <c r="N19" s="70">
        <v>38.502209552399997</v>
      </c>
      <c r="O19" s="70">
        <v>47.488480067600001</v>
      </c>
      <c r="P19" s="70">
        <v>58.893945409300002</v>
      </c>
      <c r="Q19" s="71">
        <v>76445.267470499995</v>
      </c>
      <c r="R19" s="71" t="str">
        <f>TEXT(Q19, "$#,###")</f>
        <v>$76,445</v>
      </c>
      <c r="S19" s="68" t="s">
        <v>84</v>
      </c>
      <c r="T19" s="68" t="s">
        <v>8</v>
      </c>
      <c r="U19" s="68" t="s">
        <v>8</v>
      </c>
      <c r="V19" s="61">
        <v>1415.6667381899999</v>
      </c>
      <c r="W19" s="61">
        <v>1382.92992018</v>
      </c>
      <c r="X19" s="61">
        <f>W19-V19</f>
        <v>-32.736818009999979</v>
      </c>
      <c r="Y19" s="72">
        <f>X19/V19</f>
        <v>-2.312466424962108E-2</v>
      </c>
      <c r="Z19" s="61">
        <v>1382.92992018</v>
      </c>
      <c r="AA19" s="61">
        <v>1443.16631252</v>
      </c>
      <c r="AB19" s="61">
        <f>AA19-Z19</f>
        <v>60.236392340000066</v>
      </c>
      <c r="AC19" s="72">
        <f>AB19/Z19</f>
        <v>4.3557082293916811E-2</v>
      </c>
      <c r="AD19" s="61">
        <v>483.25621767199999</v>
      </c>
      <c r="AE19" s="61">
        <v>120.814054418</v>
      </c>
      <c r="AF19" s="61">
        <v>307.740325203</v>
      </c>
      <c r="AG19" s="61">
        <v>102.580108401</v>
      </c>
      <c r="AH19" s="62">
        <v>7.2999999999999995E-2</v>
      </c>
      <c r="AI19" s="61">
        <v>1355.1025187600001</v>
      </c>
      <c r="AJ19" s="61">
        <v>478.09223286899999</v>
      </c>
      <c r="AK19" s="63">
        <f>AJ19/AI19</f>
        <v>0.3528089028322986</v>
      </c>
      <c r="AL19" s="73">
        <v>91.7</v>
      </c>
      <c r="AM19" s="74">
        <v>0.97398600000000002</v>
      </c>
      <c r="AN19" s="74">
        <v>0.97502699999999998</v>
      </c>
      <c r="AO19" s="76" t="s">
        <v>90</v>
      </c>
      <c r="AP19" s="76" t="s">
        <v>90</v>
      </c>
      <c r="AQ19" s="75">
        <v>2.9239702200800001E-2</v>
      </c>
      <c r="AR19" s="75">
        <v>0.221928972886</v>
      </c>
      <c r="AS19" s="75">
        <v>0.261469311436</v>
      </c>
      <c r="AT19" s="75">
        <v>0.25403028732799998</v>
      </c>
      <c r="AU19" s="75">
        <v>0.18198167713899999</v>
      </c>
      <c r="AV19" s="75">
        <v>4.86125104797E-2</v>
      </c>
      <c r="AW19" s="61">
        <v>3747</v>
      </c>
      <c r="AX19" s="61">
        <v>3555</v>
      </c>
      <c r="AY19" s="61">
        <v>3473</v>
      </c>
      <c r="AZ19" s="61">
        <v>3458</v>
      </c>
      <c r="BA19" s="61">
        <v>3270</v>
      </c>
      <c r="BB19" s="61">
        <f>SUM(AW19:BA19)</f>
        <v>17503</v>
      </c>
      <c r="BC19" s="61">
        <f>BA19-AW19</f>
        <v>-477</v>
      </c>
      <c r="BD19" s="63">
        <f>BC19/AW19</f>
        <v>-0.12730184147317855</v>
      </c>
      <c r="BE19" s="67">
        <f>IF(K19&lt;BE$6,1,0)</f>
        <v>0</v>
      </c>
      <c r="BF19" s="67">
        <f>+IF(AND(K19&gt;=BF$5,K19&lt;BF$6),1,0)</f>
        <v>0</v>
      </c>
      <c r="BG19" s="67">
        <f>+IF(AND(K19&gt;=BG$5,K19&lt;BG$6),1,0)</f>
        <v>1</v>
      </c>
      <c r="BH19" s="67">
        <f>+IF(AND(K19&gt;=BH$5,K19&lt;BH$6),1,0)</f>
        <v>0</v>
      </c>
      <c r="BI19" s="67">
        <f>+IF(K19&gt;=BI$6,1,0)</f>
        <v>0</v>
      </c>
      <c r="BJ19" s="67">
        <f>IF(M19&lt;BJ$6,1,0)</f>
        <v>0</v>
      </c>
      <c r="BK19" s="67">
        <f>+IF(AND(M19&gt;=BK$5,M19&lt;BK$6),1,0)</f>
        <v>0</v>
      </c>
      <c r="BL19" s="67">
        <f>+IF(AND(M19&gt;=BL$5,M19&lt;BL$6),1,0)</f>
        <v>0</v>
      </c>
      <c r="BM19" s="67">
        <f>+IF(AND(M19&gt;=BM$5,M19&lt;BM$6),1,0)</f>
        <v>0</v>
      </c>
      <c r="BN19" s="67">
        <f>+IF(M19&gt;=BN$6,1,0)</f>
        <v>1</v>
      </c>
      <c r="BO19" s="67" t="str">
        <f>+IF(M19&gt;=BO$6,"YES","NO")</f>
        <v>YES</v>
      </c>
      <c r="BP19" s="67" t="str">
        <f>+IF(K19&gt;=BP$6,"YES","NO")</f>
        <v>YES</v>
      </c>
      <c r="BQ19" s="67" t="str">
        <f>+IF(ISERROR(VLOOKUP(E19,'[1]Hi Tech List (2020)'!$A$2:$B$84,1,FALSE)),"NO","YES")</f>
        <v>NO</v>
      </c>
      <c r="BR19" s="67" t="str">
        <f>IF(AL19&gt;=BR$6,"YES","NO")</f>
        <v>NO</v>
      </c>
      <c r="BS19" s="67" t="str">
        <f>IF(AB19&gt;BS$6,"YES","NO")</f>
        <v>NO</v>
      </c>
      <c r="BT19" s="67" t="str">
        <f>IF(AC19&gt;BT$6,"YES","NO")</f>
        <v>NO</v>
      </c>
      <c r="BU19" s="67" t="str">
        <f>IF(AD19&gt;BU$6,"YES","NO")</f>
        <v>YES</v>
      </c>
      <c r="BV19" s="67" t="str">
        <f>IF(OR(BS19="YES",BT19="YES",BU19="YES"),"YES","NO")</f>
        <v>YES</v>
      </c>
      <c r="BW19" s="67" t="str">
        <f>+IF(BE19=1,BE$8,IF(BF19=1,BF$8,IF(BG19=1,BG$8,IF(BH19=1,BH$8,BI$8))))</f>
        <v>$20-25</v>
      </c>
      <c r="BX19" s="67" t="str">
        <f>+IF(BJ19=1,BJ$8,IF(BK19=1,BK$8,IF(BL19=1,BL$8,IF(BM19=1,BM$8,BN$8))))</f>
        <v>&gt;$30</v>
      </c>
    </row>
    <row r="20" spans="1:76" hidden="1" x14ac:dyDescent="0.2">
      <c r="A20" s="68" t="str">
        <f t="shared" si="4"/>
        <v>13-0000</v>
      </c>
      <c r="B20" s="68" t="str">
        <f>VLOOKUP(A20,'[1]2- &amp; 3-digit SOC'!$A$1:$B$121,2,FALSE)</f>
        <v>Business and Financial Operations Occupations</v>
      </c>
      <c r="C20" s="68" t="str">
        <f t="shared" si="5"/>
        <v>13-0000 Business and Financial Operations Occupations</v>
      </c>
      <c r="D20" s="68" t="str">
        <f t="shared" si="6"/>
        <v>13-2000</v>
      </c>
      <c r="E20" s="68" t="str">
        <f>VLOOKUP(D20,'[1]2- &amp; 3-digit SOC'!$A$1:$B$121,2,FALSE)</f>
        <v>Financial Specialists</v>
      </c>
      <c r="F20" s="68" t="str">
        <f t="shared" si="7"/>
        <v>13-2000 Financial Specialists</v>
      </c>
      <c r="G20" s="68" t="s">
        <v>118</v>
      </c>
      <c r="H20" s="68" t="s">
        <v>119</v>
      </c>
      <c r="I20" s="68" t="s">
        <v>120</v>
      </c>
      <c r="J20" s="69" t="str">
        <f>CONCATENATE(H20, " (", R20, ")")</f>
        <v>Credit Analysts ($71,282)</v>
      </c>
      <c r="K20" s="70">
        <v>21.160148576600001</v>
      </c>
      <c r="L20" s="70">
        <v>26.672136838099998</v>
      </c>
      <c r="M20" s="70">
        <v>34.270262469599999</v>
      </c>
      <c r="N20" s="70">
        <v>38.229679548900002</v>
      </c>
      <c r="O20" s="70">
        <v>45.216974563500003</v>
      </c>
      <c r="P20" s="70">
        <v>60.621241619599999</v>
      </c>
      <c r="Q20" s="71">
        <v>71282.145936700006</v>
      </c>
      <c r="R20" s="71" t="str">
        <f>TEXT(Q20, "$#,###")</f>
        <v>$71,282</v>
      </c>
      <c r="S20" s="68" t="s">
        <v>84</v>
      </c>
      <c r="T20" s="68" t="s">
        <v>8</v>
      </c>
      <c r="U20" s="68" t="s">
        <v>8</v>
      </c>
      <c r="V20" s="61">
        <v>3614.4972775299998</v>
      </c>
      <c r="W20" s="61">
        <v>3558.7666113</v>
      </c>
      <c r="X20" s="61">
        <f>W20-V20</f>
        <v>-55.73066622999977</v>
      </c>
      <c r="Y20" s="72">
        <f>X20/V20</f>
        <v>-1.5418649386307973E-2</v>
      </c>
      <c r="Z20" s="61">
        <v>3558.7666113</v>
      </c>
      <c r="AA20" s="61">
        <v>3646.4019809299998</v>
      </c>
      <c r="AB20" s="61">
        <f>AA20-Z20</f>
        <v>87.635369629999786</v>
      </c>
      <c r="AC20" s="72">
        <f>AB20/Z20</f>
        <v>2.4625208450516235E-2</v>
      </c>
      <c r="AD20" s="61">
        <v>1226.5002726499999</v>
      </c>
      <c r="AE20" s="61">
        <v>306.62506816299998</v>
      </c>
      <c r="AF20" s="61">
        <v>830.21041985700003</v>
      </c>
      <c r="AG20" s="61">
        <v>276.73680661899999</v>
      </c>
      <c r="AH20" s="62">
        <v>7.6999999999999999E-2</v>
      </c>
      <c r="AI20" s="61">
        <v>3504.2920975000002</v>
      </c>
      <c r="AJ20" s="61">
        <v>1116.7165165700001</v>
      </c>
      <c r="AK20" s="63">
        <f>AJ20/AI20</f>
        <v>0.31867107121768695</v>
      </c>
      <c r="AL20" s="73">
        <v>92.2</v>
      </c>
      <c r="AM20" s="74">
        <v>1.9225019999999999</v>
      </c>
      <c r="AN20" s="74">
        <v>1.930034</v>
      </c>
      <c r="AO20" s="76" t="s">
        <v>90</v>
      </c>
      <c r="AP20" s="75">
        <v>4.3962952661799996E-3</v>
      </c>
      <c r="AQ20" s="75">
        <v>4.6784410395899999E-2</v>
      </c>
      <c r="AR20" s="75">
        <v>0.31255782195800003</v>
      </c>
      <c r="AS20" s="75">
        <v>0.30804081377699999</v>
      </c>
      <c r="AT20" s="75">
        <v>0.18694200328300001</v>
      </c>
      <c r="AU20" s="75">
        <v>0.119242707474</v>
      </c>
      <c r="AV20" s="75">
        <v>2.1871858964800001E-2</v>
      </c>
      <c r="AW20" s="61">
        <v>3711</v>
      </c>
      <c r="AX20" s="61">
        <v>3508</v>
      </c>
      <c r="AY20" s="61">
        <v>3459</v>
      </c>
      <c r="AZ20" s="61">
        <v>3443</v>
      </c>
      <c r="BA20" s="61">
        <v>3260</v>
      </c>
      <c r="BB20" s="61">
        <f>SUM(AW20:BA20)</f>
        <v>17381</v>
      </c>
      <c r="BC20" s="61">
        <f>BA20-AW20</f>
        <v>-451</v>
      </c>
      <c r="BD20" s="63">
        <f>BC20/AW20</f>
        <v>-0.12153058474804634</v>
      </c>
      <c r="BE20" s="67">
        <f>IF(K20&lt;BE$6,1,0)</f>
        <v>0</v>
      </c>
      <c r="BF20" s="67">
        <f>+IF(AND(K20&gt;=BF$5,K20&lt;BF$6),1,0)</f>
        <v>0</v>
      </c>
      <c r="BG20" s="67">
        <f>+IF(AND(K20&gt;=BG$5,K20&lt;BG$6),1,0)</f>
        <v>1</v>
      </c>
      <c r="BH20" s="67">
        <f>+IF(AND(K20&gt;=BH$5,K20&lt;BH$6),1,0)</f>
        <v>0</v>
      </c>
      <c r="BI20" s="67">
        <f>+IF(K20&gt;=BI$6,1,0)</f>
        <v>0</v>
      </c>
      <c r="BJ20" s="67">
        <f>IF(M20&lt;BJ$6,1,0)</f>
        <v>0</v>
      </c>
      <c r="BK20" s="67">
        <f>+IF(AND(M20&gt;=BK$5,M20&lt;BK$6),1,0)</f>
        <v>0</v>
      </c>
      <c r="BL20" s="67">
        <f>+IF(AND(M20&gt;=BL$5,M20&lt;BL$6),1,0)</f>
        <v>0</v>
      </c>
      <c r="BM20" s="67">
        <f>+IF(AND(M20&gt;=BM$5,M20&lt;BM$6),1,0)</f>
        <v>0</v>
      </c>
      <c r="BN20" s="67">
        <f>+IF(M20&gt;=BN$6,1,0)</f>
        <v>1</v>
      </c>
      <c r="BO20" s="67" t="str">
        <f>+IF(M20&gt;=BO$6,"YES","NO")</f>
        <v>YES</v>
      </c>
      <c r="BP20" s="67" t="str">
        <f>+IF(K20&gt;=BP$6,"YES","NO")</f>
        <v>YES</v>
      </c>
      <c r="BQ20" s="67" t="str">
        <f>+IF(ISERROR(VLOOKUP(E20,'[1]Hi Tech List (2020)'!$A$2:$B$84,1,FALSE)),"NO","YES")</f>
        <v>NO</v>
      </c>
      <c r="BR20" s="67" t="str">
        <f>IF(AL20&gt;=BR$6,"YES","NO")</f>
        <v>NO</v>
      </c>
      <c r="BS20" s="67" t="str">
        <f>IF(AB20&gt;BS$6,"YES","NO")</f>
        <v>NO</v>
      </c>
      <c r="BT20" s="67" t="str">
        <f>IF(AC20&gt;BT$6,"YES","NO")</f>
        <v>NO</v>
      </c>
      <c r="BU20" s="67" t="str">
        <f>IF(AD20&gt;BU$6,"YES","NO")</f>
        <v>YES</v>
      </c>
      <c r="BV20" s="67" t="str">
        <f>IF(OR(BS20="YES",BT20="YES",BU20="YES"),"YES","NO")</f>
        <v>YES</v>
      </c>
      <c r="BW20" s="67" t="str">
        <f>+IF(BE20=1,BE$8,IF(BF20=1,BF$8,IF(BG20=1,BG$8,IF(BH20=1,BH$8,BI$8))))</f>
        <v>$20-25</v>
      </c>
      <c r="BX20" s="67" t="str">
        <f>+IF(BJ20=1,BJ$8,IF(BK20=1,BK$8,IF(BL20=1,BL$8,IF(BM20=1,BM$8,BN$8))))</f>
        <v>&gt;$30</v>
      </c>
    </row>
    <row r="21" spans="1:76" hidden="1" x14ac:dyDescent="0.2">
      <c r="A21" s="68" t="str">
        <f t="shared" si="4"/>
        <v>13-0000</v>
      </c>
      <c r="B21" s="68" t="str">
        <f>VLOOKUP(A21,'[1]2- &amp; 3-digit SOC'!$A$1:$B$121,2,FALSE)</f>
        <v>Business and Financial Operations Occupations</v>
      </c>
      <c r="C21" s="68" t="str">
        <f t="shared" si="5"/>
        <v>13-0000 Business and Financial Operations Occupations</v>
      </c>
      <c r="D21" s="68" t="str">
        <f t="shared" si="6"/>
        <v>13-2000</v>
      </c>
      <c r="E21" s="68" t="str">
        <f>VLOOKUP(D21,'[1]2- &amp; 3-digit SOC'!$A$1:$B$121,2,FALSE)</f>
        <v>Financial Specialists</v>
      </c>
      <c r="F21" s="68" t="str">
        <f t="shared" si="7"/>
        <v>13-2000 Financial Specialists</v>
      </c>
      <c r="G21" s="68" t="s">
        <v>121</v>
      </c>
      <c r="H21" s="68" t="s">
        <v>122</v>
      </c>
      <c r="I21" s="68" t="s">
        <v>123</v>
      </c>
      <c r="J21" s="69" t="str">
        <f>CONCATENATE(H21, " (", R21, ")")</f>
        <v>Insurance Underwriters ($63,048)</v>
      </c>
      <c r="K21" s="70">
        <v>21.0326001062</v>
      </c>
      <c r="L21" s="70">
        <v>25.201926973100001</v>
      </c>
      <c r="M21" s="70">
        <v>30.3115637955</v>
      </c>
      <c r="N21" s="70">
        <v>34.547590439399997</v>
      </c>
      <c r="O21" s="70">
        <v>42.1412142191</v>
      </c>
      <c r="P21" s="70">
        <v>55.134541177999999</v>
      </c>
      <c r="Q21" s="71">
        <v>63048.052694600003</v>
      </c>
      <c r="R21" s="71" t="str">
        <f>TEXT(Q21, "$#,###")</f>
        <v>$63,048</v>
      </c>
      <c r="S21" s="68" t="s">
        <v>84</v>
      </c>
      <c r="T21" s="68" t="s">
        <v>8</v>
      </c>
      <c r="U21" s="68" t="s">
        <v>85</v>
      </c>
      <c r="V21" s="61">
        <v>4187.6539118700002</v>
      </c>
      <c r="W21" s="61">
        <v>4525.1895961399996</v>
      </c>
      <c r="X21" s="61">
        <f>W21-V21</f>
        <v>337.53568426999936</v>
      </c>
      <c r="Y21" s="72">
        <f>X21/V21</f>
        <v>8.0602573988563575E-2</v>
      </c>
      <c r="Z21" s="61">
        <v>4525.1895961399996</v>
      </c>
      <c r="AA21" s="61">
        <v>4699.5505637899996</v>
      </c>
      <c r="AB21" s="61">
        <f>AA21-Z21</f>
        <v>174.36096765000002</v>
      </c>
      <c r="AC21" s="72">
        <f>AB21/Z21</f>
        <v>3.8531196084851442E-2</v>
      </c>
      <c r="AD21" s="61">
        <v>1523.8639410400001</v>
      </c>
      <c r="AE21" s="61">
        <v>380.96598526100001</v>
      </c>
      <c r="AF21" s="61">
        <v>992.91788254799997</v>
      </c>
      <c r="AG21" s="61">
        <v>330.97262751599999</v>
      </c>
      <c r="AH21" s="62">
        <v>7.1999999999999995E-2</v>
      </c>
      <c r="AI21" s="61">
        <v>4419.6099179100001</v>
      </c>
      <c r="AJ21" s="61">
        <v>1334.53834106</v>
      </c>
      <c r="AK21" s="63">
        <f>AJ21/AI21</f>
        <v>0.30195840036740007</v>
      </c>
      <c r="AL21" s="73">
        <v>95</v>
      </c>
      <c r="AM21" s="74">
        <v>1.5093129999999999</v>
      </c>
      <c r="AN21" s="74">
        <v>1.542918</v>
      </c>
      <c r="AO21" s="76" t="s">
        <v>90</v>
      </c>
      <c r="AP21" s="75">
        <v>3.0458517675899998E-3</v>
      </c>
      <c r="AQ21" s="75">
        <v>3.0719938444299998E-2</v>
      </c>
      <c r="AR21" s="75">
        <v>0.254630485914</v>
      </c>
      <c r="AS21" s="75">
        <v>0.27613953938300001</v>
      </c>
      <c r="AT21" s="75">
        <v>0.23590859674600001</v>
      </c>
      <c r="AU21" s="75">
        <v>0.16798451064</v>
      </c>
      <c r="AV21" s="75">
        <v>3.1491893793100002E-2</v>
      </c>
      <c r="AW21" s="61">
        <v>64</v>
      </c>
      <c r="AX21" s="61">
        <v>65</v>
      </c>
      <c r="AY21" s="61">
        <v>58</v>
      </c>
      <c r="AZ21" s="61">
        <v>77</v>
      </c>
      <c r="BA21" s="61">
        <v>60</v>
      </c>
      <c r="BB21" s="61">
        <f>SUM(AW21:BA21)</f>
        <v>324</v>
      </c>
      <c r="BC21" s="61">
        <f>BA21-AW21</f>
        <v>-4</v>
      </c>
      <c r="BD21" s="63">
        <f>BC21/AW21</f>
        <v>-6.25E-2</v>
      </c>
      <c r="BE21" s="67">
        <f>IF(K21&lt;BE$6,1,0)</f>
        <v>0</v>
      </c>
      <c r="BF21" s="67">
        <f>+IF(AND(K21&gt;=BF$5,K21&lt;BF$6),1,0)</f>
        <v>0</v>
      </c>
      <c r="BG21" s="67">
        <f>+IF(AND(K21&gt;=BG$5,K21&lt;BG$6),1,0)</f>
        <v>1</v>
      </c>
      <c r="BH21" s="67">
        <f>+IF(AND(K21&gt;=BH$5,K21&lt;BH$6),1,0)</f>
        <v>0</v>
      </c>
      <c r="BI21" s="67">
        <f>+IF(K21&gt;=BI$6,1,0)</f>
        <v>0</v>
      </c>
      <c r="BJ21" s="67">
        <f>IF(M21&lt;BJ$6,1,0)</f>
        <v>0</v>
      </c>
      <c r="BK21" s="67">
        <f>+IF(AND(M21&gt;=BK$5,M21&lt;BK$6),1,0)</f>
        <v>0</v>
      </c>
      <c r="BL21" s="67">
        <f>+IF(AND(M21&gt;=BL$5,M21&lt;BL$6),1,0)</f>
        <v>0</v>
      </c>
      <c r="BM21" s="67">
        <f>+IF(AND(M21&gt;=BM$5,M21&lt;BM$6),1,0)</f>
        <v>0</v>
      </c>
      <c r="BN21" s="67">
        <f>+IF(M21&gt;=BN$6,1,0)</f>
        <v>1</v>
      </c>
      <c r="BO21" s="67" t="str">
        <f>+IF(M21&gt;=BO$6,"YES","NO")</f>
        <v>YES</v>
      </c>
      <c r="BP21" s="67" t="str">
        <f>+IF(K21&gt;=BP$6,"YES","NO")</f>
        <v>YES</v>
      </c>
      <c r="BQ21" s="67" t="str">
        <f>+IF(ISERROR(VLOOKUP(E21,'[1]Hi Tech List (2020)'!$A$2:$B$84,1,FALSE)),"NO","YES")</f>
        <v>NO</v>
      </c>
      <c r="BR21" s="67" t="str">
        <f>IF(AL21&gt;=BR$6,"YES","NO")</f>
        <v>NO</v>
      </c>
      <c r="BS21" s="67" t="str">
        <f>IF(AB21&gt;BS$6,"YES","NO")</f>
        <v>YES</v>
      </c>
      <c r="BT21" s="67" t="str">
        <f>IF(AC21&gt;BT$6,"YES","NO")</f>
        <v>NO</v>
      </c>
      <c r="BU21" s="67" t="str">
        <f>IF(AD21&gt;BU$6,"YES","NO")</f>
        <v>YES</v>
      </c>
      <c r="BV21" s="67" t="str">
        <f>IF(OR(BS21="YES",BT21="YES",BU21="YES"),"YES","NO")</f>
        <v>YES</v>
      </c>
      <c r="BW21" s="67" t="str">
        <f>+IF(BE21=1,BE$8,IF(BF21=1,BF$8,IF(BG21=1,BG$8,IF(BH21=1,BH$8,BI$8))))</f>
        <v>$20-25</v>
      </c>
      <c r="BX21" s="67" t="str">
        <f>+IF(BJ21=1,BJ$8,IF(BK21=1,BK$8,IF(BL21=1,BL$8,IF(BM21=1,BM$8,BN$8))))</f>
        <v>&gt;$30</v>
      </c>
    </row>
    <row r="22" spans="1:76" hidden="1" x14ac:dyDescent="0.2">
      <c r="A22" s="68" t="str">
        <f t="shared" si="4"/>
        <v>13-0000</v>
      </c>
      <c r="B22" s="68" t="str">
        <f>VLOOKUP(A22,'[1]2- &amp; 3-digit SOC'!$A$1:$B$121,2,FALSE)</f>
        <v>Business and Financial Operations Occupations</v>
      </c>
      <c r="C22" s="68" t="str">
        <f t="shared" si="5"/>
        <v>13-0000 Business and Financial Operations Occupations</v>
      </c>
      <c r="D22" s="68" t="str">
        <f t="shared" si="6"/>
        <v>13-2000</v>
      </c>
      <c r="E22" s="68" t="str">
        <f>VLOOKUP(D22,'[1]2- &amp; 3-digit SOC'!$A$1:$B$121,2,FALSE)</f>
        <v>Financial Specialists</v>
      </c>
      <c r="F22" s="68" t="str">
        <f t="shared" si="7"/>
        <v>13-2000 Financial Specialists</v>
      </c>
      <c r="G22" s="68" t="s">
        <v>124</v>
      </c>
      <c r="H22" s="68" t="s">
        <v>125</v>
      </c>
      <c r="I22" s="68" t="s">
        <v>126</v>
      </c>
      <c r="J22" s="69" t="str">
        <f>CONCATENATE(H22, " (", R22, ")")</f>
        <v>Loan Officers ($73,759)</v>
      </c>
      <c r="K22" s="70">
        <v>16.197381867699999</v>
      </c>
      <c r="L22" s="70">
        <v>23.846702814499999</v>
      </c>
      <c r="M22" s="70">
        <v>35.461120395400002</v>
      </c>
      <c r="N22" s="70">
        <v>43.822589113500001</v>
      </c>
      <c r="O22" s="70">
        <v>50.819275008699996</v>
      </c>
      <c r="P22" s="70">
        <v>82.803172336000003</v>
      </c>
      <c r="Q22" s="71">
        <v>73759.130422300004</v>
      </c>
      <c r="R22" s="71" t="str">
        <f>TEXT(Q22, "$#,###")</f>
        <v>$73,759</v>
      </c>
      <c r="S22" s="68" t="s">
        <v>84</v>
      </c>
      <c r="T22" s="68" t="s">
        <v>8</v>
      </c>
      <c r="U22" s="68" t="s">
        <v>85</v>
      </c>
      <c r="V22" s="61">
        <v>8332.8582770600005</v>
      </c>
      <c r="W22" s="61">
        <v>9316.3991923499998</v>
      </c>
      <c r="X22" s="61">
        <f>W22-V22</f>
        <v>983.54091528999925</v>
      </c>
      <c r="Y22" s="72">
        <f>X22/V22</f>
        <v>0.11803163843523476</v>
      </c>
      <c r="Z22" s="61">
        <v>9316.3991923499998</v>
      </c>
      <c r="AA22" s="61">
        <v>9630.9873363700008</v>
      </c>
      <c r="AB22" s="61">
        <f>AA22-Z22</f>
        <v>314.58814402000098</v>
      </c>
      <c r="AC22" s="72">
        <f>AB22/Z22</f>
        <v>3.3767138732990275E-2</v>
      </c>
      <c r="AD22" s="61">
        <v>3118.3213865100001</v>
      </c>
      <c r="AE22" s="61">
        <v>779.58034662600005</v>
      </c>
      <c r="AF22" s="61">
        <v>2037.0316389899999</v>
      </c>
      <c r="AG22" s="61">
        <v>679.010546331</v>
      </c>
      <c r="AH22" s="62">
        <v>7.1999999999999995E-2</v>
      </c>
      <c r="AI22" s="61">
        <v>9174.0795586500008</v>
      </c>
      <c r="AJ22" s="61">
        <v>2380.0844420600001</v>
      </c>
      <c r="AK22" s="63">
        <f>AJ22/AI22</f>
        <v>0.25943577520165284</v>
      </c>
      <c r="AL22" s="73">
        <v>91.7</v>
      </c>
      <c r="AM22" s="74">
        <v>1.178857</v>
      </c>
      <c r="AN22" s="74">
        <v>1.1741470000000001</v>
      </c>
      <c r="AO22" s="76" t="s">
        <v>90</v>
      </c>
      <c r="AP22" s="75">
        <v>7.9001155954799996E-3</v>
      </c>
      <c r="AQ22" s="75">
        <v>2.7791124046499999E-2</v>
      </c>
      <c r="AR22" s="75">
        <v>0.22826622085500001</v>
      </c>
      <c r="AS22" s="75">
        <v>0.31082377475700002</v>
      </c>
      <c r="AT22" s="75">
        <v>0.24178337538700001</v>
      </c>
      <c r="AU22" s="75">
        <v>0.15234077117299999</v>
      </c>
      <c r="AV22" s="75">
        <v>3.0837698844900001E-2</v>
      </c>
      <c r="AW22" s="61">
        <v>1423</v>
      </c>
      <c r="AX22" s="61">
        <v>1193</v>
      </c>
      <c r="AY22" s="61">
        <v>1185</v>
      </c>
      <c r="AZ22" s="61">
        <v>1230</v>
      </c>
      <c r="BA22" s="61">
        <v>1108</v>
      </c>
      <c r="BB22" s="61">
        <f>SUM(AW22:BA22)</f>
        <v>6139</v>
      </c>
      <c r="BC22" s="61">
        <f>BA22-AW22</f>
        <v>-315</v>
      </c>
      <c r="BD22" s="63">
        <f>BC22/AW22</f>
        <v>-0.2213633169360506</v>
      </c>
      <c r="BE22" s="67">
        <f>IF(K22&lt;BE$6,1,0)</f>
        <v>0</v>
      </c>
      <c r="BF22" s="67">
        <f>+IF(AND(K22&gt;=BF$5,K22&lt;BF$6),1,0)</f>
        <v>1</v>
      </c>
      <c r="BG22" s="67">
        <f>+IF(AND(K22&gt;=BG$5,K22&lt;BG$6),1,0)</f>
        <v>0</v>
      </c>
      <c r="BH22" s="67">
        <f>+IF(AND(K22&gt;=BH$5,K22&lt;BH$6),1,0)</f>
        <v>0</v>
      </c>
      <c r="BI22" s="67">
        <f>+IF(K22&gt;=BI$6,1,0)</f>
        <v>0</v>
      </c>
      <c r="BJ22" s="67">
        <f>IF(M22&lt;BJ$6,1,0)</f>
        <v>0</v>
      </c>
      <c r="BK22" s="67">
        <f>+IF(AND(M22&gt;=BK$5,M22&lt;BK$6),1,0)</f>
        <v>0</v>
      </c>
      <c r="BL22" s="67">
        <f>+IF(AND(M22&gt;=BL$5,M22&lt;BL$6),1,0)</f>
        <v>0</v>
      </c>
      <c r="BM22" s="67">
        <f>+IF(AND(M22&gt;=BM$5,M22&lt;BM$6),1,0)</f>
        <v>0</v>
      </c>
      <c r="BN22" s="67">
        <f>+IF(M22&gt;=BN$6,1,0)</f>
        <v>1</v>
      </c>
      <c r="BO22" s="67" t="str">
        <f>+IF(M22&gt;=BO$6,"YES","NO")</f>
        <v>YES</v>
      </c>
      <c r="BP22" s="67" t="str">
        <f>+IF(K22&gt;=BP$6,"YES","NO")</f>
        <v>YES</v>
      </c>
      <c r="BQ22" s="67" t="str">
        <f>+IF(ISERROR(VLOOKUP(E22,'[1]Hi Tech List (2020)'!$A$2:$B$84,1,FALSE)),"NO","YES")</f>
        <v>NO</v>
      </c>
      <c r="BR22" s="67" t="str">
        <f>IF(AL22&gt;=BR$6,"YES","NO")</f>
        <v>NO</v>
      </c>
      <c r="BS22" s="67" t="str">
        <f>IF(AB22&gt;BS$6,"YES","NO")</f>
        <v>YES</v>
      </c>
      <c r="BT22" s="67" t="str">
        <f>IF(AC22&gt;BT$6,"YES","NO")</f>
        <v>NO</v>
      </c>
      <c r="BU22" s="67" t="str">
        <f>IF(AD22&gt;BU$6,"YES","NO")</f>
        <v>YES</v>
      </c>
      <c r="BV22" s="67" t="str">
        <f>IF(OR(BS22="YES",BT22="YES",BU22="YES"),"YES","NO")</f>
        <v>YES</v>
      </c>
      <c r="BW22" s="67" t="str">
        <f>+IF(BE22=1,BE$8,IF(BF22=1,BF$8,IF(BG22=1,BG$8,IF(BH22=1,BH$8,BI$8))))</f>
        <v>$15-20</v>
      </c>
      <c r="BX22" s="67" t="str">
        <f>+IF(BJ22=1,BJ$8,IF(BK22=1,BK$8,IF(BL22=1,BL$8,IF(BM22=1,BM$8,BN$8))))</f>
        <v>&gt;$30</v>
      </c>
    </row>
    <row r="23" spans="1:76" ht="25.5" hidden="1" x14ac:dyDescent="0.2">
      <c r="A23" s="68" t="str">
        <f t="shared" si="4"/>
        <v>13-0000</v>
      </c>
      <c r="B23" s="68" t="str">
        <f>VLOOKUP(A23,'[1]2- &amp; 3-digit SOC'!$A$1:$B$121,2,FALSE)</f>
        <v>Business and Financial Operations Occupations</v>
      </c>
      <c r="C23" s="68" t="str">
        <f t="shared" si="5"/>
        <v>13-0000 Business and Financial Operations Occupations</v>
      </c>
      <c r="D23" s="68" t="str">
        <f t="shared" si="6"/>
        <v>13-2000</v>
      </c>
      <c r="E23" s="68" t="str">
        <f>VLOOKUP(D23,'[1]2- &amp; 3-digit SOC'!$A$1:$B$121,2,FALSE)</f>
        <v>Financial Specialists</v>
      </c>
      <c r="F23" s="68" t="str">
        <f t="shared" si="7"/>
        <v>13-2000 Financial Specialists</v>
      </c>
      <c r="G23" s="68" t="s">
        <v>127</v>
      </c>
      <c r="H23" s="68" t="s">
        <v>128</v>
      </c>
      <c r="I23" s="68" t="s">
        <v>129</v>
      </c>
      <c r="J23" s="69" t="str">
        <f>CONCATENATE(H23, " (", R23, ")")</f>
        <v>Tax Examiners and Collectors, and Revenue Agents ($83,854)</v>
      </c>
      <c r="K23" s="70">
        <v>24.2099963458</v>
      </c>
      <c r="L23" s="70">
        <v>31.4843679841</v>
      </c>
      <c r="M23" s="70">
        <v>40.314448374800001</v>
      </c>
      <c r="N23" s="70">
        <v>40.578729959599997</v>
      </c>
      <c r="O23" s="70">
        <v>50.890752427099997</v>
      </c>
      <c r="P23" s="70">
        <v>57.032048183299999</v>
      </c>
      <c r="Q23" s="71">
        <v>83854.052619599999</v>
      </c>
      <c r="R23" s="71" t="str">
        <f>TEXT(Q23, "$#,###")</f>
        <v>$83,854</v>
      </c>
      <c r="S23" s="68" t="s">
        <v>84</v>
      </c>
      <c r="T23" s="68" t="s">
        <v>8</v>
      </c>
      <c r="U23" s="68" t="s">
        <v>85</v>
      </c>
      <c r="V23" s="61">
        <v>435.28488315999999</v>
      </c>
      <c r="W23" s="61">
        <v>335.61461309600003</v>
      </c>
      <c r="X23" s="61">
        <f>W23-V23</f>
        <v>-99.670270063999965</v>
      </c>
      <c r="Y23" s="72">
        <f>X23/V23</f>
        <v>-0.2289770996420375</v>
      </c>
      <c r="Z23" s="61">
        <v>335.61461309600003</v>
      </c>
      <c r="AA23" s="61">
        <v>334.82893001600002</v>
      </c>
      <c r="AB23" s="61">
        <f>AA23-Z23</f>
        <v>-0.78568308000001252</v>
      </c>
      <c r="AC23" s="72">
        <f>AB23/Z23</f>
        <v>-2.3410276231782367E-3</v>
      </c>
      <c r="AD23" s="61">
        <v>109.798910517</v>
      </c>
      <c r="AE23" s="61">
        <v>27.4497276293</v>
      </c>
      <c r="AF23" s="61">
        <v>79.546295814100006</v>
      </c>
      <c r="AG23" s="61">
        <v>26.515431937999999</v>
      </c>
      <c r="AH23" s="62">
        <v>7.9000000000000001E-2</v>
      </c>
      <c r="AI23" s="61">
        <v>334.72690562899999</v>
      </c>
      <c r="AJ23" s="61">
        <v>89.791952120600001</v>
      </c>
      <c r="AK23" s="63">
        <f>AJ23/AI23</f>
        <v>0.26825436082548554</v>
      </c>
      <c r="AL23" s="73">
        <v>92.5</v>
      </c>
      <c r="AM23" s="74">
        <v>0.23572299999999999</v>
      </c>
      <c r="AN23" s="74">
        <v>0.23091600000000001</v>
      </c>
      <c r="AO23" s="75">
        <v>4.1907634170299999E-4</v>
      </c>
      <c r="AP23" s="76" t="s">
        <v>90</v>
      </c>
      <c r="AQ23" s="76" t="s">
        <v>90</v>
      </c>
      <c r="AR23" s="75">
        <v>0.13274251604699999</v>
      </c>
      <c r="AS23" s="75">
        <v>0.22297792772200001</v>
      </c>
      <c r="AT23" s="75">
        <v>0.27040874327199999</v>
      </c>
      <c r="AU23" s="75">
        <v>0.27372824553699998</v>
      </c>
      <c r="AV23" s="75">
        <v>8.2282849616499995E-2</v>
      </c>
      <c r="AW23" s="61">
        <v>2369</v>
      </c>
      <c r="AX23" s="61">
        <v>2392</v>
      </c>
      <c r="AY23" s="61">
        <v>2352</v>
      </c>
      <c r="AZ23" s="61">
        <v>2297</v>
      </c>
      <c r="BA23" s="61">
        <v>2214</v>
      </c>
      <c r="BB23" s="61">
        <f>SUM(AW23:BA23)</f>
        <v>11624</v>
      </c>
      <c r="BC23" s="61">
        <f>BA23-AW23</f>
        <v>-155</v>
      </c>
      <c r="BD23" s="63">
        <f>BC23/AW23</f>
        <v>-6.5428450823132117E-2</v>
      </c>
      <c r="BE23" s="67">
        <f>IF(K23&lt;BE$6,1,0)</f>
        <v>0</v>
      </c>
      <c r="BF23" s="67">
        <f>+IF(AND(K23&gt;=BF$5,K23&lt;BF$6),1,0)</f>
        <v>0</v>
      </c>
      <c r="BG23" s="67">
        <f>+IF(AND(K23&gt;=BG$5,K23&lt;BG$6),1,0)</f>
        <v>1</v>
      </c>
      <c r="BH23" s="67">
        <f>+IF(AND(K23&gt;=BH$5,K23&lt;BH$6),1,0)</f>
        <v>0</v>
      </c>
      <c r="BI23" s="67">
        <f>+IF(K23&gt;=BI$6,1,0)</f>
        <v>0</v>
      </c>
      <c r="BJ23" s="67">
        <f>IF(M23&lt;BJ$6,1,0)</f>
        <v>0</v>
      </c>
      <c r="BK23" s="67">
        <f>+IF(AND(M23&gt;=BK$5,M23&lt;BK$6),1,0)</f>
        <v>0</v>
      </c>
      <c r="BL23" s="67">
        <f>+IF(AND(M23&gt;=BL$5,M23&lt;BL$6),1,0)</f>
        <v>0</v>
      </c>
      <c r="BM23" s="67">
        <f>+IF(AND(M23&gt;=BM$5,M23&lt;BM$6),1,0)</f>
        <v>0</v>
      </c>
      <c r="BN23" s="67">
        <f>+IF(M23&gt;=BN$6,1,0)</f>
        <v>1</v>
      </c>
      <c r="BO23" s="67" t="str">
        <f>+IF(M23&gt;=BO$6,"YES","NO")</f>
        <v>YES</v>
      </c>
      <c r="BP23" s="67" t="str">
        <f>+IF(K23&gt;=BP$6,"YES","NO")</f>
        <v>YES</v>
      </c>
      <c r="BQ23" s="67" t="str">
        <f>+IF(ISERROR(VLOOKUP(E23,'[1]Hi Tech List (2020)'!$A$2:$B$84,1,FALSE)),"NO","YES")</f>
        <v>NO</v>
      </c>
      <c r="BR23" s="67" t="str">
        <f>IF(AL23&gt;=BR$6,"YES","NO")</f>
        <v>NO</v>
      </c>
      <c r="BS23" s="67" t="str">
        <f>IF(AB23&gt;BS$6,"YES","NO")</f>
        <v>NO</v>
      </c>
      <c r="BT23" s="67" t="str">
        <f>IF(AC23&gt;BT$6,"YES","NO")</f>
        <v>NO</v>
      </c>
      <c r="BU23" s="67" t="str">
        <f>IF(AD23&gt;BU$6,"YES","NO")</f>
        <v>YES</v>
      </c>
      <c r="BV23" s="67" t="str">
        <f>IF(OR(BS23="YES",BT23="YES",BU23="YES"),"YES","NO")</f>
        <v>YES</v>
      </c>
      <c r="BW23" s="67" t="str">
        <f>+IF(BE23=1,BE$8,IF(BF23=1,BF$8,IF(BG23=1,BG$8,IF(BH23=1,BH$8,BI$8))))</f>
        <v>$20-25</v>
      </c>
      <c r="BX23" s="67" t="str">
        <f>+IF(BJ23=1,BJ$8,IF(BK23=1,BK$8,IF(BL23=1,BL$8,IF(BM23=1,BM$8,BN$8))))</f>
        <v>&gt;$30</v>
      </c>
    </row>
    <row r="24" spans="1:76" ht="25.5" hidden="1" x14ac:dyDescent="0.2">
      <c r="A24" s="68" t="str">
        <f t="shared" si="4"/>
        <v>13-0000</v>
      </c>
      <c r="B24" s="68" t="str">
        <f>VLOOKUP(A24,'[1]2- &amp; 3-digit SOC'!$A$1:$B$121,2,FALSE)</f>
        <v>Business and Financial Operations Occupations</v>
      </c>
      <c r="C24" s="68" t="str">
        <f t="shared" si="5"/>
        <v>13-0000 Business and Financial Operations Occupations</v>
      </c>
      <c r="D24" s="68" t="str">
        <f t="shared" si="6"/>
        <v>13-2000</v>
      </c>
      <c r="E24" s="68" t="str">
        <f>VLOOKUP(D24,'[1]2- &amp; 3-digit SOC'!$A$1:$B$121,2,FALSE)</f>
        <v>Financial Specialists</v>
      </c>
      <c r="F24" s="68" t="str">
        <f t="shared" si="7"/>
        <v>13-2000 Financial Specialists</v>
      </c>
      <c r="G24" s="68" t="s">
        <v>130</v>
      </c>
      <c r="H24" s="68" t="s">
        <v>131</v>
      </c>
      <c r="I24" s="68" t="s">
        <v>132</v>
      </c>
      <c r="J24" s="69" t="str">
        <f>CONCATENATE(H24, " (", R24, ")")</f>
        <v>Financial and Investment Analysts, Financial Risk Specialists, and Financial Specialists, All Other ($80,392)</v>
      </c>
      <c r="K24" s="70">
        <v>23.661723701</v>
      </c>
      <c r="L24" s="70">
        <v>29.5829522125</v>
      </c>
      <c r="M24" s="70">
        <v>38.650115944699998</v>
      </c>
      <c r="N24" s="70">
        <v>44.327750447500001</v>
      </c>
      <c r="O24" s="70">
        <v>50.997720319400003</v>
      </c>
      <c r="P24" s="70">
        <v>68.415748839800003</v>
      </c>
      <c r="Q24" s="71">
        <v>80392.2411651</v>
      </c>
      <c r="R24" s="71" t="str">
        <f>TEXT(Q24, "$#,###")</f>
        <v>$80,392</v>
      </c>
      <c r="S24" s="68" t="s">
        <v>84</v>
      </c>
      <c r="T24" s="68" t="s">
        <v>8</v>
      </c>
      <c r="U24" s="68" t="s">
        <v>85</v>
      </c>
      <c r="V24" s="61">
        <v>15794.526733000001</v>
      </c>
      <c r="W24" s="61">
        <v>18840.755583099999</v>
      </c>
      <c r="X24" s="61">
        <f>W24-V24</f>
        <v>3046.2288500999985</v>
      </c>
      <c r="Y24" s="72">
        <f>X24/V24</f>
        <v>0.19286610492325906</v>
      </c>
      <c r="Z24" s="61">
        <v>18840.755583099999</v>
      </c>
      <c r="AA24" s="61">
        <v>19906.121959600001</v>
      </c>
      <c r="AB24" s="61">
        <f>AA24-Z24</f>
        <v>1065.3663765000019</v>
      </c>
      <c r="AC24" s="72">
        <f>AB24/Z24</f>
        <v>5.6545841370376181E-2</v>
      </c>
      <c r="AD24" s="61">
        <v>6837.5317293300004</v>
      </c>
      <c r="AE24" s="61">
        <v>1709.3829323299999</v>
      </c>
      <c r="AF24" s="61">
        <v>4155.0969924499996</v>
      </c>
      <c r="AG24" s="61">
        <v>1385.03233082</v>
      </c>
      <c r="AH24" s="62">
        <v>7.1999999999999995E-2</v>
      </c>
      <c r="AI24" s="61">
        <v>18320.158710600001</v>
      </c>
      <c r="AJ24" s="61">
        <v>6294.7108428800002</v>
      </c>
      <c r="AK24" s="63">
        <f>AJ24/AI24</f>
        <v>0.34359477678749012</v>
      </c>
      <c r="AL24" s="73">
        <v>89</v>
      </c>
      <c r="AM24" s="74">
        <v>1.507042</v>
      </c>
      <c r="AN24" s="74">
        <v>1.5114339999999999</v>
      </c>
      <c r="AO24" s="76" t="s">
        <v>90</v>
      </c>
      <c r="AP24" s="75">
        <v>7.1810959371699998E-3</v>
      </c>
      <c r="AQ24" s="75">
        <v>4.7684348715100001E-2</v>
      </c>
      <c r="AR24" s="75">
        <v>0.305995244492</v>
      </c>
      <c r="AS24" s="75">
        <v>0.27268814553300003</v>
      </c>
      <c r="AT24" s="75">
        <v>0.20320924244800001</v>
      </c>
      <c r="AU24" s="75">
        <v>0.12641777007900001</v>
      </c>
      <c r="AV24" s="75">
        <v>3.6540399858500001E-2</v>
      </c>
      <c r="AW24" s="61">
        <v>1466</v>
      </c>
      <c r="AX24" s="61">
        <v>1251</v>
      </c>
      <c r="AY24" s="61">
        <v>1211</v>
      </c>
      <c r="AZ24" s="61">
        <v>1315</v>
      </c>
      <c r="BA24" s="61">
        <v>1329</v>
      </c>
      <c r="BB24" s="61">
        <f>SUM(AW24:BA24)</f>
        <v>6572</v>
      </c>
      <c r="BC24" s="61">
        <f>BA24-AW24</f>
        <v>-137</v>
      </c>
      <c r="BD24" s="63">
        <f>BC24/AW24</f>
        <v>-9.345156889495225E-2</v>
      </c>
      <c r="BE24" s="67">
        <f>IF(K24&lt;BE$6,1,0)</f>
        <v>0</v>
      </c>
      <c r="BF24" s="67">
        <f>+IF(AND(K24&gt;=BF$5,K24&lt;BF$6),1,0)</f>
        <v>0</v>
      </c>
      <c r="BG24" s="67">
        <f>+IF(AND(K24&gt;=BG$5,K24&lt;BG$6),1,0)</f>
        <v>1</v>
      </c>
      <c r="BH24" s="67">
        <f>+IF(AND(K24&gt;=BH$5,K24&lt;BH$6),1,0)</f>
        <v>0</v>
      </c>
      <c r="BI24" s="67">
        <f>+IF(K24&gt;=BI$6,1,0)</f>
        <v>0</v>
      </c>
      <c r="BJ24" s="67">
        <f>IF(M24&lt;BJ$6,1,0)</f>
        <v>0</v>
      </c>
      <c r="BK24" s="67">
        <f>+IF(AND(M24&gt;=BK$5,M24&lt;BK$6),1,0)</f>
        <v>0</v>
      </c>
      <c r="BL24" s="67">
        <f>+IF(AND(M24&gt;=BL$5,M24&lt;BL$6),1,0)</f>
        <v>0</v>
      </c>
      <c r="BM24" s="67">
        <f>+IF(AND(M24&gt;=BM$5,M24&lt;BM$6),1,0)</f>
        <v>0</v>
      </c>
      <c r="BN24" s="67">
        <f>+IF(M24&gt;=BN$6,1,0)</f>
        <v>1</v>
      </c>
      <c r="BO24" s="67" t="str">
        <f>+IF(M24&gt;=BO$6,"YES","NO")</f>
        <v>YES</v>
      </c>
      <c r="BP24" s="67" t="str">
        <f>+IF(K24&gt;=BP$6,"YES","NO")</f>
        <v>YES</v>
      </c>
      <c r="BQ24" s="67" t="str">
        <f>+IF(ISERROR(VLOOKUP(E24,'[1]Hi Tech List (2020)'!$A$2:$B$84,1,FALSE)),"NO","YES")</f>
        <v>NO</v>
      </c>
      <c r="BR24" s="67" t="str">
        <f>IF(AL24&gt;=BR$6,"YES","NO")</f>
        <v>NO</v>
      </c>
      <c r="BS24" s="67" t="str">
        <f>IF(AB24&gt;BS$6,"YES","NO")</f>
        <v>YES</v>
      </c>
      <c r="BT24" s="67" t="str">
        <f>IF(AC24&gt;BT$6,"YES","NO")</f>
        <v>NO</v>
      </c>
      <c r="BU24" s="67" t="str">
        <f>IF(AD24&gt;BU$6,"YES","NO")</f>
        <v>YES</v>
      </c>
      <c r="BV24" s="67" t="str">
        <f>IF(OR(BS24="YES",BT24="YES",BU24="YES"),"YES","NO")</f>
        <v>YES</v>
      </c>
      <c r="BW24" s="67" t="str">
        <f>+IF(BE24=1,BE$8,IF(BF24=1,BF$8,IF(BG24=1,BG$8,IF(BH24=1,BH$8,BI$8))))</f>
        <v>$20-25</v>
      </c>
      <c r="BX24" s="67" t="str">
        <f>+IF(BJ24=1,BJ$8,IF(BK24=1,BK$8,IF(BL24=1,BL$8,IF(BM24=1,BM$8,BN$8))))</f>
        <v>&gt;$30</v>
      </c>
    </row>
    <row r="25" spans="1:76" hidden="1" x14ac:dyDescent="0.2">
      <c r="A25" s="68" t="str">
        <f t="shared" si="4"/>
        <v>15-0000</v>
      </c>
      <c r="B25" s="68" t="str">
        <f>VLOOKUP(A25,'[1]2- &amp; 3-digit SOC'!$A$1:$B$121,2,FALSE)</f>
        <v>Computer and Mathematical Occupations</v>
      </c>
      <c r="C25" s="68" t="str">
        <f t="shared" si="5"/>
        <v>15-0000 Computer and Mathematical Occupations</v>
      </c>
      <c r="D25" s="68" t="str">
        <f t="shared" si="6"/>
        <v>15-1000</v>
      </c>
      <c r="E25" s="68" t="str">
        <f>VLOOKUP(D25,'[1]2- &amp; 3-digit SOC'!$A$1:$B$121,2,FALSE)</f>
        <v>Computer Occupations</v>
      </c>
      <c r="F25" s="68" t="str">
        <f t="shared" si="7"/>
        <v>15-1000 Computer Occupations</v>
      </c>
      <c r="G25" s="68" t="s">
        <v>133</v>
      </c>
      <c r="H25" s="68" t="s">
        <v>134</v>
      </c>
      <c r="I25" s="68" t="s">
        <v>135</v>
      </c>
      <c r="J25" s="69" t="str">
        <f>CONCATENATE(H25, " (", R25, ")")</f>
        <v>Computer Systems Analysts ($93,881)</v>
      </c>
      <c r="K25" s="70">
        <v>27.466621896100001</v>
      </c>
      <c r="L25" s="70">
        <v>34.586988577</v>
      </c>
      <c r="M25" s="70">
        <v>45.1352235365</v>
      </c>
      <c r="N25" s="70">
        <v>47.027875104300001</v>
      </c>
      <c r="O25" s="70">
        <v>57.877373372999998</v>
      </c>
      <c r="P25" s="70">
        <v>71.347898558200001</v>
      </c>
      <c r="Q25" s="71">
        <v>93881.264955899998</v>
      </c>
      <c r="R25" s="71" t="str">
        <f>TEXT(Q25, "$#,###")</f>
        <v>$93,881</v>
      </c>
      <c r="S25" s="68" t="s">
        <v>84</v>
      </c>
      <c r="T25" s="68" t="s">
        <v>8</v>
      </c>
      <c r="U25" s="68" t="s">
        <v>8</v>
      </c>
      <c r="V25" s="61">
        <v>19156.190257099999</v>
      </c>
      <c r="W25" s="61">
        <v>20462.5950453</v>
      </c>
      <c r="X25" s="61">
        <f>W25-V25</f>
        <v>1306.4047882000013</v>
      </c>
      <c r="Y25" s="72">
        <f>X25/V25</f>
        <v>6.819752626521336E-2</v>
      </c>
      <c r="Z25" s="61">
        <v>20462.5950453</v>
      </c>
      <c r="AA25" s="61">
        <v>21955.0835204</v>
      </c>
      <c r="AB25" s="61">
        <f>AA25-Z25</f>
        <v>1492.4884750999991</v>
      </c>
      <c r="AC25" s="72">
        <f>AB25/Z25</f>
        <v>7.293739976752385E-2</v>
      </c>
      <c r="AD25" s="61">
        <v>7109.1894717599998</v>
      </c>
      <c r="AE25" s="61">
        <v>1777.29736794</v>
      </c>
      <c r="AF25" s="61">
        <v>3971.1514534100002</v>
      </c>
      <c r="AG25" s="61">
        <v>1323.7171511399999</v>
      </c>
      <c r="AH25" s="62">
        <v>6.3E-2</v>
      </c>
      <c r="AI25" s="61">
        <v>19761.674983600002</v>
      </c>
      <c r="AJ25" s="61">
        <v>7210.5053744400002</v>
      </c>
      <c r="AK25" s="63">
        <f>AJ25/AI25</f>
        <v>0.36487318916154221</v>
      </c>
      <c r="AL25" s="73">
        <v>81.7</v>
      </c>
      <c r="AM25" s="74">
        <v>1.2894890000000001</v>
      </c>
      <c r="AN25" s="74">
        <v>1.3018460000000001</v>
      </c>
      <c r="AO25" s="76" t="s">
        <v>90</v>
      </c>
      <c r="AP25" s="75">
        <v>6.4024836796599998E-3</v>
      </c>
      <c r="AQ25" s="75">
        <v>3.54842827862E-2</v>
      </c>
      <c r="AR25" s="75">
        <v>0.26194018696299998</v>
      </c>
      <c r="AS25" s="75">
        <v>0.28855377459100001</v>
      </c>
      <c r="AT25" s="75">
        <v>0.22987972767299999</v>
      </c>
      <c r="AU25" s="75">
        <v>0.14629864687999999</v>
      </c>
      <c r="AV25" s="75">
        <v>3.1019207525800001E-2</v>
      </c>
      <c r="AW25" s="61">
        <v>1891</v>
      </c>
      <c r="AX25" s="61">
        <v>2305</v>
      </c>
      <c r="AY25" s="61">
        <v>2476</v>
      </c>
      <c r="AZ25" s="61">
        <v>2464</v>
      </c>
      <c r="BA25" s="61">
        <v>2713</v>
      </c>
      <c r="BB25" s="61">
        <f>SUM(AW25:BA25)</f>
        <v>11849</v>
      </c>
      <c r="BC25" s="61">
        <f>BA25-AW25</f>
        <v>822</v>
      </c>
      <c r="BD25" s="63">
        <f>BC25/AW25</f>
        <v>0.43469063987308304</v>
      </c>
      <c r="BE25" s="67">
        <f>IF(K25&lt;BE$6,1,0)</f>
        <v>0</v>
      </c>
      <c r="BF25" s="67">
        <f>+IF(AND(K25&gt;=BF$5,K25&lt;BF$6),1,0)</f>
        <v>0</v>
      </c>
      <c r="BG25" s="67">
        <f>+IF(AND(K25&gt;=BG$5,K25&lt;BG$6),1,0)</f>
        <v>0</v>
      </c>
      <c r="BH25" s="67">
        <f>+IF(AND(K25&gt;=BH$5,K25&lt;BH$6),1,0)</f>
        <v>1</v>
      </c>
      <c r="BI25" s="67">
        <f>+IF(K25&gt;=BI$6,1,0)</f>
        <v>0</v>
      </c>
      <c r="BJ25" s="67">
        <f>IF(M25&lt;BJ$6,1,0)</f>
        <v>0</v>
      </c>
      <c r="BK25" s="67">
        <f>+IF(AND(M25&gt;=BK$5,M25&lt;BK$6),1,0)</f>
        <v>0</v>
      </c>
      <c r="BL25" s="67">
        <f>+IF(AND(M25&gt;=BL$5,M25&lt;BL$6),1,0)</f>
        <v>0</v>
      </c>
      <c r="BM25" s="67">
        <f>+IF(AND(M25&gt;=BM$5,M25&lt;BM$6),1,0)</f>
        <v>0</v>
      </c>
      <c r="BN25" s="67">
        <f>+IF(M25&gt;=BN$6,1,0)</f>
        <v>1</v>
      </c>
      <c r="BO25" s="67" t="str">
        <f>+IF(M25&gt;=BO$6,"YES","NO")</f>
        <v>YES</v>
      </c>
      <c r="BP25" s="67" t="str">
        <f>+IF(K25&gt;=BP$6,"YES","NO")</f>
        <v>YES</v>
      </c>
      <c r="BQ25" s="67" t="str">
        <f>+IF(ISERROR(VLOOKUP(E25,'[1]Hi Tech List (2020)'!$A$2:$B$84,1,FALSE)),"NO","YES")</f>
        <v>NO</v>
      </c>
      <c r="BR25" s="67" t="str">
        <f>IF(AL25&gt;=BR$6,"YES","NO")</f>
        <v>NO</v>
      </c>
      <c r="BS25" s="67" t="str">
        <f>IF(AB25&gt;BS$6,"YES","NO")</f>
        <v>YES</v>
      </c>
      <c r="BT25" s="67" t="str">
        <f>IF(AC25&gt;BT$6,"YES","NO")</f>
        <v>NO</v>
      </c>
      <c r="BU25" s="67" t="str">
        <f>IF(AD25&gt;BU$6,"YES","NO")</f>
        <v>YES</v>
      </c>
      <c r="BV25" s="67" t="str">
        <f>IF(OR(BS25="YES",BT25="YES",BU25="YES"),"YES","NO")</f>
        <v>YES</v>
      </c>
      <c r="BW25" s="67" t="str">
        <f>+IF(BE25=1,BE$8,IF(BF25=1,BF$8,IF(BG25=1,BG$8,IF(BH25=1,BH$8,BI$8))))</f>
        <v>$25-30</v>
      </c>
      <c r="BX25" s="67" t="str">
        <f>+IF(BJ25=1,BJ$8,IF(BK25=1,BK$8,IF(BL25=1,BL$8,IF(BM25=1,BM$8,BN$8))))</f>
        <v>&gt;$30</v>
      </c>
    </row>
    <row r="26" spans="1:76" hidden="1" x14ac:dyDescent="0.2">
      <c r="A26" s="68" t="str">
        <f t="shared" si="4"/>
        <v>15-0000</v>
      </c>
      <c r="B26" s="68" t="str">
        <f>VLOOKUP(A26,'[1]2- &amp; 3-digit SOC'!$A$1:$B$121,2,FALSE)</f>
        <v>Computer and Mathematical Occupations</v>
      </c>
      <c r="C26" s="68" t="str">
        <f t="shared" si="5"/>
        <v>15-0000 Computer and Mathematical Occupations</v>
      </c>
      <c r="D26" s="68" t="str">
        <f t="shared" si="6"/>
        <v>15-1000</v>
      </c>
      <c r="E26" s="68" t="str">
        <f>VLOOKUP(D26,'[1]2- &amp; 3-digit SOC'!$A$1:$B$121,2,FALSE)</f>
        <v>Computer Occupations</v>
      </c>
      <c r="F26" s="68" t="str">
        <f t="shared" si="7"/>
        <v>15-1000 Computer Occupations</v>
      </c>
      <c r="G26" s="68" t="s">
        <v>136</v>
      </c>
      <c r="H26" s="68" t="s">
        <v>137</v>
      </c>
      <c r="I26" s="68" t="s">
        <v>138</v>
      </c>
      <c r="J26" s="69" t="str">
        <f>CONCATENATE(H26, " (", R26, ")")</f>
        <v>Computer Network Support Specialists ($75,338)</v>
      </c>
      <c r="K26" s="70">
        <v>20.878461311599999</v>
      </c>
      <c r="L26" s="70">
        <v>26.919738132799999</v>
      </c>
      <c r="M26" s="70">
        <v>36.220258849899999</v>
      </c>
      <c r="N26" s="70">
        <v>38.224599282299998</v>
      </c>
      <c r="O26" s="70">
        <v>48.007633690699997</v>
      </c>
      <c r="P26" s="70">
        <v>60.284276734300001</v>
      </c>
      <c r="Q26" s="71">
        <v>75338.138407799997</v>
      </c>
      <c r="R26" s="71" t="str">
        <f>TEXT(Q26, "$#,###")</f>
        <v>$75,338</v>
      </c>
      <c r="S26" s="68" t="s">
        <v>139</v>
      </c>
      <c r="T26" s="68" t="s">
        <v>8</v>
      </c>
      <c r="U26" s="68" t="s">
        <v>8</v>
      </c>
      <c r="V26" s="61">
        <v>5401.8883251899997</v>
      </c>
      <c r="W26" s="61">
        <v>5582.74894855</v>
      </c>
      <c r="X26" s="61">
        <f>W26-V26</f>
        <v>180.86062336000032</v>
      </c>
      <c r="Y26" s="72">
        <f>X26/V26</f>
        <v>3.3481000063739552E-2</v>
      </c>
      <c r="Z26" s="61">
        <v>5582.74894855</v>
      </c>
      <c r="AA26" s="61">
        <v>5912.4808614000003</v>
      </c>
      <c r="AB26" s="61">
        <f>AA26-Z26</f>
        <v>329.7319128500003</v>
      </c>
      <c r="AC26" s="72">
        <f>AB26/Z26</f>
        <v>5.9062643849611247E-2</v>
      </c>
      <c r="AD26" s="61">
        <v>1935.3195205</v>
      </c>
      <c r="AE26" s="61">
        <v>483.829880124</v>
      </c>
      <c r="AF26" s="61">
        <v>1146.3917562500001</v>
      </c>
      <c r="AG26" s="61">
        <v>382.13058541700002</v>
      </c>
      <c r="AH26" s="62">
        <v>6.7000000000000004E-2</v>
      </c>
      <c r="AI26" s="61">
        <v>5433.08139837</v>
      </c>
      <c r="AJ26" s="61">
        <v>2006.84359113</v>
      </c>
      <c r="AK26" s="63">
        <f>AJ26/AI26</f>
        <v>0.36937484347870825</v>
      </c>
      <c r="AL26" s="73">
        <v>86.9</v>
      </c>
      <c r="AM26" s="74">
        <v>1.1359889999999999</v>
      </c>
      <c r="AN26" s="74">
        <v>1.1410800000000001</v>
      </c>
      <c r="AO26" s="75">
        <v>2.1536618910899998E-3</v>
      </c>
      <c r="AP26" s="75">
        <v>2.1167995768900001E-2</v>
      </c>
      <c r="AQ26" s="75">
        <v>4.9058988136900003E-2</v>
      </c>
      <c r="AR26" s="75">
        <v>0.26825548439300001</v>
      </c>
      <c r="AS26" s="75">
        <v>0.27837006031200001</v>
      </c>
      <c r="AT26" s="75">
        <v>0.22261822667</v>
      </c>
      <c r="AU26" s="75">
        <v>0.133695144367</v>
      </c>
      <c r="AV26" s="75">
        <v>2.4680438460600002E-2</v>
      </c>
      <c r="AW26" s="61">
        <v>1111</v>
      </c>
      <c r="AX26" s="61">
        <v>907</v>
      </c>
      <c r="AY26" s="61">
        <v>1026</v>
      </c>
      <c r="AZ26" s="61">
        <v>1018</v>
      </c>
      <c r="BA26" s="61">
        <v>1245</v>
      </c>
      <c r="BB26" s="61">
        <f>SUM(AW26:BA26)</f>
        <v>5307</v>
      </c>
      <c r="BC26" s="61">
        <f>BA26-AW26</f>
        <v>134</v>
      </c>
      <c r="BD26" s="63">
        <f>BC26/AW26</f>
        <v>0.12061206120612061</v>
      </c>
      <c r="BE26" s="67">
        <f>IF(K26&lt;BE$6,1,0)</f>
        <v>0</v>
      </c>
      <c r="BF26" s="67">
        <f>+IF(AND(K26&gt;=BF$5,K26&lt;BF$6),1,0)</f>
        <v>0</v>
      </c>
      <c r="BG26" s="67">
        <f>+IF(AND(K26&gt;=BG$5,K26&lt;BG$6),1,0)</f>
        <v>1</v>
      </c>
      <c r="BH26" s="67">
        <f>+IF(AND(K26&gt;=BH$5,K26&lt;BH$6),1,0)</f>
        <v>0</v>
      </c>
      <c r="BI26" s="67">
        <f>+IF(K26&gt;=BI$6,1,0)</f>
        <v>0</v>
      </c>
      <c r="BJ26" s="67">
        <f>IF(M26&lt;BJ$6,1,0)</f>
        <v>0</v>
      </c>
      <c r="BK26" s="67">
        <f>+IF(AND(M26&gt;=BK$5,M26&lt;BK$6),1,0)</f>
        <v>0</v>
      </c>
      <c r="BL26" s="67">
        <f>+IF(AND(M26&gt;=BL$5,M26&lt;BL$6),1,0)</f>
        <v>0</v>
      </c>
      <c r="BM26" s="67">
        <f>+IF(AND(M26&gt;=BM$5,M26&lt;BM$6),1,0)</f>
        <v>0</v>
      </c>
      <c r="BN26" s="67">
        <f>+IF(M26&gt;=BN$6,1,0)</f>
        <v>1</v>
      </c>
      <c r="BO26" s="67" t="str">
        <f>+IF(M26&gt;=BO$6,"YES","NO")</f>
        <v>YES</v>
      </c>
      <c r="BP26" s="67" t="str">
        <f>+IF(K26&gt;=BP$6,"YES","NO")</f>
        <v>YES</v>
      </c>
      <c r="BQ26" s="67" t="str">
        <f>+IF(ISERROR(VLOOKUP(E26,'[1]Hi Tech List (2020)'!$A$2:$B$84,1,FALSE)),"NO","YES")</f>
        <v>NO</v>
      </c>
      <c r="BR26" s="67" t="str">
        <f>IF(AL26&gt;=BR$6,"YES","NO")</f>
        <v>NO</v>
      </c>
      <c r="BS26" s="67" t="str">
        <f>IF(AB26&gt;BS$6,"YES","NO")</f>
        <v>YES</v>
      </c>
      <c r="BT26" s="67" t="str">
        <f>IF(AC26&gt;BT$6,"YES","NO")</f>
        <v>NO</v>
      </c>
      <c r="BU26" s="67" t="str">
        <f>IF(AD26&gt;BU$6,"YES","NO")</f>
        <v>YES</v>
      </c>
      <c r="BV26" s="67" t="str">
        <f>IF(OR(BS26="YES",BT26="YES",BU26="YES"),"YES","NO")</f>
        <v>YES</v>
      </c>
      <c r="BW26" s="67" t="str">
        <f>+IF(BE26=1,BE$8,IF(BF26=1,BF$8,IF(BG26=1,BG$8,IF(BH26=1,BH$8,BI$8))))</f>
        <v>$20-25</v>
      </c>
      <c r="BX26" s="67" t="str">
        <f>+IF(BJ26=1,BJ$8,IF(BK26=1,BK$8,IF(BL26=1,BL$8,IF(BM26=1,BM$8,BN$8))))</f>
        <v>&gt;$30</v>
      </c>
    </row>
    <row r="27" spans="1:76" hidden="1" x14ac:dyDescent="0.2">
      <c r="A27" s="68" t="str">
        <f t="shared" si="4"/>
        <v>15-0000</v>
      </c>
      <c r="B27" s="68" t="str">
        <f>VLOOKUP(A27,'[1]2- &amp; 3-digit SOC'!$A$1:$B$121,2,FALSE)</f>
        <v>Computer and Mathematical Occupations</v>
      </c>
      <c r="C27" s="68" t="str">
        <f t="shared" si="5"/>
        <v>15-0000 Computer and Mathematical Occupations</v>
      </c>
      <c r="D27" s="68" t="str">
        <f t="shared" si="6"/>
        <v>15-1000</v>
      </c>
      <c r="E27" s="68" t="str">
        <f>VLOOKUP(D27,'[1]2- &amp; 3-digit SOC'!$A$1:$B$121,2,FALSE)</f>
        <v>Computer Occupations</v>
      </c>
      <c r="F27" s="68" t="str">
        <f t="shared" si="7"/>
        <v>15-1000 Computer Occupations</v>
      </c>
      <c r="G27" s="68" t="s">
        <v>140</v>
      </c>
      <c r="H27" s="68" t="s">
        <v>141</v>
      </c>
      <c r="I27" s="68" t="s">
        <v>142</v>
      </c>
      <c r="J27" s="69" t="str">
        <f>CONCATENATE(H27, " (", R27, ")")</f>
        <v>Computer User Support Specialists ($48,094)</v>
      </c>
      <c r="K27" s="70">
        <v>15.1195876049</v>
      </c>
      <c r="L27" s="70">
        <v>18.314733539100001</v>
      </c>
      <c r="M27" s="70">
        <v>23.122054732199999</v>
      </c>
      <c r="N27" s="70">
        <v>24.914478692199999</v>
      </c>
      <c r="O27" s="70">
        <v>29.766932013200002</v>
      </c>
      <c r="P27" s="70">
        <v>37.702401281199997</v>
      </c>
      <c r="Q27" s="71">
        <v>48093.873843000001</v>
      </c>
      <c r="R27" s="71" t="str">
        <f>TEXT(Q27, "$#,###")</f>
        <v>$48,094</v>
      </c>
      <c r="S27" s="68" t="s">
        <v>143</v>
      </c>
      <c r="T27" s="68" t="s">
        <v>8</v>
      </c>
      <c r="U27" s="68" t="s">
        <v>8</v>
      </c>
      <c r="V27" s="61">
        <v>22661.694843199999</v>
      </c>
      <c r="W27" s="61">
        <v>24115.7487468</v>
      </c>
      <c r="X27" s="61">
        <f>W27-V27</f>
        <v>1454.0539036000009</v>
      </c>
      <c r="Y27" s="72">
        <f>X27/V27</f>
        <v>6.4163510878636379E-2</v>
      </c>
      <c r="Z27" s="61">
        <v>24115.7487468</v>
      </c>
      <c r="AA27" s="61">
        <v>25658.364319200002</v>
      </c>
      <c r="AB27" s="61">
        <f>AA27-Z27</f>
        <v>1542.6155724000018</v>
      </c>
      <c r="AC27" s="72">
        <f>AB27/Z27</f>
        <v>6.3967143985305314E-2</v>
      </c>
      <c r="AD27" s="61">
        <v>8506.6690130900006</v>
      </c>
      <c r="AE27" s="61">
        <v>2126.6672532699999</v>
      </c>
      <c r="AF27" s="61">
        <v>4961.0658348500001</v>
      </c>
      <c r="AG27" s="61">
        <v>1653.6886116200001</v>
      </c>
      <c r="AH27" s="62">
        <v>6.7000000000000004E-2</v>
      </c>
      <c r="AI27" s="61">
        <v>23389.919635599999</v>
      </c>
      <c r="AJ27" s="61">
        <v>10016.770422899999</v>
      </c>
      <c r="AK27" s="63">
        <f>AJ27/AI27</f>
        <v>0.42825159636949939</v>
      </c>
      <c r="AL27" s="73">
        <v>82.9</v>
      </c>
      <c r="AM27" s="74">
        <v>1.3655109999999999</v>
      </c>
      <c r="AN27" s="74">
        <v>1.3663240000000001</v>
      </c>
      <c r="AO27" s="75">
        <v>2.3030277036600001E-3</v>
      </c>
      <c r="AP27" s="75">
        <v>2.2091314353500001E-2</v>
      </c>
      <c r="AQ27" s="75">
        <v>5.1916402896699999E-2</v>
      </c>
      <c r="AR27" s="75">
        <v>0.28190289552300002</v>
      </c>
      <c r="AS27" s="75">
        <v>0.27888224848199999</v>
      </c>
      <c r="AT27" s="75">
        <v>0.21125427395400001</v>
      </c>
      <c r="AU27" s="75">
        <v>0.12673065904700001</v>
      </c>
      <c r="AV27" s="75">
        <v>2.4919178040599999E-2</v>
      </c>
      <c r="AW27" s="61">
        <v>1111</v>
      </c>
      <c r="AX27" s="61">
        <v>907</v>
      </c>
      <c r="AY27" s="61">
        <v>1026</v>
      </c>
      <c r="AZ27" s="61">
        <v>1018</v>
      </c>
      <c r="BA27" s="61">
        <v>1245</v>
      </c>
      <c r="BB27" s="61">
        <f>SUM(AW27:BA27)</f>
        <v>5307</v>
      </c>
      <c r="BC27" s="61">
        <f>BA27-AW27</f>
        <v>134</v>
      </c>
      <c r="BD27" s="63">
        <f>BC27/AW27</f>
        <v>0.12061206120612061</v>
      </c>
      <c r="BE27" s="67">
        <f>IF(K27&lt;BE$6,1,0)</f>
        <v>0</v>
      </c>
      <c r="BF27" s="67">
        <f>+IF(AND(K27&gt;=BF$5,K27&lt;BF$6),1,0)</f>
        <v>1</v>
      </c>
      <c r="BG27" s="67">
        <f>+IF(AND(K27&gt;=BG$5,K27&lt;BG$6),1,0)</f>
        <v>0</v>
      </c>
      <c r="BH27" s="67">
        <f>+IF(AND(K27&gt;=BH$5,K27&lt;BH$6),1,0)</f>
        <v>0</v>
      </c>
      <c r="BI27" s="67">
        <f>+IF(K27&gt;=BI$6,1,0)</f>
        <v>0</v>
      </c>
      <c r="BJ27" s="67">
        <f>IF(M27&lt;BJ$6,1,0)</f>
        <v>0</v>
      </c>
      <c r="BK27" s="67">
        <f>+IF(AND(M27&gt;=BK$5,M27&lt;BK$6),1,0)</f>
        <v>0</v>
      </c>
      <c r="BL27" s="67">
        <f>+IF(AND(M27&gt;=BL$5,M27&lt;BL$6),1,0)</f>
        <v>1</v>
      </c>
      <c r="BM27" s="67">
        <f>+IF(AND(M27&gt;=BM$5,M27&lt;BM$6),1,0)</f>
        <v>0</v>
      </c>
      <c r="BN27" s="67">
        <f>+IF(M27&gt;=BN$6,1,0)</f>
        <v>0</v>
      </c>
      <c r="BO27" s="67" t="str">
        <f>+IF(M27&gt;=BO$6,"YES","NO")</f>
        <v>YES</v>
      </c>
      <c r="BP27" s="67" t="str">
        <f>+IF(K27&gt;=BP$6,"YES","NO")</f>
        <v>NO</v>
      </c>
      <c r="BQ27" s="67" t="str">
        <f>+IF(ISERROR(VLOOKUP(E27,'[1]Hi Tech List (2020)'!$A$2:$B$84,1,FALSE)),"NO","YES")</f>
        <v>NO</v>
      </c>
      <c r="BR27" s="67" t="str">
        <f>IF(AL27&gt;=BR$6,"YES","NO")</f>
        <v>NO</v>
      </c>
      <c r="BS27" s="67" t="str">
        <f>IF(AB27&gt;BS$6,"YES","NO")</f>
        <v>YES</v>
      </c>
      <c r="BT27" s="67" t="str">
        <f>IF(AC27&gt;BT$6,"YES","NO")</f>
        <v>NO</v>
      </c>
      <c r="BU27" s="67" t="str">
        <f>IF(AD27&gt;BU$6,"YES","NO")</f>
        <v>YES</v>
      </c>
      <c r="BV27" s="67" t="str">
        <f>IF(OR(BS27="YES",BT27="YES",BU27="YES"),"YES","NO")</f>
        <v>YES</v>
      </c>
      <c r="BW27" s="67" t="str">
        <f>+IF(BE27=1,BE$8,IF(BF27=1,BF$8,IF(BG27=1,BG$8,IF(BH27=1,BH$8,BI$8))))</f>
        <v>$15-20</v>
      </c>
      <c r="BX27" s="67" t="str">
        <f>+IF(BJ27=1,BJ$8,IF(BK27=1,BK$8,IF(BL27=1,BL$8,IF(BM27=1,BM$8,BN$8))))</f>
        <v>$20-25</v>
      </c>
    </row>
    <row r="28" spans="1:76" hidden="1" x14ac:dyDescent="0.2">
      <c r="A28" s="68" t="str">
        <f t="shared" si="4"/>
        <v>15-0000</v>
      </c>
      <c r="B28" s="68" t="str">
        <f>VLOOKUP(A28,'[1]2- &amp; 3-digit SOC'!$A$1:$B$121,2,FALSE)</f>
        <v>Computer and Mathematical Occupations</v>
      </c>
      <c r="C28" s="68" t="str">
        <f t="shared" si="5"/>
        <v>15-0000 Computer and Mathematical Occupations</v>
      </c>
      <c r="D28" s="68" t="str">
        <f t="shared" si="6"/>
        <v>15-1000</v>
      </c>
      <c r="E28" s="68" t="str">
        <f>VLOOKUP(D28,'[1]2- &amp; 3-digit SOC'!$A$1:$B$121,2,FALSE)</f>
        <v>Computer Occupations</v>
      </c>
      <c r="F28" s="68" t="str">
        <f t="shared" si="7"/>
        <v>15-1000 Computer Occupations</v>
      </c>
      <c r="G28" s="68" t="s">
        <v>144</v>
      </c>
      <c r="H28" s="68" t="s">
        <v>145</v>
      </c>
      <c r="I28" s="68" t="s">
        <v>146</v>
      </c>
      <c r="J28" s="69" t="str">
        <f>CONCATENATE(H28, " (", R28, ")")</f>
        <v>Network and Computer Systems Administrators ($88,429)</v>
      </c>
      <c r="K28" s="70">
        <v>27.8764947122</v>
      </c>
      <c r="L28" s="70">
        <v>33.859743275</v>
      </c>
      <c r="M28" s="70">
        <v>42.513784715299998</v>
      </c>
      <c r="N28" s="70">
        <v>43.808855766699999</v>
      </c>
      <c r="O28" s="70">
        <v>52.656804150900001</v>
      </c>
      <c r="P28" s="70">
        <v>62.535430095800002</v>
      </c>
      <c r="Q28" s="71">
        <v>88428.672207800002</v>
      </c>
      <c r="R28" s="71" t="str">
        <f>TEXT(Q28, "$#,###")</f>
        <v>$88,429</v>
      </c>
      <c r="S28" s="68" t="s">
        <v>84</v>
      </c>
      <c r="T28" s="68" t="s">
        <v>8</v>
      </c>
      <c r="U28" s="68" t="s">
        <v>8</v>
      </c>
      <c r="V28" s="61">
        <v>12859.535914800001</v>
      </c>
      <c r="W28" s="61">
        <v>12843.305491200001</v>
      </c>
      <c r="X28" s="61">
        <f>W28-V28</f>
        <v>-16.230423599999995</v>
      </c>
      <c r="Y28" s="72">
        <f>X28/V28</f>
        <v>-1.2621313636459034E-3</v>
      </c>
      <c r="Z28" s="61">
        <v>12843.305491200001</v>
      </c>
      <c r="AA28" s="61">
        <v>13498.779679499999</v>
      </c>
      <c r="AB28" s="61">
        <f>AA28-Z28</f>
        <v>655.47418829999879</v>
      </c>
      <c r="AC28" s="72">
        <f>AB28/Z28</f>
        <v>5.1036252991811006E-2</v>
      </c>
      <c r="AD28" s="61">
        <v>3818.9200834899998</v>
      </c>
      <c r="AE28" s="61">
        <v>954.73002087199995</v>
      </c>
      <c r="AF28" s="61">
        <v>2277.1299507099998</v>
      </c>
      <c r="AG28" s="61">
        <v>759.04331690399999</v>
      </c>
      <c r="AH28" s="62">
        <v>5.8000000000000003E-2</v>
      </c>
      <c r="AI28" s="61">
        <v>12520.726559799999</v>
      </c>
      <c r="AJ28" s="61">
        <v>4503.21110873</v>
      </c>
      <c r="AK28" s="63">
        <f>AJ28/AI28</f>
        <v>0.35966052666530979</v>
      </c>
      <c r="AL28" s="73">
        <v>87.2</v>
      </c>
      <c r="AM28" s="74">
        <v>1.385821</v>
      </c>
      <c r="AN28" s="74">
        <v>1.385494</v>
      </c>
      <c r="AO28" s="75">
        <v>1.12190958022E-3</v>
      </c>
      <c r="AP28" s="75">
        <v>7.63100568863E-3</v>
      </c>
      <c r="AQ28" s="75">
        <v>2.7025572940499999E-2</v>
      </c>
      <c r="AR28" s="75">
        <v>0.26776098369000001</v>
      </c>
      <c r="AS28" s="75">
        <v>0.32539014768699998</v>
      </c>
      <c r="AT28" s="75">
        <v>0.23353295772400001</v>
      </c>
      <c r="AU28" s="75">
        <v>0.117433390465</v>
      </c>
      <c r="AV28" s="75">
        <v>2.0104032224699999E-2</v>
      </c>
      <c r="AW28" s="61">
        <v>1458</v>
      </c>
      <c r="AX28" s="61">
        <v>1926</v>
      </c>
      <c r="AY28" s="61">
        <v>2057</v>
      </c>
      <c r="AZ28" s="61">
        <v>2124</v>
      </c>
      <c r="BA28" s="61">
        <v>2206</v>
      </c>
      <c r="BB28" s="61">
        <f>SUM(AW28:BA28)</f>
        <v>9771</v>
      </c>
      <c r="BC28" s="61">
        <f>BA28-AW28</f>
        <v>748</v>
      </c>
      <c r="BD28" s="63">
        <f>BC28/AW28</f>
        <v>0.51303155006858714</v>
      </c>
      <c r="BE28" s="67">
        <f>IF(K28&lt;BE$6,1,0)</f>
        <v>0</v>
      </c>
      <c r="BF28" s="67">
        <f>+IF(AND(K28&gt;=BF$5,K28&lt;BF$6),1,0)</f>
        <v>0</v>
      </c>
      <c r="BG28" s="67">
        <f>+IF(AND(K28&gt;=BG$5,K28&lt;BG$6),1,0)</f>
        <v>0</v>
      </c>
      <c r="BH28" s="67">
        <f>+IF(AND(K28&gt;=BH$5,K28&lt;BH$6),1,0)</f>
        <v>1</v>
      </c>
      <c r="BI28" s="67">
        <f>+IF(K28&gt;=BI$6,1,0)</f>
        <v>0</v>
      </c>
      <c r="BJ28" s="67">
        <f>IF(M28&lt;BJ$6,1,0)</f>
        <v>0</v>
      </c>
      <c r="BK28" s="67">
        <f>+IF(AND(M28&gt;=BK$5,M28&lt;BK$6),1,0)</f>
        <v>0</v>
      </c>
      <c r="BL28" s="67">
        <f>+IF(AND(M28&gt;=BL$5,M28&lt;BL$6),1,0)</f>
        <v>0</v>
      </c>
      <c r="BM28" s="67">
        <f>+IF(AND(M28&gt;=BM$5,M28&lt;BM$6),1,0)</f>
        <v>0</v>
      </c>
      <c r="BN28" s="67">
        <f>+IF(M28&gt;=BN$6,1,0)</f>
        <v>1</v>
      </c>
      <c r="BO28" s="67" t="str">
        <f>+IF(M28&gt;=BO$6,"YES","NO")</f>
        <v>YES</v>
      </c>
      <c r="BP28" s="67" t="str">
        <f>+IF(K28&gt;=BP$6,"YES","NO")</f>
        <v>YES</v>
      </c>
      <c r="BQ28" s="67" t="str">
        <f>+IF(ISERROR(VLOOKUP(E28,'[1]Hi Tech List (2020)'!$A$2:$B$84,1,FALSE)),"NO","YES")</f>
        <v>NO</v>
      </c>
      <c r="BR28" s="67" t="str">
        <f>IF(AL28&gt;=BR$6,"YES","NO")</f>
        <v>NO</v>
      </c>
      <c r="BS28" s="67" t="str">
        <f>IF(AB28&gt;BS$6,"YES","NO")</f>
        <v>YES</v>
      </c>
      <c r="BT28" s="67" t="str">
        <f>IF(AC28&gt;BT$6,"YES","NO")</f>
        <v>NO</v>
      </c>
      <c r="BU28" s="67" t="str">
        <f>IF(AD28&gt;BU$6,"YES","NO")</f>
        <v>YES</v>
      </c>
      <c r="BV28" s="67" t="str">
        <f>IF(OR(BS28="YES",BT28="YES",BU28="YES"),"YES","NO")</f>
        <v>YES</v>
      </c>
      <c r="BW28" s="67" t="str">
        <f>+IF(BE28=1,BE$8,IF(BF28=1,BF$8,IF(BG28=1,BG$8,IF(BH28=1,BH$8,BI$8))))</f>
        <v>$25-30</v>
      </c>
      <c r="BX28" s="67" t="str">
        <f>+IF(BJ28=1,BJ$8,IF(BK28=1,BK$8,IF(BL28=1,BL$8,IF(BM28=1,BM$8,BN$8))))</f>
        <v>&gt;$30</v>
      </c>
    </row>
    <row r="29" spans="1:76" hidden="1" x14ac:dyDescent="0.2">
      <c r="A29" s="68" t="str">
        <f t="shared" si="4"/>
        <v>15-0000</v>
      </c>
      <c r="B29" s="68" t="str">
        <f>VLOOKUP(A29,'[1]2- &amp; 3-digit SOC'!$A$1:$B$121,2,FALSE)</f>
        <v>Computer and Mathematical Occupations</v>
      </c>
      <c r="C29" s="68" t="str">
        <f t="shared" si="5"/>
        <v>15-0000 Computer and Mathematical Occupations</v>
      </c>
      <c r="D29" s="68" t="str">
        <f t="shared" si="6"/>
        <v>15-1000</v>
      </c>
      <c r="E29" s="68" t="str">
        <f>VLOOKUP(D29,'[1]2- &amp; 3-digit SOC'!$A$1:$B$121,2,FALSE)</f>
        <v>Computer Occupations</v>
      </c>
      <c r="F29" s="68" t="str">
        <f t="shared" si="7"/>
        <v>15-1000 Computer Occupations</v>
      </c>
      <c r="G29" s="68" t="s">
        <v>147</v>
      </c>
      <c r="H29" s="68" t="s">
        <v>148</v>
      </c>
      <c r="I29" s="68" t="s">
        <v>149</v>
      </c>
      <c r="J29" s="69" t="str">
        <f>CONCATENATE(H29, " (", R29, ")")</f>
        <v>Database Administrators and Architects ($101,300)</v>
      </c>
      <c r="K29" s="70">
        <v>29.7318612091</v>
      </c>
      <c r="L29" s="70">
        <v>38.387940488799998</v>
      </c>
      <c r="M29" s="70">
        <v>48.701808150200002</v>
      </c>
      <c r="N29" s="70">
        <v>48.9469039365</v>
      </c>
      <c r="O29" s="70">
        <v>59.682137194100001</v>
      </c>
      <c r="P29" s="70">
        <v>70.508327655599999</v>
      </c>
      <c r="Q29" s="71">
        <v>101299.760952</v>
      </c>
      <c r="R29" s="71" t="str">
        <f>TEXT(Q29, "$#,###")</f>
        <v>$101,300</v>
      </c>
      <c r="S29" s="68" t="s">
        <v>84</v>
      </c>
      <c r="T29" s="68" t="s">
        <v>8</v>
      </c>
      <c r="U29" s="68" t="s">
        <v>8</v>
      </c>
      <c r="V29" s="61">
        <v>4407.9003754900004</v>
      </c>
      <c r="W29" s="61">
        <v>4959.7431450399999</v>
      </c>
      <c r="X29" s="61">
        <f>W29-V29</f>
        <v>551.8427695499995</v>
      </c>
      <c r="Y29" s="72">
        <f>X29/V29</f>
        <v>0.12519402040447758</v>
      </c>
      <c r="Z29" s="61">
        <v>4959.7431450399999</v>
      </c>
      <c r="AA29" s="61">
        <v>5249.7823314400002</v>
      </c>
      <c r="AB29" s="61">
        <f>AA29-Z29</f>
        <v>290.03918640000029</v>
      </c>
      <c r="AC29" s="72">
        <f>AB29/Z29</f>
        <v>5.8478670753354334E-2</v>
      </c>
      <c r="AD29" s="61">
        <v>1611.41531751</v>
      </c>
      <c r="AE29" s="61">
        <v>402.85382937700001</v>
      </c>
      <c r="AF29" s="61">
        <v>942.29704553600004</v>
      </c>
      <c r="AG29" s="61">
        <v>314.09901517899999</v>
      </c>
      <c r="AH29" s="62">
        <v>6.2E-2</v>
      </c>
      <c r="AI29" s="61">
        <v>4823.2632645100002</v>
      </c>
      <c r="AJ29" s="61">
        <v>1727.0957126799999</v>
      </c>
      <c r="AK29" s="63">
        <f>AJ29/AI29</f>
        <v>0.35807618576164474</v>
      </c>
      <c r="AL29" s="73">
        <v>88.1</v>
      </c>
      <c r="AM29" s="74">
        <v>1.5047569999999999</v>
      </c>
      <c r="AN29" s="74">
        <v>1.4952780000000001</v>
      </c>
      <c r="AO29" s="76" t="s">
        <v>90</v>
      </c>
      <c r="AP29" s="75">
        <v>4.9476749253600004E-3</v>
      </c>
      <c r="AQ29" s="75">
        <v>2.7083203785900001E-2</v>
      </c>
      <c r="AR29" s="75">
        <v>0.209161230813</v>
      </c>
      <c r="AS29" s="75">
        <v>0.30037098840600002</v>
      </c>
      <c r="AT29" s="75">
        <v>0.26892731576200002</v>
      </c>
      <c r="AU29" s="75">
        <v>0.160749254063</v>
      </c>
      <c r="AV29" s="75">
        <v>2.82022978436E-2</v>
      </c>
      <c r="AW29" s="61">
        <v>1428</v>
      </c>
      <c r="AX29" s="61">
        <v>1893</v>
      </c>
      <c r="AY29" s="61">
        <v>2028</v>
      </c>
      <c r="AZ29" s="61">
        <v>2098</v>
      </c>
      <c r="BA29" s="61">
        <v>2198</v>
      </c>
      <c r="BB29" s="61">
        <f>SUM(AW29:BA29)</f>
        <v>9645</v>
      </c>
      <c r="BC29" s="61">
        <f>BA29-AW29</f>
        <v>770</v>
      </c>
      <c r="BD29" s="63">
        <f>BC29/AW29</f>
        <v>0.53921568627450978</v>
      </c>
      <c r="BE29" s="67">
        <f>IF(K29&lt;BE$6,1,0)</f>
        <v>0</v>
      </c>
      <c r="BF29" s="67">
        <f>+IF(AND(K29&gt;=BF$5,K29&lt;BF$6),1,0)</f>
        <v>0</v>
      </c>
      <c r="BG29" s="67">
        <f>+IF(AND(K29&gt;=BG$5,K29&lt;BG$6),1,0)</f>
        <v>0</v>
      </c>
      <c r="BH29" s="67">
        <f>+IF(AND(K29&gt;=BH$5,K29&lt;BH$6),1,0)</f>
        <v>1</v>
      </c>
      <c r="BI29" s="67">
        <f>+IF(K29&gt;=BI$6,1,0)</f>
        <v>0</v>
      </c>
      <c r="BJ29" s="67">
        <f>IF(M29&lt;BJ$6,1,0)</f>
        <v>0</v>
      </c>
      <c r="BK29" s="67">
        <f>+IF(AND(M29&gt;=BK$5,M29&lt;BK$6),1,0)</f>
        <v>0</v>
      </c>
      <c r="BL29" s="67">
        <f>+IF(AND(M29&gt;=BL$5,M29&lt;BL$6),1,0)</f>
        <v>0</v>
      </c>
      <c r="BM29" s="67">
        <f>+IF(AND(M29&gt;=BM$5,M29&lt;BM$6),1,0)</f>
        <v>0</v>
      </c>
      <c r="BN29" s="67">
        <f>+IF(M29&gt;=BN$6,1,0)</f>
        <v>1</v>
      </c>
      <c r="BO29" s="67" t="str">
        <f>+IF(M29&gt;=BO$6,"YES","NO")</f>
        <v>YES</v>
      </c>
      <c r="BP29" s="67" t="str">
        <f>+IF(K29&gt;=BP$6,"YES","NO")</f>
        <v>YES</v>
      </c>
      <c r="BQ29" s="67" t="str">
        <f>+IF(ISERROR(VLOOKUP(E29,'[1]Hi Tech List (2020)'!$A$2:$B$84,1,FALSE)),"NO","YES")</f>
        <v>NO</v>
      </c>
      <c r="BR29" s="67" t="str">
        <f>IF(AL29&gt;=BR$6,"YES","NO")</f>
        <v>NO</v>
      </c>
      <c r="BS29" s="67" t="str">
        <f>IF(AB29&gt;BS$6,"YES","NO")</f>
        <v>YES</v>
      </c>
      <c r="BT29" s="67" t="str">
        <f>IF(AC29&gt;BT$6,"YES","NO")</f>
        <v>NO</v>
      </c>
      <c r="BU29" s="67" t="str">
        <f>IF(AD29&gt;BU$6,"YES","NO")</f>
        <v>YES</v>
      </c>
      <c r="BV29" s="67" t="str">
        <f>IF(OR(BS29="YES",BT29="YES",BU29="YES"),"YES","NO")</f>
        <v>YES</v>
      </c>
      <c r="BW29" s="67" t="str">
        <f>+IF(BE29=1,BE$8,IF(BF29=1,BF$8,IF(BG29=1,BG$8,IF(BH29=1,BH$8,BI$8))))</f>
        <v>$25-30</v>
      </c>
      <c r="BX29" s="67" t="str">
        <f>+IF(BJ29=1,BJ$8,IF(BK29=1,BK$8,IF(BL29=1,BL$8,IF(BM29=1,BM$8,BN$8))))</f>
        <v>&gt;$30</v>
      </c>
    </row>
    <row r="30" spans="1:76" hidden="1" x14ac:dyDescent="0.2">
      <c r="A30" s="68" t="str">
        <f t="shared" si="4"/>
        <v>15-0000</v>
      </c>
      <c r="B30" s="68" t="str">
        <f>VLOOKUP(A30,'[1]2- &amp; 3-digit SOC'!$A$1:$B$121,2,FALSE)</f>
        <v>Computer and Mathematical Occupations</v>
      </c>
      <c r="C30" s="68" t="str">
        <f t="shared" si="5"/>
        <v>15-0000 Computer and Mathematical Occupations</v>
      </c>
      <c r="D30" s="68" t="str">
        <f t="shared" si="6"/>
        <v>15-1000</v>
      </c>
      <c r="E30" s="68" t="str">
        <f>VLOOKUP(D30,'[1]2- &amp; 3-digit SOC'!$A$1:$B$121,2,FALSE)</f>
        <v>Computer Occupations</v>
      </c>
      <c r="F30" s="68" t="str">
        <f t="shared" si="7"/>
        <v>15-1000 Computer Occupations</v>
      </c>
      <c r="G30" s="68" t="s">
        <v>150</v>
      </c>
      <c r="H30" s="68" t="s">
        <v>151</v>
      </c>
      <c r="I30" s="68" t="s">
        <v>152</v>
      </c>
      <c r="J30" s="69" t="str">
        <f>CONCATENATE(H30, " (", R30, ")")</f>
        <v>Computer Programmers ($83,416)</v>
      </c>
      <c r="K30" s="70">
        <v>25.651172741100002</v>
      </c>
      <c r="L30" s="70">
        <v>31.963102266</v>
      </c>
      <c r="M30" s="70">
        <v>40.1036576443</v>
      </c>
      <c r="N30" s="70">
        <v>47.362048805100002</v>
      </c>
      <c r="O30" s="70">
        <v>50.888264119500001</v>
      </c>
      <c r="P30" s="70">
        <v>68.9692132837</v>
      </c>
      <c r="Q30" s="71">
        <v>83415.607900100003</v>
      </c>
      <c r="R30" s="71" t="str">
        <f>TEXT(Q30, "$#,###")</f>
        <v>$83,416</v>
      </c>
      <c r="S30" s="68" t="s">
        <v>84</v>
      </c>
      <c r="T30" s="68" t="s">
        <v>8</v>
      </c>
      <c r="U30" s="68" t="s">
        <v>8</v>
      </c>
      <c r="V30" s="61">
        <v>9252.1306160999993</v>
      </c>
      <c r="W30" s="61">
        <v>9251.6726498999997</v>
      </c>
      <c r="X30" s="61">
        <f>W30-V30</f>
        <v>-0.45796619999964605</v>
      </c>
      <c r="Y30" s="72">
        <f>X30/V30</f>
        <v>-4.9498458139222644E-5</v>
      </c>
      <c r="Z30" s="61">
        <v>9251.6726498999997</v>
      </c>
      <c r="AA30" s="61">
        <v>9391.0511039899993</v>
      </c>
      <c r="AB30" s="61">
        <f>AA30-Z30</f>
        <v>139.37845408999965</v>
      </c>
      <c r="AC30" s="72">
        <f>AB30/Z30</f>
        <v>1.5065216784502873E-2</v>
      </c>
      <c r="AD30" s="61">
        <v>2432.5620837400002</v>
      </c>
      <c r="AE30" s="61">
        <v>608.14052093600003</v>
      </c>
      <c r="AF30" s="61">
        <v>1704.9165235400001</v>
      </c>
      <c r="AG30" s="61">
        <v>568.30550784599995</v>
      </c>
      <c r="AH30" s="62">
        <v>6.0999999999999999E-2</v>
      </c>
      <c r="AI30" s="61">
        <v>9122.5113952499996</v>
      </c>
      <c r="AJ30" s="61">
        <v>4499.0123710899998</v>
      </c>
      <c r="AK30" s="63">
        <f>AJ30/AI30</f>
        <v>0.4931769527229739</v>
      </c>
      <c r="AL30" s="73">
        <v>83.3</v>
      </c>
      <c r="AM30" s="74">
        <v>1.7347330000000001</v>
      </c>
      <c r="AN30" s="74">
        <v>1.729651</v>
      </c>
      <c r="AO30" s="75">
        <v>1.3325459818099999E-3</v>
      </c>
      <c r="AP30" s="75">
        <v>1.01444389319E-2</v>
      </c>
      <c r="AQ30" s="75">
        <v>3.9187207759400003E-2</v>
      </c>
      <c r="AR30" s="75">
        <v>0.238138895456</v>
      </c>
      <c r="AS30" s="75">
        <v>0.29496701525800001</v>
      </c>
      <c r="AT30" s="75">
        <v>0.23747710117099999</v>
      </c>
      <c r="AU30" s="75">
        <v>0.14467190347600001</v>
      </c>
      <c r="AV30" s="75">
        <v>3.4080891965399998E-2</v>
      </c>
      <c r="AW30" s="61">
        <v>492</v>
      </c>
      <c r="AX30" s="61">
        <v>500</v>
      </c>
      <c r="AY30" s="61">
        <v>545</v>
      </c>
      <c r="AZ30" s="61">
        <v>616</v>
      </c>
      <c r="BA30" s="61">
        <v>763</v>
      </c>
      <c r="BB30" s="61">
        <f>SUM(AW30:BA30)</f>
        <v>2916</v>
      </c>
      <c r="BC30" s="61">
        <f>BA30-AW30</f>
        <v>271</v>
      </c>
      <c r="BD30" s="63">
        <f>BC30/AW30</f>
        <v>0.55081300813008127</v>
      </c>
      <c r="BE30" s="67">
        <f>IF(K30&lt;BE$6,1,0)</f>
        <v>0</v>
      </c>
      <c r="BF30" s="67">
        <f>+IF(AND(K30&gt;=BF$5,K30&lt;BF$6),1,0)</f>
        <v>0</v>
      </c>
      <c r="BG30" s="67">
        <f>+IF(AND(K30&gt;=BG$5,K30&lt;BG$6),1,0)</f>
        <v>0</v>
      </c>
      <c r="BH30" s="67">
        <f>+IF(AND(K30&gt;=BH$5,K30&lt;BH$6),1,0)</f>
        <v>1</v>
      </c>
      <c r="BI30" s="67">
        <f>+IF(K30&gt;=BI$6,1,0)</f>
        <v>0</v>
      </c>
      <c r="BJ30" s="67">
        <f>IF(M30&lt;BJ$6,1,0)</f>
        <v>0</v>
      </c>
      <c r="BK30" s="67">
        <f>+IF(AND(M30&gt;=BK$5,M30&lt;BK$6),1,0)</f>
        <v>0</v>
      </c>
      <c r="BL30" s="67">
        <f>+IF(AND(M30&gt;=BL$5,M30&lt;BL$6),1,0)</f>
        <v>0</v>
      </c>
      <c r="BM30" s="67">
        <f>+IF(AND(M30&gt;=BM$5,M30&lt;BM$6),1,0)</f>
        <v>0</v>
      </c>
      <c r="BN30" s="67">
        <f>+IF(M30&gt;=BN$6,1,0)</f>
        <v>1</v>
      </c>
      <c r="BO30" s="67" t="str">
        <f>+IF(M30&gt;=BO$6,"YES","NO")</f>
        <v>YES</v>
      </c>
      <c r="BP30" s="67" t="str">
        <f>+IF(K30&gt;=BP$6,"YES","NO")</f>
        <v>YES</v>
      </c>
      <c r="BQ30" s="67" t="str">
        <f>+IF(ISERROR(VLOOKUP(E30,'[1]Hi Tech List (2020)'!$A$2:$B$84,1,FALSE)),"NO","YES")</f>
        <v>NO</v>
      </c>
      <c r="BR30" s="67" t="str">
        <f>IF(AL30&gt;=BR$6,"YES","NO")</f>
        <v>NO</v>
      </c>
      <c r="BS30" s="67" t="str">
        <f>IF(AB30&gt;BS$6,"YES","NO")</f>
        <v>YES</v>
      </c>
      <c r="BT30" s="67" t="str">
        <f>IF(AC30&gt;BT$6,"YES","NO")</f>
        <v>NO</v>
      </c>
      <c r="BU30" s="67" t="str">
        <f>IF(AD30&gt;BU$6,"YES","NO")</f>
        <v>YES</v>
      </c>
      <c r="BV30" s="67" t="str">
        <f>IF(OR(BS30="YES",BT30="YES",BU30="YES"),"YES","NO")</f>
        <v>YES</v>
      </c>
      <c r="BW30" s="67" t="str">
        <f>+IF(BE30=1,BE$8,IF(BF30=1,BF$8,IF(BG30=1,BG$8,IF(BH30=1,BH$8,BI$8))))</f>
        <v>$25-30</v>
      </c>
      <c r="BX30" s="67" t="str">
        <f>+IF(BJ30=1,BJ$8,IF(BK30=1,BK$8,IF(BL30=1,BL$8,IF(BM30=1,BM$8,BN$8))))</f>
        <v>&gt;$30</v>
      </c>
    </row>
    <row r="31" spans="1:76" ht="25.5" hidden="1" x14ac:dyDescent="0.2">
      <c r="A31" s="68" t="str">
        <f t="shared" si="4"/>
        <v>15-0000</v>
      </c>
      <c r="B31" s="68" t="str">
        <f>VLOOKUP(A31,'[1]2- &amp; 3-digit SOC'!$A$1:$B$121,2,FALSE)</f>
        <v>Computer and Mathematical Occupations</v>
      </c>
      <c r="C31" s="68" t="str">
        <f t="shared" si="5"/>
        <v>15-0000 Computer and Mathematical Occupations</v>
      </c>
      <c r="D31" s="68" t="str">
        <f t="shared" si="6"/>
        <v>15-1000</v>
      </c>
      <c r="E31" s="68" t="str">
        <f>VLOOKUP(D31,'[1]2- &amp; 3-digit SOC'!$A$1:$B$121,2,FALSE)</f>
        <v>Computer Occupations</v>
      </c>
      <c r="F31" s="68" t="str">
        <f t="shared" si="7"/>
        <v>15-1000 Computer Occupations</v>
      </c>
      <c r="G31" s="68" t="s">
        <v>153</v>
      </c>
      <c r="H31" s="68" t="s">
        <v>154</v>
      </c>
      <c r="I31" s="68" t="s">
        <v>155</v>
      </c>
      <c r="J31" s="69" t="str">
        <f>CONCATENATE(H31, " (", R31, ")")</f>
        <v>Software Developers and Software Quality Assurance Analysts and Testers ($109,329)</v>
      </c>
      <c r="K31" s="70">
        <v>32.908404534500001</v>
      </c>
      <c r="L31" s="70">
        <v>41.349388931</v>
      </c>
      <c r="M31" s="70">
        <v>52.5621148189</v>
      </c>
      <c r="N31" s="70">
        <v>53.151348531399996</v>
      </c>
      <c r="O31" s="70">
        <v>64.004843011600002</v>
      </c>
      <c r="P31" s="70">
        <v>76.843625572600004</v>
      </c>
      <c r="Q31" s="71">
        <v>109329.198823</v>
      </c>
      <c r="R31" s="71" t="str">
        <f>TEXT(Q31, "$#,###")</f>
        <v>$109,329</v>
      </c>
      <c r="S31" s="68" t="s">
        <v>84</v>
      </c>
      <c r="T31" s="68" t="s">
        <v>8</v>
      </c>
      <c r="U31" s="68" t="s">
        <v>8</v>
      </c>
      <c r="V31" s="61">
        <v>45961.7581011</v>
      </c>
      <c r="W31" s="61">
        <v>54374.097176499999</v>
      </c>
      <c r="X31" s="61">
        <f>W31-V31</f>
        <v>8412.3390753999993</v>
      </c>
      <c r="Y31" s="72">
        <f>X31/V31</f>
        <v>0.18302909686125926</v>
      </c>
      <c r="Z31" s="61">
        <v>54374.097176499999</v>
      </c>
      <c r="AA31" s="61">
        <v>59788.7985615</v>
      </c>
      <c r="AB31" s="61">
        <f>AA31-Z31</f>
        <v>5414.7013850000003</v>
      </c>
      <c r="AC31" s="72">
        <f>AB31/Z31</f>
        <v>9.958236855728772E-2</v>
      </c>
      <c r="AD31" s="61">
        <v>20505.0393749</v>
      </c>
      <c r="AE31" s="61">
        <v>5126.2598437400002</v>
      </c>
      <c r="AF31" s="61">
        <v>10307.8698602</v>
      </c>
      <c r="AG31" s="61">
        <v>3435.9566200700001</v>
      </c>
      <c r="AH31" s="62">
        <v>6.0999999999999999E-2</v>
      </c>
      <c r="AI31" s="61">
        <v>51997.653550299998</v>
      </c>
      <c r="AJ31" s="61">
        <v>18236.2256925</v>
      </c>
      <c r="AK31" s="63">
        <f>AJ31/AI31</f>
        <v>0.35071247349381185</v>
      </c>
      <c r="AL31" s="73">
        <v>80.2</v>
      </c>
      <c r="AM31" s="74">
        <v>1.4002490000000001</v>
      </c>
      <c r="AN31" s="74">
        <v>1.397238</v>
      </c>
      <c r="AO31" s="75">
        <v>6.1125088970700005E-4</v>
      </c>
      <c r="AP31" s="75">
        <v>4.9128094567799999E-3</v>
      </c>
      <c r="AQ31" s="75">
        <v>3.68138212206E-2</v>
      </c>
      <c r="AR31" s="75">
        <v>0.300976781636</v>
      </c>
      <c r="AS31" s="75">
        <v>0.32191220970599999</v>
      </c>
      <c r="AT31" s="75">
        <v>0.20656363047199999</v>
      </c>
      <c r="AU31" s="75">
        <v>0.10835540417599999</v>
      </c>
      <c r="AV31" s="75">
        <v>1.9854092442599999E-2</v>
      </c>
      <c r="AW31" s="61">
        <v>1467</v>
      </c>
      <c r="AX31" s="61">
        <v>1655</v>
      </c>
      <c r="AY31" s="61">
        <v>2151</v>
      </c>
      <c r="AZ31" s="61">
        <v>2461</v>
      </c>
      <c r="BA31" s="61">
        <v>2374</v>
      </c>
      <c r="BB31" s="61">
        <f>SUM(AW31:BA31)</f>
        <v>10108</v>
      </c>
      <c r="BC31" s="61">
        <f>BA31-AW31</f>
        <v>907</v>
      </c>
      <c r="BD31" s="63">
        <f>BC31/AW31</f>
        <v>0.61826857532379009</v>
      </c>
      <c r="BE31" s="67">
        <f>IF(K31&lt;BE$6,1,0)</f>
        <v>0</v>
      </c>
      <c r="BF31" s="67">
        <f>+IF(AND(K31&gt;=BF$5,K31&lt;BF$6),1,0)</f>
        <v>0</v>
      </c>
      <c r="BG31" s="67">
        <f>+IF(AND(K31&gt;=BG$5,K31&lt;BG$6),1,0)</f>
        <v>0</v>
      </c>
      <c r="BH31" s="67">
        <f>+IF(AND(K31&gt;=BH$5,K31&lt;BH$6),1,0)</f>
        <v>0</v>
      </c>
      <c r="BI31" s="67">
        <f>+IF(K31&gt;=BI$6,1,0)</f>
        <v>1</v>
      </c>
      <c r="BJ31" s="67">
        <f>IF(M31&lt;BJ$6,1,0)</f>
        <v>0</v>
      </c>
      <c r="BK31" s="67">
        <f>+IF(AND(M31&gt;=BK$5,M31&lt;BK$6),1,0)</f>
        <v>0</v>
      </c>
      <c r="BL31" s="67">
        <f>+IF(AND(M31&gt;=BL$5,M31&lt;BL$6),1,0)</f>
        <v>0</v>
      </c>
      <c r="BM31" s="67">
        <f>+IF(AND(M31&gt;=BM$5,M31&lt;BM$6),1,0)</f>
        <v>0</v>
      </c>
      <c r="BN31" s="67">
        <f>+IF(M31&gt;=BN$6,1,0)</f>
        <v>1</v>
      </c>
      <c r="BO31" s="67" t="str">
        <f>+IF(M31&gt;=BO$6,"YES","NO")</f>
        <v>YES</v>
      </c>
      <c r="BP31" s="67" t="str">
        <f>+IF(K31&gt;=BP$6,"YES","NO")</f>
        <v>YES</v>
      </c>
      <c r="BQ31" s="67" t="str">
        <f>+IF(ISERROR(VLOOKUP(E31,'[1]Hi Tech List (2020)'!$A$2:$B$84,1,FALSE)),"NO","YES")</f>
        <v>NO</v>
      </c>
      <c r="BR31" s="67" t="str">
        <f>IF(AL31&gt;=BR$6,"YES","NO")</f>
        <v>NO</v>
      </c>
      <c r="BS31" s="67" t="str">
        <f>IF(AB31&gt;BS$6,"YES","NO")</f>
        <v>YES</v>
      </c>
      <c r="BT31" s="67" t="str">
        <f>IF(AC31&gt;BT$6,"YES","NO")</f>
        <v>NO</v>
      </c>
      <c r="BU31" s="67" t="str">
        <f>IF(AD31&gt;BU$6,"YES","NO")</f>
        <v>YES</v>
      </c>
      <c r="BV31" s="67" t="str">
        <f>IF(OR(BS31="YES",BT31="YES",BU31="YES"),"YES","NO")</f>
        <v>YES</v>
      </c>
      <c r="BW31" s="67" t="str">
        <f>+IF(BE31=1,BE$8,IF(BF31=1,BF$8,IF(BG31=1,BG$8,IF(BH31=1,BH$8,BI$8))))</f>
        <v>&gt;$30</v>
      </c>
      <c r="BX31" s="67" t="str">
        <f>+IF(BJ31=1,BJ$8,IF(BK31=1,BK$8,IF(BL31=1,BL$8,IF(BM31=1,BM$8,BN$8))))</f>
        <v>&gt;$30</v>
      </c>
    </row>
    <row r="32" spans="1:76" hidden="1" x14ac:dyDescent="0.2">
      <c r="A32" s="68" t="str">
        <f t="shared" si="4"/>
        <v>15-0000</v>
      </c>
      <c r="B32" s="68" t="str">
        <f>VLOOKUP(A32,'[1]2- &amp; 3-digit SOC'!$A$1:$B$121,2,FALSE)</f>
        <v>Computer and Mathematical Occupations</v>
      </c>
      <c r="C32" s="68" t="str">
        <f t="shared" si="5"/>
        <v>15-0000 Computer and Mathematical Occupations</v>
      </c>
      <c r="D32" s="68" t="str">
        <f t="shared" si="6"/>
        <v>15-1000</v>
      </c>
      <c r="E32" s="68" t="str">
        <f>VLOOKUP(D32,'[1]2- &amp; 3-digit SOC'!$A$1:$B$121,2,FALSE)</f>
        <v>Computer Occupations</v>
      </c>
      <c r="F32" s="68" t="str">
        <f t="shared" si="7"/>
        <v>15-1000 Computer Occupations</v>
      </c>
      <c r="G32" s="68" t="s">
        <v>156</v>
      </c>
      <c r="H32" s="68" t="s">
        <v>157</v>
      </c>
      <c r="I32" s="68" t="s">
        <v>158</v>
      </c>
      <c r="J32" s="69" t="str">
        <f>CONCATENATE(H32, " (", R32, ")")</f>
        <v>Web Developers and Digital Interface Designers ($68,010)</v>
      </c>
      <c r="K32" s="70">
        <v>16.7200129601</v>
      </c>
      <c r="L32" s="70">
        <v>22.942644031899999</v>
      </c>
      <c r="M32" s="70">
        <v>32.697121910500002</v>
      </c>
      <c r="N32" s="70">
        <v>34.337982305600001</v>
      </c>
      <c r="O32" s="70">
        <v>44.619885694799997</v>
      </c>
      <c r="P32" s="70">
        <v>57.459264272799999</v>
      </c>
      <c r="Q32" s="71">
        <v>68010.013573899996</v>
      </c>
      <c r="R32" s="71" t="str">
        <f>TEXT(Q32, "$#,###")</f>
        <v>$68,010</v>
      </c>
      <c r="S32" s="68" t="s">
        <v>139</v>
      </c>
      <c r="T32" s="68" t="s">
        <v>8</v>
      </c>
      <c r="U32" s="68" t="s">
        <v>8</v>
      </c>
      <c r="V32" s="61">
        <v>4135.9592563300002</v>
      </c>
      <c r="W32" s="61">
        <v>4941.4096595600004</v>
      </c>
      <c r="X32" s="61">
        <f>W32-V32</f>
        <v>805.45040323000012</v>
      </c>
      <c r="Y32" s="72">
        <f>X32/V32</f>
        <v>0.19474331184410845</v>
      </c>
      <c r="Z32" s="61">
        <v>4941.4096595600004</v>
      </c>
      <c r="AA32" s="61">
        <v>5281.4500400899997</v>
      </c>
      <c r="AB32" s="61">
        <f>AA32-Z32</f>
        <v>340.04038052999931</v>
      </c>
      <c r="AC32" s="72">
        <f>AB32/Z32</f>
        <v>6.8814448498948702E-2</v>
      </c>
      <c r="AD32" s="61">
        <v>1758.66616198</v>
      </c>
      <c r="AE32" s="61">
        <v>439.66654049499999</v>
      </c>
      <c r="AF32" s="61">
        <v>1003.29448666</v>
      </c>
      <c r="AG32" s="61">
        <v>334.43149555399998</v>
      </c>
      <c r="AH32" s="62">
        <v>6.6000000000000003E-2</v>
      </c>
      <c r="AI32" s="61">
        <v>4784.9624514899997</v>
      </c>
      <c r="AJ32" s="61">
        <v>1660.26384822</v>
      </c>
      <c r="AK32" s="63">
        <f>AJ32/AI32</f>
        <v>0.34697531381944424</v>
      </c>
      <c r="AL32" s="73">
        <v>88.4</v>
      </c>
      <c r="AM32" s="74">
        <v>1.046079</v>
      </c>
      <c r="AN32" s="74">
        <v>1.0427280000000001</v>
      </c>
      <c r="AO32" s="75">
        <v>5.26774357565E-3</v>
      </c>
      <c r="AP32" s="75">
        <v>1.68691546144E-2</v>
      </c>
      <c r="AQ32" s="75">
        <v>6.6996371464000004E-2</v>
      </c>
      <c r="AR32" s="75">
        <v>0.34398702353600003</v>
      </c>
      <c r="AS32" s="75">
        <v>0.329442893312</v>
      </c>
      <c r="AT32" s="75">
        <v>0.14902917090000001</v>
      </c>
      <c r="AU32" s="75">
        <v>6.9680975775699996E-2</v>
      </c>
      <c r="AV32" s="75">
        <v>1.8726666822199999E-2</v>
      </c>
      <c r="AW32" s="61">
        <v>2768</v>
      </c>
      <c r="AX32" s="61">
        <v>3071</v>
      </c>
      <c r="AY32" s="61">
        <v>3359</v>
      </c>
      <c r="AZ32" s="61">
        <v>3431</v>
      </c>
      <c r="BA32" s="61">
        <v>3939</v>
      </c>
      <c r="BB32" s="61">
        <f>SUM(AW32:BA32)</f>
        <v>16568</v>
      </c>
      <c r="BC32" s="61">
        <f>BA32-AW32</f>
        <v>1171</v>
      </c>
      <c r="BD32" s="63">
        <f>BC32/AW32</f>
        <v>0.42304913294797686</v>
      </c>
      <c r="BE32" s="67">
        <f>IF(K32&lt;BE$6,1,0)</f>
        <v>0</v>
      </c>
      <c r="BF32" s="67">
        <f>+IF(AND(K32&gt;=BF$5,K32&lt;BF$6),1,0)</f>
        <v>1</v>
      </c>
      <c r="BG32" s="67">
        <f>+IF(AND(K32&gt;=BG$5,K32&lt;BG$6),1,0)</f>
        <v>0</v>
      </c>
      <c r="BH32" s="67">
        <f>+IF(AND(K32&gt;=BH$5,K32&lt;BH$6),1,0)</f>
        <v>0</v>
      </c>
      <c r="BI32" s="67">
        <f>+IF(K32&gt;=BI$6,1,0)</f>
        <v>0</v>
      </c>
      <c r="BJ32" s="67">
        <f>IF(M32&lt;BJ$6,1,0)</f>
        <v>0</v>
      </c>
      <c r="BK32" s="67">
        <f>+IF(AND(M32&gt;=BK$5,M32&lt;BK$6),1,0)</f>
        <v>0</v>
      </c>
      <c r="BL32" s="67">
        <f>+IF(AND(M32&gt;=BL$5,M32&lt;BL$6),1,0)</f>
        <v>0</v>
      </c>
      <c r="BM32" s="67">
        <f>+IF(AND(M32&gt;=BM$5,M32&lt;BM$6),1,0)</f>
        <v>0</v>
      </c>
      <c r="BN32" s="67">
        <f>+IF(M32&gt;=BN$6,1,0)</f>
        <v>1</v>
      </c>
      <c r="BO32" s="67" t="str">
        <f>+IF(M32&gt;=BO$6,"YES","NO")</f>
        <v>YES</v>
      </c>
      <c r="BP32" s="67" t="str">
        <f>+IF(K32&gt;=BP$6,"YES","NO")</f>
        <v>YES</v>
      </c>
      <c r="BQ32" s="67" t="str">
        <f>+IF(ISERROR(VLOOKUP(E32,'[1]Hi Tech List (2020)'!$A$2:$B$84,1,FALSE)),"NO","YES")</f>
        <v>NO</v>
      </c>
      <c r="BR32" s="67" t="str">
        <f>IF(AL32&gt;=BR$6,"YES","NO")</f>
        <v>NO</v>
      </c>
      <c r="BS32" s="67" t="str">
        <f>IF(AB32&gt;BS$6,"YES","NO")</f>
        <v>YES</v>
      </c>
      <c r="BT32" s="67" t="str">
        <f>IF(AC32&gt;BT$6,"YES","NO")</f>
        <v>NO</v>
      </c>
      <c r="BU32" s="67" t="str">
        <f>IF(AD32&gt;BU$6,"YES","NO")</f>
        <v>YES</v>
      </c>
      <c r="BV32" s="67" t="str">
        <f>IF(OR(BS32="YES",BT32="YES",BU32="YES"),"YES","NO")</f>
        <v>YES</v>
      </c>
      <c r="BW32" s="67" t="str">
        <f>+IF(BE32=1,BE$8,IF(BF32=1,BF$8,IF(BG32=1,BG$8,IF(BH32=1,BH$8,BI$8))))</f>
        <v>$15-20</v>
      </c>
      <c r="BX32" s="67" t="str">
        <f>+IF(BJ32=1,BJ$8,IF(BK32=1,BK$8,IF(BL32=1,BL$8,IF(BM32=1,BM$8,BN$8))))</f>
        <v>&gt;$30</v>
      </c>
    </row>
    <row r="33" spans="1:76" hidden="1" x14ac:dyDescent="0.2">
      <c r="A33" s="68" t="str">
        <f t="shared" si="4"/>
        <v>15-0000</v>
      </c>
      <c r="B33" s="68" t="str">
        <f>VLOOKUP(A33,'[1]2- &amp; 3-digit SOC'!$A$1:$B$121,2,FALSE)</f>
        <v>Computer and Mathematical Occupations</v>
      </c>
      <c r="C33" s="68" t="str">
        <f t="shared" si="5"/>
        <v>15-0000 Computer and Mathematical Occupations</v>
      </c>
      <c r="D33" s="68" t="str">
        <f t="shared" si="6"/>
        <v>15-1000</v>
      </c>
      <c r="E33" s="68" t="str">
        <f>VLOOKUP(D33,'[1]2- &amp; 3-digit SOC'!$A$1:$B$121,2,FALSE)</f>
        <v>Computer Occupations</v>
      </c>
      <c r="F33" s="68" t="str">
        <f t="shared" si="7"/>
        <v>15-1000 Computer Occupations</v>
      </c>
      <c r="G33" s="68" t="s">
        <v>159</v>
      </c>
      <c r="H33" s="68" t="s">
        <v>160</v>
      </c>
      <c r="I33" s="68" t="s">
        <v>161</v>
      </c>
      <c r="J33" s="69" t="str">
        <f>CONCATENATE(H33, " (", R33, ")")</f>
        <v>Computer Occupations, All Other ($93,222)</v>
      </c>
      <c r="K33" s="70">
        <v>21.719335462699998</v>
      </c>
      <c r="L33" s="70">
        <v>30.568397338899999</v>
      </c>
      <c r="M33" s="70">
        <v>44.818130059600001</v>
      </c>
      <c r="N33" s="70">
        <v>44.693727130299997</v>
      </c>
      <c r="O33" s="70">
        <v>57.736618714899997</v>
      </c>
      <c r="P33" s="70">
        <v>68.430419787399998</v>
      </c>
      <c r="Q33" s="71">
        <v>93221.710523999995</v>
      </c>
      <c r="R33" s="71" t="str">
        <f>TEXT(Q33, "$#,###")</f>
        <v>$93,222</v>
      </c>
      <c r="S33" s="68" t="s">
        <v>84</v>
      </c>
      <c r="T33" s="68" t="s">
        <v>8</v>
      </c>
      <c r="U33" s="68" t="s">
        <v>85</v>
      </c>
      <c r="V33" s="61">
        <v>12665.843718100001</v>
      </c>
      <c r="W33" s="61">
        <v>12553.1099319</v>
      </c>
      <c r="X33" s="61">
        <f>W33-V33</f>
        <v>-112.7337862000004</v>
      </c>
      <c r="Y33" s="72">
        <f>X33/V33</f>
        <v>-8.9006140221751882E-3</v>
      </c>
      <c r="Z33" s="61">
        <v>12553.1099319</v>
      </c>
      <c r="AA33" s="61">
        <v>13338.4249382</v>
      </c>
      <c r="AB33" s="61">
        <f>AA33-Z33</f>
        <v>785.31500629999937</v>
      </c>
      <c r="AC33" s="72">
        <f>AB33/Z33</f>
        <v>6.2559398472593203E-2</v>
      </c>
      <c r="AD33" s="61">
        <v>4395.7307547399996</v>
      </c>
      <c r="AE33" s="61">
        <v>1098.93268868</v>
      </c>
      <c r="AF33" s="61">
        <v>2581.4122182599999</v>
      </c>
      <c r="AG33" s="61">
        <v>860.47073941899998</v>
      </c>
      <c r="AH33" s="62">
        <v>6.7000000000000004E-2</v>
      </c>
      <c r="AI33" s="61">
        <v>12178.6407851</v>
      </c>
      <c r="AJ33" s="61">
        <v>4630.8038522699999</v>
      </c>
      <c r="AK33" s="63">
        <f>AJ33/AI33</f>
        <v>0.38023979309214645</v>
      </c>
      <c r="AL33" s="73">
        <v>85.5</v>
      </c>
      <c r="AM33" s="74">
        <v>1.1184750000000001</v>
      </c>
      <c r="AN33" s="74">
        <v>1.1245320000000001</v>
      </c>
      <c r="AO33" s="75">
        <v>2.5910749238799999E-3</v>
      </c>
      <c r="AP33" s="75">
        <v>1.8992160900199999E-2</v>
      </c>
      <c r="AQ33" s="75">
        <v>4.2935884964300002E-2</v>
      </c>
      <c r="AR33" s="75">
        <v>0.23648293117800001</v>
      </c>
      <c r="AS33" s="75">
        <v>0.29471299275099999</v>
      </c>
      <c r="AT33" s="75">
        <v>0.23477020395100001</v>
      </c>
      <c r="AU33" s="75">
        <v>0.13835906377400001</v>
      </c>
      <c r="AV33" s="75">
        <v>3.11556875567E-2</v>
      </c>
      <c r="AW33" s="61">
        <v>2337</v>
      </c>
      <c r="AX33" s="61">
        <v>3039</v>
      </c>
      <c r="AY33" s="61">
        <v>3525</v>
      </c>
      <c r="AZ33" s="61">
        <v>3922</v>
      </c>
      <c r="BA33" s="61">
        <v>3743</v>
      </c>
      <c r="BB33" s="61">
        <f>SUM(AW33:BA33)</f>
        <v>16566</v>
      </c>
      <c r="BC33" s="61">
        <f>BA33-AW33</f>
        <v>1406</v>
      </c>
      <c r="BD33" s="63">
        <f>BC33/AW33</f>
        <v>0.60162601626016265</v>
      </c>
      <c r="BE33" s="67">
        <f>IF(K33&lt;BE$6,1,0)</f>
        <v>0</v>
      </c>
      <c r="BF33" s="67">
        <f>+IF(AND(K33&gt;=BF$5,K33&lt;BF$6),1,0)</f>
        <v>0</v>
      </c>
      <c r="BG33" s="67">
        <f>+IF(AND(K33&gt;=BG$5,K33&lt;BG$6),1,0)</f>
        <v>1</v>
      </c>
      <c r="BH33" s="67">
        <f>+IF(AND(K33&gt;=BH$5,K33&lt;BH$6),1,0)</f>
        <v>0</v>
      </c>
      <c r="BI33" s="67">
        <f>+IF(K33&gt;=BI$6,1,0)</f>
        <v>0</v>
      </c>
      <c r="BJ33" s="67">
        <f>IF(M33&lt;BJ$6,1,0)</f>
        <v>0</v>
      </c>
      <c r="BK33" s="67">
        <f>+IF(AND(M33&gt;=BK$5,M33&lt;BK$6),1,0)</f>
        <v>0</v>
      </c>
      <c r="BL33" s="67">
        <f>+IF(AND(M33&gt;=BL$5,M33&lt;BL$6),1,0)</f>
        <v>0</v>
      </c>
      <c r="BM33" s="67">
        <f>+IF(AND(M33&gt;=BM$5,M33&lt;BM$6),1,0)</f>
        <v>0</v>
      </c>
      <c r="BN33" s="67">
        <f>+IF(M33&gt;=BN$6,1,0)</f>
        <v>1</v>
      </c>
      <c r="BO33" s="67" t="str">
        <f>+IF(M33&gt;=BO$6,"YES","NO")</f>
        <v>YES</v>
      </c>
      <c r="BP33" s="67" t="str">
        <f>+IF(K33&gt;=BP$6,"YES","NO")</f>
        <v>YES</v>
      </c>
      <c r="BQ33" s="67" t="str">
        <f>+IF(ISERROR(VLOOKUP(E33,'[1]Hi Tech List (2020)'!$A$2:$B$84,1,FALSE)),"NO","YES")</f>
        <v>NO</v>
      </c>
      <c r="BR33" s="67" t="str">
        <f>IF(AL33&gt;=BR$6,"YES","NO")</f>
        <v>NO</v>
      </c>
      <c r="BS33" s="67" t="str">
        <f>IF(AB33&gt;BS$6,"YES","NO")</f>
        <v>YES</v>
      </c>
      <c r="BT33" s="67" t="str">
        <f>IF(AC33&gt;BT$6,"YES","NO")</f>
        <v>NO</v>
      </c>
      <c r="BU33" s="67" t="str">
        <f>IF(AD33&gt;BU$6,"YES","NO")</f>
        <v>YES</v>
      </c>
      <c r="BV33" s="67" t="str">
        <f>IF(OR(BS33="YES",BT33="YES",BU33="YES"),"YES","NO")</f>
        <v>YES</v>
      </c>
      <c r="BW33" s="67" t="str">
        <f>+IF(BE33=1,BE$8,IF(BF33=1,BF$8,IF(BG33=1,BG$8,IF(BH33=1,BH$8,BI$8))))</f>
        <v>$20-25</v>
      </c>
      <c r="BX33" s="67" t="str">
        <f>+IF(BJ33=1,BJ$8,IF(BK33=1,BK$8,IF(BL33=1,BL$8,IF(BM33=1,BM$8,BN$8))))</f>
        <v>&gt;$30</v>
      </c>
    </row>
    <row r="34" spans="1:76" hidden="1" x14ac:dyDescent="0.2">
      <c r="A34" s="68" t="str">
        <f t="shared" si="4"/>
        <v>15-0000</v>
      </c>
      <c r="B34" s="68" t="str">
        <f>VLOOKUP(A34,'[1]2- &amp; 3-digit SOC'!$A$1:$B$121,2,FALSE)</f>
        <v>Computer and Mathematical Occupations</v>
      </c>
      <c r="C34" s="68" t="str">
        <f t="shared" si="5"/>
        <v>15-0000 Computer and Mathematical Occupations</v>
      </c>
      <c r="D34" s="68" t="str">
        <f t="shared" si="6"/>
        <v>15-2000</v>
      </c>
      <c r="E34" s="68" t="str">
        <f>VLOOKUP(D34,'[1]2- &amp; 3-digit SOC'!$A$1:$B$121,2,FALSE)</f>
        <v>Mathematical Science Occupations</v>
      </c>
      <c r="F34" s="68" t="str">
        <f t="shared" si="7"/>
        <v>15-2000 Mathematical Science Occupations</v>
      </c>
      <c r="G34" s="68" t="s">
        <v>162</v>
      </c>
      <c r="H34" s="68" t="s">
        <v>163</v>
      </c>
      <c r="I34" s="68" t="s">
        <v>164</v>
      </c>
      <c r="J34" s="69" t="str">
        <f>CONCATENATE(H34, " (", R34, ")")</f>
        <v>Operations Research Analysts ($84,225)</v>
      </c>
      <c r="K34" s="70">
        <v>22.332964806700002</v>
      </c>
      <c r="L34" s="70">
        <v>29.701697121900001</v>
      </c>
      <c r="M34" s="70">
        <v>40.492953890800003</v>
      </c>
      <c r="N34" s="70">
        <v>42.204621540700003</v>
      </c>
      <c r="O34" s="70">
        <v>50.937571122199998</v>
      </c>
      <c r="P34" s="70">
        <v>63.4886207614</v>
      </c>
      <c r="Q34" s="71">
        <v>84225.344092800005</v>
      </c>
      <c r="R34" s="71" t="str">
        <f>TEXT(Q34, "$#,###")</f>
        <v>$84,225</v>
      </c>
      <c r="S34" s="68" t="s">
        <v>84</v>
      </c>
      <c r="T34" s="68" t="s">
        <v>8</v>
      </c>
      <c r="U34" s="68" t="s">
        <v>8</v>
      </c>
      <c r="V34" s="61">
        <v>4530.9078425199996</v>
      </c>
      <c r="W34" s="61">
        <v>4453.5136579800001</v>
      </c>
      <c r="X34" s="61">
        <f>W34-V34</f>
        <v>-77.394184539999515</v>
      </c>
      <c r="Y34" s="72">
        <f>X34/V34</f>
        <v>-1.7081385724445553E-2</v>
      </c>
      <c r="Z34" s="61">
        <v>4453.5136579800001</v>
      </c>
      <c r="AA34" s="61">
        <v>4893.07057738</v>
      </c>
      <c r="AB34" s="61">
        <f>AA34-Z34</f>
        <v>439.55691939999997</v>
      </c>
      <c r="AC34" s="72">
        <f>AB34/Z34</f>
        <v>9.8698904540773708E-2</v>
      </c>
      <c r="AD34" s="61">
        <v>1644.18810955</v>
      </c>
      <c r="AE34" s="61">
        <v>411.04702738600002</v>
      </c>
      <c r="AF34" s="61">
        <v>816.01792687199998</v>
      </c>
      <c r="AG34" s="61">
        <v>272.00597562399997</v>
      </c>
      <c r="AH34" s="62">
        <v>5.8999999999999997E-2</v>
      </c>
      <c r="AI34" s="61">
        <v>4264.8760121699997</v>
      </c>
      <c r="AJ34" s="61">
        <v>1280.48509706</v>
      </c>
      <c r="AK34" s="63">
        <f>AJ34/AI34</f>
        <v>0.30023970061640315</v>
      </c>
      <c r="AL34" s="73">
        <v>91.2</v>
      </c>
      <c r="AM34" s="74">
        <v>1.654312</v>
      </c>
      <c r="AN34" s="74">
        <v>1.644047</v>
      </c>
      <c r="AO34" s="76" t="s">
        <v>90</v>
      </c>
      <c r="AP34" s="75">
        <v>8.0266960808600008E-3</v>
      </c>
      <c r="AQ34" s="75">
        <v>2.3588274987200002E-2</v>
      </c>
      <c r="AR34" s="75">
        <v>0.22126008361499999</v>
      </c>
      <c r="AS34" s="75">
        <v>0.25938458095400002</v>
      </c>
      <c r="AT34" s="75">
        <v>0.25862334229</v>
      </c>
      <c r="AU34" s="75">
        <v>0.19228388686600001</v>
      </c>
      <c r="AV34" s="75">
        <v>3.6595463682399999E-2</v>
      </c>
      <c r="AW34" s="61">
        <v>386</v>
      </c>
      <c r="AX34" s="61">
        <v>507</v>
      </c>
      <c r="AY34" s="61">
        <v>806</v>
      </c>
      <c r="AZ34" s="61">
        <v>1216</v>
      </c>
      <c r="BA34" s="61">
        <v>1385</v>
      </c>
      <c r="BB34" s="61">
        <f>SUM(AW34:BA34)</f>
        <v>4300</v>
      </c>
      <c r="BC34" s="61">
        <f>BA34-AW34</f>
        <v>999</v>
      </c>
      <c r="BD34" s="63">
        <f>BC34/AW34</f>
        <v>2.588082901554404</v>
      </c>
      <c r="BE34" s="67">
        <f>IF(K34&lt;BE$6,1,0)</f>
        <v>0</v>
      </c>
      <c r="BF34" s="67">
        <f>+IF(AND(K34&gt;=BF$5,K34&lt;BF$6),1,0)</f>
        <v>0</v>
      </c>
      <c r="BG34" s="67">
        <f>+IF(AND(K34&gt;=BG$5,K34&lt;BG$6),1,0)</f>
        <v>1</v>
      </c>
      <c r="BH34" s="67">
        <f>+IF(AND(K34&gt;=BH$5,K34&lt;BH$6),1,0)</f>
        <v>0</v>
      </c>
      <c r="BI34" s="67">
        <f>+IF(K34&gt;=BI$6,1,0)</f>
        <v>0</v>
      </c>
      <c r="BJ34" s="67">
        <f>IF(M34&lt;BJ$6,1,0)</f>
        <v>0</v>
      </c>
      <c r="BK34" s="67">
        <f>+IF(AND(M34&gt;=BK$5,M34&lt;BK$6),1,0)</f>
        <v>0</v>
      </c>
      <c r="BL34" s="67">
        <f>+IF(AND(M34&gt;=BL$5,M34&lt;BL$6),1,0)</f>
        <v>0</v>
      </c>
      <c r="BM34" s="67">
        <f>+IF(AND(M34&gt;=BM$5,M34&lt;BM$6),1,0)</f>
        <v>0</v>
      </c>
      <c r="BN34" s="67">
        <f>+IF(M34&gt;=BN$6,1,0)</f>
        <v>1</v>
      </c>
      <c r="BO34" s="67" t="str">
        <f>+IF(M34&gt;=BO$6,"YES","NO")</f>
        <v>YES</v>
      </c>
      <c r="BP34" s="67" t="str">
        <f>+IF(K34&gt;=BP$6,"YES","NO")</f>
        <v>YES</v>
      </c>
      <c r="BQ34" s="67" t="str">
        <f>+IF(ISERROR(VLOOKUP(E34,'[1]Hi Tech List (2020)'!$A$2:$B$84,1,FALSE)),"NO","YES")</f>
        <v>NO</v>
      </c>
      <c r="BR34" s="67" t="str">
        <f>IF(AL34&gt;=BR$6,"YES","NO")</f>
        <v>NO</v>
      </c>
      <c r="BS34" s="67" t="str">
        <f>IF(AB34&gt;BS$6,"YES","NO")</f>
        <v>YES</v>
      </c>
      <c r="BT34" s="67" t="str">
        <f>IF(AC34&gt;BT$6,"YES","NO")</f>
        <v>NO</v>
      </c>
      <c r="BU34" s="67" t="str">
        <f>IF(AD34&gt;BU$6,"YES","NO")</f>
        <v>YES</v>
      </c>
      <c r="BV34" s="67" t="str">
        <f>IF(OR(BS34="YES",BT34="YES",BU34="YES"),"YES","NO")</f>
        <v>YES</v>
      </c>
      <c r="BW34" s="67" t="str">
        <f>+IF(BE34=1,BE$8,IF(BF34=1,BF$8,IF(BG34=1,BG$8,IF(BH34=1,BH$8,BI$8))))</f>
        <v>$20-25</v>
      </c>
      <c r="BX34" s="67" t="str">
        <f>+IF(BJ34=1,BJ$8,IF(BK34=1,BK$8,IF(BL34=1,BL$8,IF(BM34=1,BM$8,BN$8))))</f>
        <v>&gt;$30</v>
      </c>
    </row>
    <row r="35" spans="1:76" ht="25.5" hidden="1" x14ac:dyDescent="0.2">
      <c r="A35" s="68" t="str">
        <f t="shared" si="4"/>
        <v>15-0000</v>
      </c>
      <c r="B35" s="68" t="str">
        <f>VLOOKUP(A35,'[1]2- &amp; 3-digit SOC'!$A$1:$B$121,2,FALSE)</f>
        <v>Computer and Mathematical Occupations</v>
      </c>
      <c r="C35" s="68" t="str">
        <f t="shared" si="5"/>
        <v>15-0000 Computer and Mathematical Occupations</v>
      </c>
      <c r="D35" s="68" t="str">
        <f t="shared" si="6"/>
        <v>15-2000</v>
      </c>
      <c r="E35" s="68" t="str">
        <f>VLOOKUP(D35,'[1]2- &amp; 3-digit SOC'!$A$1:$B$121,2,FALSE)</f>
        <v>Mathematical Science Occupations</v>
      </c>
      <c r="F35" s="68" t="str">
        <f t="shared" si="7"/>
        <v>15-2000 Mathematical Science Occupations</v>
      </c>
      <c r="G35" s="68" t="s">
        <v>165</v>
      </c>
      <c r="H35" s="68" t="s">
        <v>166</v>
      </c>
      <c r="I35" s="68" t="s">
        <v>167</v>
      </c>
      <c r="J35" s="69" t="str">
        <f>CONCATENATE(H35, " (", R35, ")")</f>
        <v>Data Scientists and Mathematical Science Occupations, All Other ($94,110)</v>
      </c>
      <c r="K35" s="70">
        <v>31.206222819400001</v>
      </c>
      <c r="L35" s="70">
        <v>37.213866278600001</v>
      </c>
      <c r="M35" s="70">
        <v>45.245010325999999</v>
      </c>
      <c r="N35" s="70">
        <v>46.436360108899997</v>
      </c>
      <c r="O35" s="70">
        <v>55.5835335863</v>
      </c>
      <c r="P35" s="70">
        <v>66.859658209200006</v>
      </c>
      <c r="Q35" s="71">
        <v>94109.621478100002</v>
      </c>
      <c r="R35" s="71" t="str">
        <f>TEXT(Q35, "$#,###")</f>
        <v>$94,110</v>
      </c>
      <c r="S35" s="68" t="s">
        <v>84</v>
      </c>
      <c r="T35" s="68" t="s">
        <v>8</v>
      </c>
      <c r="U35" s="68" t="s">
        <v>8</v>
      </c>
      <c r="V35" s="61">
        <v>806.58264258400004</v>
      </c>
      <c r="W35" s="61">
        <v>897.74838092899995</v>
      </c>
      <c r="X35" s="61">
        <f>W35-V35</f>
        <v>91.165738344999909</v>
      </c>
      <c r="Y35" s="72">
        <f>X35/V35</f>
        <v>0.11302715125748025</v>
      </c>
      <c r="Z35" s="61">
        <v>897.74838092899995</v>
      </c>
      <c r="AA35" s="61">
        <v>1014.87469012</v>
      </c>
      <c r="AB35" s="61">
        <f>AA35-Z35</f>
        <v>117.12630919100002</v>
      </c>
      <c r="AC35" s="72">
        <f>AB35/Z35</f>
        <v>0.13046674511381065</v>
      </c>
      <c r="AD35" s="61">
        <v>444.59105589299998</v>
      </c>
      <c r="AE35" s="61">
        <v>111.147763973</v>
      </c>
      <c r="AF35" s="61">
        <v>220.72789254599999</v>
      </c>
      <c r="AG35" s="61">
        <v>73.575964181900005</v>
      </c>
      <c r="AH35" s="62">
        <v>7.8313253011999998E-2</v>
      </c>
      <c r="AI35" s="61">
        <v>848.74534800100002</v>
      </c>
      <c r="AJ35" s="61">
        <v>373.236404596</v>
      </c>
      <c r="AK35" s="63">
        <f>AJ35/AI35</f>
        <v>0.43975075147694387</v>
      </c>
      <c r="AL35" s="73">
        <v>83.4</v>
      </c>
      <c r="AM35" s="74">
        <v>1.028972</v>
      </c>
      <c r="AN35" s="74">
        <v>1.037299</v>
      </c>
      <c r="AO35" s="76" t="s">
        <v>90</v>
      </c>
      <c r="AP35" s="76" t="s">
        <v>90</v>
      </c>
      <c r="AQ35" s="75">
        <v>5.5266838641600001E-2</v>
      </c>
      <c r="AR35" s="75">
        <v>0.33009612700300001</v>
      </c>
      <c r="AS35" s="75">
        <v>0.28303192363500002</v>
      </c>
      <c r="AT35" s="75">
        <v>0.173228652728</v>
      </c>
      <c r="AU35" s="75">
        <v>0.11053894659999999</v>
      </c>
      <c r="AV35" s="75">
        <v>3.6581539830400002E-2</v>
      </c>
      <c r="AW35" s="61">
        <v>454</v>
      </c>
      <c r="AX35" s="61">
        <v>437</v>
      </c>
      <c r="AY35" s="61">
        <v>441</v>
      </c>
      <c r="AZ35" s="61">
        <v>580</v>
      </c>
      <c r="BA35" s="61">
        <v>721</v>
      </c>
      <c r="BB35" s="61">
        <f>SUM(AW35:BA35)</f>
        <v>2633</v>
      </c>
      <c r="BC35" s="61">
        <f>BA35-AW35</f>
        <v>267</v>
      </c>
      <c r="BD35" s="63">
        <f>BC35/AW35</f>
        <v>0.58810572687224671</v>
      </c>
      <c r="BE35" s="67">
        <f>IF(K35&lt;BE$6,1,0)</f>
        <v>0</v>
      </c>
      <c r="BF35" s="67">
        <f>+IF(AND(K35&gt;=BF$5,K35&lt;BF$6),1,0)</f>
        <v>0</v>
      </c>
      <c r="BG35" s="67">
        <f>+IF(AND(K35&gt;=BG$5,K35&lt;BG$6),1,0)</f>
        <v>0</v>
      </c>
      <c r="BH35" s="67">
        <f>+IF(AND(K35&gt;=BH$5,K35&lt;BH$6),1,0)</f>
        <v>0</v>
      </c>
      <c r="BI35" s="67">
        <f>+IF(K35&gt;=BI$6,1,0)</f>
        <v>1</v>
      </c>
      <c r="BJ35" s="67">
        <f>IF(M35&lt;BJ$6,1,0)</f>
        <v>0</v>
      </c>
      <c r="BK35" s="67">
        <f>+IF(AND(M35&gt;=BK$5,M35&lt;BK$6),1,0)</f>
        <v>0</v>
      </c>
      <c r="BL35" s="67">
        <f>+IF(AND(M35&gt;=BL$5,M35&lt;BL$6),1,0)</f>
        <v>0</v>
      </c>
      <c r="BM35" s="67">
        <f>+IF(AND(M35&gt;=BM$5,M35&lt;BM$6),1,0)</f>
        <v>0</v>
      </c>
      <c r="BN35" s="67">
        <f>+IF(M35&gt;=BN$6,1,0)</f>
        <v>1</v>
      </c>
      <c r="BO35" s="67" t="str">
        <f>+IF(M35&gt;=BO$6,"YES","NO")</f>
        <v>YES</v>
      </c>
      <c r="BP35" s="67" t="str">
        <f>+IF(K35&gt;=BP$6,"YES","NO")</f>
        <v>YES</v>
      </c>
      <c r="BQ35" s="67" t="str">
        <f>+IF(ISERROR(VLOOKUP(E35,'[1]Hi Tech List (2020)'!$A$2:$B$84,1,FALSE)),"NO","YES")</f>
        <v>NO</v>
      </c>
      <c r="BR35" s="67" t="str">
        <f>IF(AL35&gt;=BR$6,"YES","NO")</f>
        <v>NO</v>
      </c>
      <c r="BS35" s="67" t="str">
        <f>IF(AB35&gt;BS$6,"YES","NO")</f>
        <v>YES</v>
      </c>
      <c r="BT35" s="67" t="str">
        <f>IF(AC35&gt;BT$6,"YES","NO")</f>
        <v>NO</v>
      </c>
      <c r="BU35" s="67" t="str">
        <f>IF(AD35&gt;BU$6,"YES","NO")</f>
        <v>YES</v>
      </c>
      <c r="BV35" s="67" t="str">
        <f>IF(OR(BS35="YES",BT35="YES",BU35="YES"),"YES","NO")</f>
        <v>YES</v>
      </c>
      <c r="BW35" s="67" t="str">
        <f>+IF(BE35=1,BE$8,IF(BF35=1,BF$8,IF(BG35=1,BG$8,IF(BH35=1,BH$8,BI$8))))</f>
        <v>&gt;$30</v>
      </c>
      <c r="BX35" s="67" t="str">
        <f>+IF(BJ35=1,BJ$8,IF(BK35=1,BK$8,IF(BL35=1,BL$8,IF(BM35=1,BM$8,BN$8))))</f>
        <v>&gt;$30</v>
      </c>
    </row>
    <row r="36" spans="1:76" hidden="1" x14ac:dyDescent="0.2">
      <c r="A36" s="68" t="str">
        <f t="shared" si="4"/>
        <v>17-0000</v>
      </c>
      <c r="B36" s="68" t="str">
        <f>VLOOKUP(A36,'[1]2- &amp; 3-digit SOC'!$A$1:$B$121,2,FALSE)</f>
        <v>Architecture and Engineering Occupations</v>
      </c>
      <c r="C36" s="68" t="str">
        <f t="shared" si="5"/>
        <v>17-0000 Architecture and Engineering Occupations</v>
      </c>
      <c r="D36" s="68" t="str">
        <f t="shared" si="6"/>
        <v>17-1000</v>
      </c>
      <c r="E36" s="68" t="str">
        <f>VLOOKUP(D36,'[1]2- &amp; 3-digit SOC'!$A$1:$B$121,2,FALSE)</f>
        <v>Architects, Surveyors, and Cartographers</v>
      </c>
      <c r="F36" s="68" t="str">
        <f t="shared" si="7"/>
        <v>17-1000 Architects, Surveyors, and Cartographers</v>
      </c>
      <c r="G36" s="68" t="s">
        <v>168</v>
      </c>
      <c r="H36" s="68" t="s">
        <v>169</v>
      </c>
      <c r="I36" s="68" t="s">
        <v>170</v>
      </c>
      <c r="J36" s="69" t="str">
        <f>CONCATENATE(H36, " (", R36, ")")</f>
        <v>Architects, Except Landscape and Naval ($85,519)</v>
      </c>
      <c r="K36" s="70">
        <v>18.578165245400001</v>
      </c>
      <c r="L36" s="70">
        <v>26.6321414682</v>
      </c>
      <c r="M36" s="70">
        <v>41.114821117399998</v>
      </c>
      <c r="N36" s="70">
        <v>44.517457340599996</v>
      </c>
      <c r="O36" s="70">
        <v>57.628126059800003</v>
      </c>
      <c r="P36" s="70">
        <v>66.779953141799993</v>
      </c>
      <c r="Q36" s="71">
        <v>85518.8279243</v>
      </c>
      <c r="R36" s="71" t="str">
        <f>TEXT(Q36, "$#,###")</f>
        <v>$85,519</v>
      </c>
      <c r="S36" s="68" t="s">
        <v>84</v>
      </c>
      <c r="T36" s="68" t="s">
        <v>8</v>
      </c>
      <c r="U36" s="68" t="s">
        <v>171</v>
      </c>
      <c r="V36" s="61">
        <v>4195.5039470600004</v>
      </c>
      <c r="W36" s="61">
        <v>4461.9393680000003</v>
      </c>
      <c r="X36" s="61">
        <f>W36-V36</f>
        <v>266.43542093999986</v>
      </c>
      <c r="Y36" s="72">
        <f>X36/V36</f>
        <v>6.3504986362056579E-2</v>
      </c>
      <c r="Z36" s="61">
        <v>4461.9393680000003</v>
      </c>
      <c r="AA36" s="61">
        <v>4692.2519347799998</v>
      </c>
      <c r="AB36" s="61">
        <f>AA36-Z36</f>
        <v>230.31256677999954</v>
      </c>
      <c r="AC36" s="72">
        <f>AB36/Z36</f>
        <v>5.1617143978187632E-2</v>
      </c>
      <c r="AD36" s="61">
        <v>1477.4769066700001</v>
      </c>
      <c r="AE36" s="61">
        <v>369.36922666800001</v>
      </c>
      <c r="AF36" s="61">
        <v>900.49090120799997</v>
      </c>
      <c r="AG36" s="61">
        <v>300.16363373600001</v>
      </c>
      <c r="AH36" s="62">
        <v>6.6000000000000003E-2</v>
      </c>
      <c r="AI36" s="61">
        <v>4349.5735472099996</v>
      </c>
      <c r="AJ36" s="61">
        <v>1336.00975075</v>
      </c>
      <c r="AK36" s="63">
        <f>AJ36/AI36</f>
        <v>0.3071587906835081</v>
      </c>
      <c r="AL36" s="73">
        <v>76.599999999999994</v>
      </c>
      <c r="AM36" s="74">
        <v>1.334821</v>
      </c>
      <c r="AN36" s="74">
        <v>1.342066</v>
      </c>
      <c r="AO36" s="76" t="s">
        <v>90</v>
      </c>
      <c r="AP36" s="75">
        <v>3.5800879976099998E-3</v>
      </c>
      <c r="AQ36" s="75">
        <v>2.9371888057100001E-2</v>
      </c>
      <c r="AR36" s="75">
        <v>0.24415690314999999</v>
      </c>
      <c r="AS36" s="75">
        <v>0.246629009771</v>
      </c>
      <c r="AT36" s="75">
        <v>0.20365742670199999</v>
      </c>
      <c r="AU36" s="75">
        <v>0.18175122418299999</v>
      </c>
      <c r="AV36" s="75">
        <v>9.0679975637999996E-2</v>
      </c>
      <c r="AW36" s="61">
        <v>98</v>
      </c>
      <c r="AX36" s="61">
        <v>95</v>
      </c>
      <c r="AY36" s="61">
        <v>109</v>
      </c>
      <c r="AZ36" s="61">
        <v>105</v>
      </c>
      <c r="BA36" s="61">
        <v>95</v>
      </c>
      <c r="BB36" s="61">
        <f>SUM(AW36:BA36)</f>
        <v>502</v>
      </c>
      <c r="BC36" s="61">
        <f>BA36-AW36</f>
        <v>-3</v>
      </c>
      <c r="BD36" s="63">
        <f>BC36/AW36</f>
        <v>-3.0612244897959183E-2</v>
      </c>
      <c r="BE36" s="67">
        <f>IF(K36&lt;BE$6,1,0)</f>
        <v>0</v>
      </c>
      <c r="BF36" s="67">
        <f>+IF(AND(K36&gt;=BF$5,K36&lt;BF$6),1,0)</f>
        <v>1</v>
      </c>
      <c r="BG36" s="67">
        <f>+IF(AND(K36&gt;=BG$5,K36&lt;BG$6),1,0)</f>
        <v>0</v>
      </c>
      <c r="BH36" s="67">
        <f>+IF(AND(K36&gt;=BH$5,K36&lt;BH$6),1,0)</f>
        <v>0</v>
      </c>
      <c r="BI36" s="67">
        <f>+IF(K36&gt;=BI$6,1,0)</f>
        <v>0</v>
      </c>
      <c r="BJ36" s="67">
        <f>IF(M36&lt;BJ$6,1,0)</f>
        <v>0</v>
      </c>
      <c r="BK36" s="67">
        <f>+IF(AND(M36&gt;=BK$5,M36&lt;BK$6),1,0)</f>
        <v>0</v>
      </c>
      <c r="BL36" s="67">
        <f>+IF(AND(M36&gt;=BL$5,M36&lt;BL$6),1,0)</f>
        <v>0</v>
      </c>
      <c r="BM36" s="67">
        <f>+IF(AND(M36&gt;=BM$5,M36&lt;BM$6),1,0)</f>
        <v>0</v>
      </c>
      <c r="BN36" s="67">
        <f>+IF(M36&gt;=BN$6,1,0)</f>
        <v>1</v>
      </c>
      <c r="BO36" s="67" t="str">
        <f>+IF(M36&gt;=BO$6,"YES","NO")</f>
        <v>YES</v>
      </c>
      <c r="BP36" s="67" t="str">
        <f>+IF(K36&gt;=BP$6,"YES","NO")</f>
        <v>YES</v>
      </c>
      <c r="BQ36" s="67" t="str">
        <f>+IF(ISERROR(VLOOKUP(E36,'[1]Hi Tech List (2020)'!$A$2:$B$84,1,FALSE)),"NO","YES")</f>
        <v>NO</v>
      </c>
      <c r="BR36" s="67" t="str">
        <f>IF(AL36&gt;=BR$6,"YES","NO")</f>
        <v>NO</v>
      </c>
      <c r="BS36" s="67" t="str">
        <f>IF(AB36&gt;BS$6,"YES","NO")</f>
        <v>YES</v>
      </c>
      <c r="BT36" s="67" t="str">
        <f>IF(AC36&gt;BT$6,"YES","NO")</f>
        <v>NO</v>
      </c>
      <c r="BU36" s="67" t="str">
        <f>IF(AD36&gt;BU$6,"YES","NO")</f>
        <v>YES</v>
      </c>
      <c r="BV36" s="67" t="str">
        <f>IF(OR(BS36="YES",BT36="YES",BU36="YES"),"YES","NO")</f>
        <v>YES</v>
      </c>
      <c r="BW36" s="67" t="str">
        <f>+IF(BE36=1,BE$8,IF(BF36=1,BF$8,IF(BG36=1,BG$8,IF(BH36=1,BH$8,BI$8))))</f>
        <v>$15-20</v>
      </c>
      <c r="BX36" s="67" t="str">
        <f>+IF(BJ36=1,BJ$8,IF(BK36=1,BK$8,IF(BL36=1,BL$8,IF(BM36=1,BM$8,BN$8))))</f>
        <v>&gt;$30</v>
      </c>
    </row>
    <row r="37" spans="1:76" hidden="1" x14ac:dyDescent="0.2">
      <c r="A37" s="68" t="str">
        <f t="shared" si="4"/>
        <v>17-0000</v>
      </c>
      <c r="B37" s="68" t="str">
        <f>VLOOKUP(A37,'[1]2- &amp; 3-digit SOC'!$A$1:$B$121,2,FALSE)</f>
        <v>Architecture and Engineering Occupations</v>
      </c>
      <c r="C37" s="68" t="str">
        <f t="shared" si="5"/>
        <v>17-0000 Architecture and Engineering Occupations</v>
      </c>
      <c r="D37" s="68" t="str">
        <f t="shared" si="6"/>
        <v>17-1000</v>
      </c>
      <c r="E37" s="68" t="str">
        <f>VLOOKUP(D37,'[1]2- &amp; 3-digit SOC'!$A$1:$B$121,2,FALSE)</f>
        <v>Architects, Surveyors, and Cartographers</v>
      </c>
      <c r="F37" s="68" t="str">
        <f t="shared" si="7"/>
        <v>17-1000 Architects, Surveyors, and Cartographers</v>
      </c>
      <c r="G37" s="68" t="s">
        <v>172</v>
      </c>
      <c r="H37" s="68" t="s">
        <v>173</v>
      </c>
      <c r="I37" s="68" t="s">
        <v>174</v>
      </c>
      <c r="J37" s="69" t="str">
        <f>CONCATENATE(H37, " (", R37, ")")</f>
        <v>Cartographers and Photogrammetrists ($69,286)</v>
      </c>
      <c r="K37" s="70">
        <v>21.897344918200002</v>
      </c>
      <c r="L37" s="70">
        <v>26.633440012699999</v>
      </c>
      <c r="M37" s="70">
        <v>33.310458927299997</v>
      </c>
      <c r="N37" s="70">
        <v>34.793455825099997</v>
      </c>
      <c r="O37" s="70">
        <v>41.810017799400001</v>
      </c>
      <c r="P37" s="70">
        <v>49.2844992164</v>
      </c>
      <c r="Q37" s="71">
        <v>69285.754568799995</v>
      </c>
      <c r="R37" s="71" t="str">
        <f>TEXT(Q37, "$#,###")</f>
        <v>$69,286</v>
      </c>
      <c r="S37" s="68" t="s">
        <v>84</v>
      </c>
      <c r="T37" s="68" t="s">
        <v>8</v>
      </c>
      <c r="U37" s="68" t="s">
        <v>8</v>
      </c>
      <c r="V37" s="61">
        <v>287.58307230000003</v>
      </c>
      <c r="W37" s="61">
        <v>309.69275322300001</v>
      </c>
      <c r="X37" s="61">
        <f>W37-V37</f>
        <v>22.109680922999985</v>
      </c>
      <c r="Y37" s="72">
        <f>X37/V37</f>
        <v>7.6881023441934981E-2</v>
      </c>
      <c r="Z37" s="61">
        <v>309.69275322300001</v>
      </c>
      <c r="AA37" s="61">
        <v>322.54400405799998</v>
      </c>
      <c r="AB37" s="61">
        <f>AA37-Z37</f>
        <v>12.851250834999973</v>
      </c>
      <c r="AC37" s="72">
        <f>AB37/Z37</f>
        <v>4.1496776082926914E-2</v>
      </c>
      <c r="AD37" s="61">
        <v>107.83890099600001</v>
      </c>
      <c r="AE37" s="61">
        <v>26.959725249000002</v>
      </c>
      <c r="AF37" s="61">
        <v>68.800345093700003</v>
      </c>
      <c r="AG37" s="61">
        <v>22.9334483646</v>
      </c>
      <c r="AH37" s="62">
        <v>7.2999999999999995E-2</v>
      </c>
      <c r="AI37" s="61">
        <v>303.15853307700002</v>
      </c>
      <c r="AJ37" s="61">
        <v>106.80378571</v>
      </c>
      <c r="AK37" s="63">
        <f>AJ37/AI37</f>
        <v>0.35230341242900998</v>
      </c>
      <c r="AL37" s="73">
        <v>94.2</v>
      </c>
      <c r="AM37" s="74">
        <v>0.94496400000000003</v>
      </c>
      <c r="AN37" s="74">
        <v>0.940419</v>
      </c>
      <c r="AO37" s="75">
        <v>7.5968960716199995E-4</v>
      </c>
      <c r="AP37" s="76" t="s">
        <v>90</v>
      </c>
      <c r="AQ37" s="75">
        <v>6.6206595364999996E-2</v>
      </c>
      <c r="AR37" s="75">
        <v>0.260740786615</v>
      </c>
      <c r="AS37" s="75">
        <v>0.242702337056</v>
      </c>
      <c r="AT37" s="75">
        <v>0.19264211080800001</v>
      </c>
      <c r="AU37" s="75">
        <v>0.17306353587100001</v>
      </c>
      <c r="AV37" s="75">
        <v>5.1282470535799998E-2</v>
      </c>
      <c r="AW37" s="61">
        <v>81</v>
      </c>
      <c r="AX37" s="61">
        <v>55</v>
      </c>
      <c r="AY37" s="61">
        <v>57</v>
      </c>
      <c r="AZ37" s="61">
        <v>93</v>
      </c>
      <c r="BA37" s="61">
        <v>98</v>
      </c>
      <c r="BB37" s="61">
        <f>SUM(AW37:BA37)</f>
        <v>384</v>
      </c>
      <c r="BC37" s="61">
        <f>BA37-AW37</f>
        <v>17</v>
      </c>
      <c r="BD37" s="63">
        <f>BC37/AW37</f>
        <v>0.20987654320987653</v>
      </c>
      <c r="BE37" s="67">
        <f>IF(K37&lt;BE$6,1,0)</f>
        <v>0</v>
      </c>
      <c r="BF37" s="67">
        <f>+IF(AND(K37&gt;=BF$5,K37&lt;BF$6),1,0)</f>
        <v>0</v>
      </c>
      <c r="BG37" s="67">
        <f>+IF(AND(K37&gt;=BG$5,K37&lt;BG$6),1,0)</f>
        <v>1</v>
      </c>
      <c r="BH37" s="67">
        <f>+IF(AND(K37&gt;=BH$5,K37&lt;BH$6),1,0)</f>
        <v>0</v>
      </c>
      <c r="BI37" s="67">
        <f>+IF(K37&gt;=BI$6,1,0)</f>
        <v>0</v>
      </c>
      <c r="BJ37" s="67">
        <f>IF(M37&lt;BJ$6,1,0)</f>
        <v>0</v>
      </c>
      <c r="BK37" s="67">
        <f>+IF(AND(M37&gt;=BK$5,M37&lt;BK$6),1,0)</f>
        <v>0</v>
      </c>
      <c r="BL37" s="67">
        <f>+IF(AND(M37&gt;=BL$5,M37&lt;BL$6),1,0)</f>
        <v>0</v>
      </c>
      <c r="BM37" s="67">
        <f>+IF(AND(M37&gt;=BM$5,M37&lt;BM$6),1,0)</f>
        <v>0</v>
      </c>
      <c r="BN37" s="67">
        <f>+IF(M37&gt;=BN$6,1,0)</f>
        <v>1</v>
      </c>
      <c r="BO37" s="67" t="str">
        <f>+IF(M37&gt;=BO$6,"YES","NO")</f>
        <v>YES</v>
      </c>
      <c r="BP37" s="67" t="str">
        <f>+IF(K37&gt;=BP$6,"YES","NO")</f>
        <v>YES</v>
      </c>
      <c r="BQ37" s="67" t="str">
        <f>+IF(ISERROR(VLOOKUP(E37,'[1]Hi Tech List (2020)'!$A$2:$B$84,1,FALSE)),"NO","YES")</f>
        <v>NO</v>
      </c>
      <c r="BR37" s="67" t="str">
        <f>IF(AL37&gt;=BR$6,"YES","NO")</f>
        <v>NO</v>
      </c>
      <c r="BS37" s="67" t="str">
        <f>IF(AB37&gt;BS$6,"YES","NO")</f>
        <v>NO</v>
      </c>
      <c r="BT37" s="67" t="str">
        <f>IF(AC37&gt;BT$6,"YES","NO")</f>
        <v>NO</v>
      </c>
      <c r="BU37" s="67" t="str">
        <f>IF(AD37&gt;BU$6,"YES","NO")</f>
        <v>YES</v>
      </c>
      <c r="BV37" s="67" t="str">
        <f>IF(OR(BS37="YES",BT37="YES",BU37="YES"),"YES","NO")</f>
        <v>YES</v>
      </c>
      <c r="BW37" s="67" t="str">
        <f>+IF(BE37=1,BE$8,IF(BF37=1,BF$8,IF(BG37=1,BG$8,IF(BH37=1,BH$8,BI$8))))</f>
        <v>$20-25</v>
      </c>
      <c r="BX37" s="67" t="str">
        <f>+IF(BJ37=1,BJ$8,IF(BK37=1,BK$8,IF(BL37=1,BL$8,IF(BM37=1,BM$8,BN$8))))</f>
        <v>&gt;$30</v>
      </c>
    </row>
    <row r="38" spans="1:76" hidden="1" x14ac:dyDescent="0.2">
      <c r="A38" s="68" t="str">
        <f t="shared" si="4"/>
        <v>17-0000</v>
      </c>
      <c r="B38" s="68" t="str">
        <f>VLOOKUP(A38,'[1]2- &amp; 3-digit SOC'!$A$1:$B$121,2,FALSE)</f>
        <v>Architecture and Engineering Occupations</v>
      </c>
      <c r="C38" s="68" t="str">
        <f t="shared" si="5"/>
        <v>17-0000 Architecture and Engineering Occupations</v>
      </c>
      <c r="D38" s="68" t="str">
        <f t="shared" si="6"/>
        <v>17-1000</v>
      </c>
      <c r="E38" s="68" t="str">
        <f>VLOOKUP(D38,'[1]2- &amp; 3-digit SOC'!$A$1:$B$121,2,FALSE)</f>
        <v>Architects, Surveyors, and Cartographers</v>
      </c>
      <c r="F38" s="68" t="str">
        <f t="shared" si="7"/>
        <v>17-1000 Architects, Surveyors, and Cartographers</v>
      </c>
      <c r="G38" s="68" t="s">
        <v>175</v>
      </c>
      <c r="H38" s="68" t="s">
        <v>176</v>
      </c>
      <c r="I38" s="68" t="s">
        <v>177</v>
      </c>
      <c r="J38" s="69" t="str">
        <f>CONCATENATE(H38, " (", R38, ")")</f>
        <v>Surveyors ($60,950)</v>
      </c>
      <c r="K38" s="70">
        <v>17.1724520231</v>
      </c>
      <c r="L38" s="70">
        <v>22.960722931900001</v>
      </c>
      <c r="M38" s="70">
        <v>29.302774321499999</v>
      </c>
      <c r="N38" s="70">
        <v>32.110202918399999</v>
      </c>
      <c r="O38" s="70">
        <v>40.599548803499999</v>
      </c>
      <c r="P38" s="70">
        <v>49.548862726800003</v>
      </c>
      <c r="Q38" s="71">
        <v>60949.770588599997</v>
      </c>
      <c r="R38" s="71" t="str">
        <f>TEXT(Q38, "$#,###")</f>
        <v>$60,950</v>
      </c>
      <c r="S38" s="68" t="s">
        <v>84</v>
      </c>
      <c r="T38" s="68" t="s">
        <v>8</v>
      </c>
      <c r="U38" s="68" t="s">
        <v>171</v>
      </c>
      <c r="V38" s="61">
        <v>984.92684979600006</v>
      </c>
      <c r="W38" s="61">
        <v>1009.18496089</v>
      </c>
      <c r="X38" s="61">
        <f>W38-V38</f>
        <v>24.258111093999901</v>
      </c>
      <c r="Y38" s="72">
        <f>X38/V38</f>
        <v>2.462935303167366E-2</v>
      </c>
      <c r="Z38" s="61">
        <v>1009.18496089</v>
      </c>
      <c r="AA38" s="61">
        <v>1060.0864349599999</v>
      </c>
      <c r="AB38" s="61">
        <f>AA38-Z38</f>
        <v>50.901474069999949</v>
      </c>
      <c r="AC38" s="72">
        <f>AB38/Z38</f>
        <v>5.0438201164938044E-2</v>
      </c>
      <c r="AD38" s="61">
        <v>360.463872799</v>
      </c>
      <c r="AE38" s="61">
        <v>90.115968199700006</v>
      </c>
      <c r="AF38" s="61">
        <v>225.212574991</v>
      </c>
      <c r="AG38" s="61">
        <v>75.0708583304</v>
      </c>
      <c r="AH38" s="62">
        <v>7.2999999999999995E-2</v>
      </c>
      <c r="AI38" s="61">
        <v>983.43620134299999</v>
      </c>
      <c r="AJ38" s="61">
        <v>391.18140809400001</v>
      </c>
      <c r="AK38" s="63">
        <f>AJ38/AI38</f>
        <v>0.39776999012218067</v>
      </c>
      <c r="AL38" s="73">
        <v>95.8</v>
      </c>
      <c r="AM38" s="74">
        <v>0.83672500000000005</v>
      </c>
      <c r="AN38" s="74">
        <v>0.84296599999999999</v>
      </c>
      <c r="AO38" s="76" t="s">
        <v>90</v>
      </c>
      <c r="AP38" s="76" t="s">
        <v>90</v>
      </c>
      <c r="AQ38" s="75">
        <v>5.9001394535299997E-2</v>
      </c>
      <c r="AR38" s="75">
        <v>0.27157998259499999</v>
      </c>
      <c r="AS38" s="75">
        <v>0.24093176532400001</v>
      </c>
      <c r="AT38" s="75">
        <v>0.18323088861299999</v>
      </c>
      <c r="AU38" s="75">
        <v>0.16772453928600001</v>
      </c>
      <c r="AV38" s="75">
        <v>6.7903870284700005E-2</v>
      </c>
      <c r="AW38" s="61">
        <v>0</v>
      </c>
      <c r="AX38" s="61">
        <v>0</v>
      </c>
      <c r="AY38" s="61">
        <v>0</v>
      </c>
      <c r="AZ38" s="61">
        <v>0</v>
      </c>
      <c r="BA38" s="61">
        <v>0</v>
      </c>
      <c r="BB38" s="61">
        <f>SUM(AW38:BA38)</f>
        <v>0</v>
      </c>
      <c r="BC38" s="61">
        <f>BA38-AW38</f>
        <v>0</v>
      </c>
      <c r="BD38" s="63">
        <v>0</v>
      </c>
      <c r="BE38" s="67">
        <f>IF(K38&lt;BE$6,1,0)</f>
        <v>0</v>
      </c>
      <c r="BF38" s="67">
        <f>+IF(AND(K38&gt;=BF$5,K38&lt;BF$6),1,0)</f>
        <v>1</v>
      </c>
      <c r="BG38" s="67">
        <f>+IF(AND(K38&gt;=BG$5,K38&lt;BG$6),1,0)</f>
        <v>0</v>
      </c>
      <c r="BH38" s="67">
        <f>+IF(AND(K38&gt;=BH$5,K38&lt;BH$6),1,0)</f>
        <v>0</v>
      </c>
      <c r="BI38" s="67">
        <f>+IF(K38&gt;=BI$6,1,0)</f>
        <v>0</v>
      </c>
      <c r="BJ38" s="67">
        <f>IF(M38&lt;BJ$6,1,0)</f>
        <v>0</v>
      </c>
      <c r="BK38" s="67">
        <f>+IF(AND(M38&gt;=BK$5,M38&lt;BK$6),1,0)</f>
        <v>0</v>
      </c>
      <c r="BL38" s="67">
        <f>+IF(AND(M38&gt;=BL$5,M38&lt;BL$6),1,0)</f>
        <v>0</v>
      </c>
      <c r="BM38" s="67">
        <f>+IF(AND(M38&gt;=BM$5,M38&lt;BM$6),1,0)</f>
        <v>1</v>
      </c>
      <c r="BN38" s="67">
        <f>+IF(M38&gt;=BN$6,1,0)</f>
        <v>0</v>
      </c>
      <c r="BO38" s="67" t="str">
        <f>+IF(M38&gt;=BO$6,"YES","NO")</f>
        <v>YES</v>
      </c>
      <c r="BP38" s="67" t="str">
        <f>+IF(K38&gt;=BP$6,"YES","NO")</f>
        <v>YES</v>
      </c>
      <c r="BQ38" s="67" t="str">
        <f>+IF(ISERROR(VLOOKUP(E38,'[1]Hi Tech List (2020)'!$A$2:$B$84,1,FALSE)),"NO","YES")</f>
        <v>NO</v>
      </c>
      <c r="BR38" s="67" t="str">
        <f>IF(AL38&gt;=BR$6,"YES","NO")</f>
        <v>NO</v>
      </c>
      <c r="BS38" s="67" t="str">
        <f>IF(AB38&gt;BS$6,"YES","NO")</f>
        <v>NO</v>
      </c>
      <c r="BT38" s="67" t="str">
        <f>IF(AC38&gt;BT$6,"YES","NO")</f>
        <v>NO</v>
      </c>
      <c r="BU38" s="67" t="str">
        <f>IF(AD38&gt;BU$6,"YES","NO")</f>
        <v>YES</v>
      </c>
      <c r="BV38" s="67" t="str">
        <f>IF(OR(BS38="YES",BT38="YES",BU38="YES"),"YES","NO")</f>
        <v>YES</v>
      </c>
      <c r="BW38" s="67" t="str">
        <f>+IF(BE38=1,BE$8,IF(BF38=1,BF$8,IF(BG38=1,BG$8,IF(BH38=1,BH$8,BI$8))))</f>
        <v>$15-20</v>
      </c>
      <c r="BX38" s="67" t="str">
        <f>+IF(BJ38=1,BJ$8,IF(BK38=1,BK$8,IF(BL38=1,BL$8,IF(BM38=1,BM$8,BN$8))))</f>
        <v>$25-30</v>
      </c>
    </row>
    <row r="39" spans="1:76" hidden="1" x14ac:dyDescent="0.2">
      <c r="A39" s="68" t="str">
        <f t="shared" si="4"/>
        <v>17-0000</v>
      </c>
      <c r="B39" s="68" t="str">
        <f>VLOOKUP(A39,'[1]2- &amp; 3-digit SOC'!$A$1:$B$121,2,FALSE)</f>
        <v>Architecture and Engineering Occupations</v>
      </c>
      <c r="C39" s="68" t="str">
        <f t="shared" si="5"/>
        <v>17-0000 Architecture and Engineering Occupations</v>
      </c>
      <c r="D39" s="68" t="str">
        <f t="shared" si="6"/>
        <v>17-2000</v>
      </c>
      <c r="E39" s="68" t="str">
        <f>VLOOKUP(D39,'[1]2- &amp; 3-digit SOC'!$A$1:$B$121,2,FALSE)</f>
        <v>Engineers</v>
      </c>
      <c r="F39" s="68" t="str">
        <f t="shared" si="7"/>
        <v>17-2000 Engineers</v>
      </c>
      <c r="G39" s="68" t="s">
        <v>178</v>
      </c>
      <c r="H39" s="68" t="s">
        <v>179</v>
      </c>
      <c r="I39" s="68" t="s">
        <v>180</v>
      </c>
      <c r="J39" s="69" t="str">
        <f>CONCATENATE(H39, " (", R39, ")")</f>
        <v>Aerospace Engineers ($129,161)</v>
      </c>
      <c r="K39" s="70">
        <v>37.747682449899997</v>
      </c>
      <c r="L39" s="70">
        <v>47.768252471499999</v>
      </c>
      <c r="M39" s="70">
        <v>62.096459226599997</v>
      </c>
      <c r="N39" s="70">
        <v>62.056286383500002</v>
      </c>
      <c r="O39" s="70">
        <v>75.321465213099998</v>
      </c>
      <c r="P39" s="70">
        <v>87.918610789300004</v>
      </c>
      <c r="Q39" s="71">
        <v>129160.63519099999</v>
      </c>
      <c r="R39" s="71" t="str">
        <f>TEXT(Q39, "$#,###")</f>
        <v>$129,161</v>
      </c>
      <c r="S39" s="68" t="s">
        <v>84</v>
      </c>
      <c r="T39" s="68" t="s">
        <v>8</v>
      </c>
      <c r="U39" s="68" t="s">
        <v>8</v>
      </c>
      <c r="V39" s="61">
        <v>3220.9749058799998</v>
      </c>
      <c r="W39" s="61">
        <v>3243.4377735100002</v>
      </c>
      <c r="X39" s="61">
        <f>W39-V39</f>
        <v>22.462867630000346</v>
      </c>
      <c r="Y39" s="72">
        <f>X39/V39</f>
        <v>6.9739343789961272E-3</v>
      </c>
      <c r="Z39" s="61">
        <v>3243.4377735100002</v>
      </c>
      <c r="AA39" s="61">
        <v>3330.54744489</v>
      </c>
      <c r="AB39" s="61">
        <f>AA39-Z39</f>
        <v>87.109671379999781</v>
      </c>
      <c r="AC39" s="72">
        <f>AB39/Z39</f>
        <v>2.6857204442597024E-2</v>
      </c>
      <c r="AD39" s="61">
        <v>829.98714874799998</v>
      </c>
      <c r="AE39" s="61">
        <v>207.496787187</v>
      </c>
      <c r="AF39" s="61">
        <v>540.79332833499996</v>
      </c>
      <c r="AG39" s="61">
        <v>180.26444277799999</v>
      </c>
      <c r="AH39" s="62">
        <v>5.5E-2</v>
      </c>
      <c r="AI39" s="61">
        <v>3191.5034298099999</v>
      </c>
      <c r="AJ39" s="61">
        <v>622.65776809800002</v>
      </c>
      <c r="AK39" s="63">
        <f>AJ39/AI39</f>
        <v>0.19509857400813407</v>
      </c>
      <c r="AL39" s="73">
        <v>77.2</v>
      </c>
      <c r="AM39" s="74">
        <v>1.8475509999999999</v>
      </c>
      <c r="AN39" s="74">
        <v>1.8136589999999999</v>
      </c>
      <c r="AO39" s="76" t="s">
        <v>90</v>
      </c>
      <c r="AP39" s="75">
        <v>4.6838119281699996E-3</v>
      </c>
      <c r="AQ39" s="75">
        <v>4.0263884742699999E-2</v>
      </c>
      <c r="AR39" s="75">
        <v>0.189455541615</v>
      </c>
      <c r="AS39" s="75">
        <v>0.19581181003500001</v>
      </c>
      <c r="AT39" s="75">
        <v>0.23964268553699999</v>
      </c>
      <c r="AU39" s="75">
        <v>0.26976871353600002</v>
      </c>
      <c r="AV39" s="75">
        <v>5.9752993380299997E-2</v>
      </c>
      <c r="AW39" s="61">
        <v>66</v>
      </c>
      <c r="AX39" s="61">
        <v>69</v>
      </c>
      <c r="AY39" s="61">
        <v>86</v>
      </c>
      <c r="AZ39" s="61">
        <v>72</v>
      </c>
      <c r="BA39" s="61">
        <v>89</v>
      </c>
      <c r="BB39" s="61">
        <f>SUM(AW39:BA39)</f>
        <v>382</v>
      </c>
      <c r="BC39" s="61">
        <f>BA39-AW39</f>
        <v>23</v>
      </c>
      <c r="BD39" s="63">
        <f>BC39/AW39</f>
        <v>0.34848484848484851</v>
      </c>
      <c r="BE39" s="67">
        <f>IF(K39&lt;BE$6,1,0)</f>
        <v>0</v>
      </c>
      <c r="BF39" s="67">
        <f>+IF(AND(K39&gt;=BF$5,K39&lt;BF$6),1,0)</f>
        <v>0</v>
      </c>
      <c r="BG39" s="67">
        <f>+IF(AND(K39&gt;=BG$5,K39&lt;BG$6),1,0)</f>
        <v>0</v>
      </c>
      <c r="BH39" s="67">
        <f>+IF(AND(K39&gt;=BH$5,K39&lt;BH$6),1,0)</f>
        <v>0</v>
      </c>
      <c r="BI39" s="67">
        <f>+IF(K39&gt;=BI$6,1,0)</f>
        <v>1</v>
      </c>
      <c r="BJ39" s="67">
        <f>IF(M39&lt;BJ$6,1,0)</f>
        <v>0</v>
      </c>
      <c r="BK39" s="67">
        <f>+IF(AND(M39&gt;=BK$5,M39&lt;BK$6),1,0)</f>
        <v>0</v>
      </c>
      <c r="BL39" s="67">
        <f>+IF(AND(M39&gt;=BL$5,M39&lt;BL$6),1,0)</f>
        <v>0</v>
      </c>
      <c r="BM39" s="67">
        <f>+IF(AND(M39&gt;=BM$5,M39&lt;BM$6),1,0)</f>
        <v>0</v>
      </c>
      <c r="BN39" s="67">
        <f>+IF(M39&gt;=BN$6,1,0)</f>
        <v>1</v>
      </c>
      <c r="BO39" s="67" t="str">
        <f>+IF(M39&gt;=BO$6,"YES","NO")</f>
        <v>YES</v>
      </c>
      <c r="BP39" s="67" t="str">
        <f>+IF(K39&gt;=BP$6,"YES","NO")</f>
        <v>YES</v>
      </c>
      <c r="BQ39" s="67" t="str">
        <f>+IF(ISERROR(VLOOKUP(E39,'[1]Hi Tech List (2020)'!$A$2:$B$84,1,FALSE)),"NO","YES")</f>
        <v>NO</v>
      </c>
      <c r="BR39" s="67" t="str">
        <f>IF(AL39&gt;=BR$6,"YES","NO")</f>
        <v>NO</v>
      </c>
      <c r="BS39" s="67" t="str">
        <f>IF(AB39&gt;BS$6,"YES","NO")</f>
        <v>NO</v>
      </c>
      <c r="BT39" s="67" t="str">
        <f>IF(AC39&gt;BT$6,"YES","NO")</f>
        <v>NO</v>
      </c>
      <c r="BU39" s="67" t="str">
        <f>IF(AD39&gt;BU$6,"YES","NO")</f>
        <v>YES</v>
      </c>
      <c r="BV39" s="67" t="str">
        <f>IF(OR(BS39="YES",BT39="YES",BU39="YES"),"YES","NO")</f>
        <v>YES</v>
      </c>
      <c r="BW39" s="67" t="str">
        <f>+IF(BE39=1,BE$8,IF(BF39=1,BF$8,IF(BG39=1,BG$8,IF(BH39=1,BH$8,BI$8))))</f>
        <v>&gt;$30</v>
      </c>
      <c r="BX39" s="67" t="str">
        <f>+IF(BJ39=1,BJ$8,IF(BK39=1,BK$8,IF(BL39=1,BL$8,IF(BM39=1,BM$8,BN$8))))</f>
        <v>&gt;$30</v>
      </c>
    </row>
    <row r="40" spans="1:76" hidden="1" x14ac:dyDescent="0.2">
      <c r="A40" s="68" t="str">
        <f t="shared" si="4"/>
        <v>17-0000</v>
      </c>
      <c r="B40" s="68" t="str">
        <f>VLOOKUP(A40,'[1]2- &amp; 3-digit SOC'!$A$1:$B$121,2,FALSE)</f>
        <v>Architecture and Engineering Occupations</v>
      </c>
      <c r="C40" s="68" t="str">
        <f t="shared" si="5"/>
        <v>17-0000 Architecture and Engineering Occupations</v>
      </c>
      <c r="D40" s="68" t="str">
        <f t="shared" si="6"/>
        <v>17-2000</v>
      </c>
      <c r="E40" s="68" t="str">
        <f>VLOOKUP(D40,'[1]2- &amp; 3-digit SOC'!$A$1:$B$121,2,FALSE)</f>
        <v>Engineers</v>
      </c>
      <c r="F40" s="68" t="str">
        <f t="shared" si="7"/>
        <v>17-2000 Engineers</v>
      </c>
      <c r="G40" s="68" t="s">
        <v>181</v>
      </c>
      <c r="H40" s="68" t="s">
        <v>182</v>
      </c>
      <c r="I40" s="68" t="s">
        <v>183</v>
      </c>
      <c r="J40" s="69" t="str">
        <f>CONCATENATE(H40, " (", R40, ")")</f>
        <v>Chemical Engineers ($143,367)</v>
      </c>
      <c r="K40" s="70">
        <v>36.536966469500001</v>
      </c>
      <c r="L40" s="70">
        <v>51.686946322200001</v>
      </c>
      <c r="M40" s="70">
        <v>68.926204678199994</v>
      </c>
      <c r="N40" s="70">
        <v>72.602532726299998</v>
      </c>
      <c r="O40" s="70">
        <v>89.334479641300007</v>
      </c>
      <c r="P40" s="70">
        <v>101.514244801</v>
      </c>
      <c r="Q40" s="71">
        <v>143366.50573100001</v>
      </c>
      <c r="R40" s="71" t="str">
        <f>TEXT(Q40, "$#,###")</f>
        <v>$143,367</v>
      </c>
      <c r="S40" s="68" t="s">
        <v>84</v>
      </c>
      <c r="T40" s="68" t="s">
        <v>8</v>
      </c>
      <c r="U40" s="68" t="s">
        <v>8</v>
      </c>
      <c r="V40" s="61">
        <v>1113.9842957599999</v>
      </c>
      <c r="W40" s="61">
        <v>1098.2979791</v>
      </c>
      <c r="X40" s="61">
        <f>W40-V40</f>
        <v>-15.686316659999875</v>
      </c>
      <c r="Y40" s="72">
        <f>X40/V40</f>
        <v>-1.4081272707078971E-2</v>
      </c>
      <c r="Z40" s="61">
        <v>1098.2979791</v>
      </c>
      <c r="AA40" s="61">
        <v>1133.8820391500001</v>
      </c>
      <c r="AB40" s="61">
        <f>AA40-Z40</f>
        <v>35.584060050000062</v>
      </c>
      <c r="AC40" s="72">
        <f>AB40/Z40</f>
        <v>3.2399276632703457E-2</v>
      </c>
      <c r="AD40" s="61">
        <v>286.79055181500001</v>
      </c>
      <c r="AE40" s="61">
        <v>71.697637953799997</v>
      </c>
      <c r="AF40" s="61">
        <v>183.51574621899999</v>
      </c>
      <c r="AG40" s="61">
        <v>61.171915406300002</v>
      </c>
      <c r="AH40" s="62">
        <v>5.5E-2</v>
      </c>
      <c r="AI40" s="61">
        <v>1078.4113124400001</v>
      </c>
      <c r="AJ40" s="61">
        <v>297.58514567700001</v>
      </c>
      <c r="AK40" s="63">
        <f>AJ40/AI40</f>
        <v>0.27594772258433337</v>
      </c>
      <c r="AL40" s="73">
        <v>91.7</v>
      </c>
      <c r="AM40" s="74">
        <v>1.37195</v>
      </c>
      <c r="AN40" s="74">
        <v>1.3368640000000001</v>
      </c>
      <c r="AO40" s="75">
        <v>7.69319265444E-5</v>
      </c>
      <c r="AP40" s="75">
        <v>1.1385641993599999E-2</v>
      </c>
      <c r="AQ40" s="75">
        <v>5.2775228621600001E-2</v>
      </c>
      <c r="AR40" s="75">
        <v>0.26395374526900001</v>
      </c>
      <c r="AS40" s="75">
        <v>0.20388544442199999</v>
      </c>
      <c r="AT40" s="75">
        <v>0.22129949885399999</v>
      </c>
      <c r="AU40" s="75">
        <v>0.186257643005</v>
      </c>
      <c r="AV40" s="75">
        <v>6.03658659078E-2</v>
      </c>
      <c r="AW40" s="61">
        <v>0</v>
      </c>
      <c r="AX40" s="61">
        <v>0</v>
      </c>
      <c r="AY40" s="61">
        <v>0</v>
      </c>
      <c r="AZ40" s="61">
        <v>0</v>
      </c>
      <c r="BA40" s="61">
        <v>0</v>
      </c>
      <c r="BB40" s="61">
        <f>SUM(AW40:BA40)</f>
        <v>0</v>
      </c>
      <c r="BC40" s="61">
        <f>BA40-AW40</f>
        <v>0</v>
      </c>
      <c r="BD40" s="63">
        <v>0</v>
      </c>
      <c r="BE40" s="67">
        <f>IF(K40&lt;BE$6,1,0)</f>
        <v>0</v>
      </c>
      <c r="BF40" s="67">
        <f>+IF(AND(K40&gt;=BF$5,K40&lt;BF$6),1,0)</f>
        <v>0</v>
      </c>
      <c r="BG40" s="67">
        <f>+IF(AND(K40&gt;=BG$5,K40&lt;BG$6),1,0)</f>
        <v>0</v>
      </c>
      <c r="BH40" s="67">
        <f>+IF(AND(K40&gt;=BH$5,K40&lt;BH$6),1,0)</f>
        <v>0</v>
      </c>
      <c r="BI40" s="67">
        <f>+IF(K40&gt;=BI$6,1,0)</f>
        <v>1</v>
      </c>
      <c r="BJ40" s="67">
        <f>IF(M40&lt;BJ$6,1,0)</f>
        <v>0</v>
      </c>
      <c r="BK40" s="67">
        <f>+IF(AND(M40&gt;=BK$5,M40&lt;BK$6),1,0)</f>
        <v>0</v>
      </c>
      <c r="BL40" s="67">
        <f>+IF(AND(M40&gt;=BL$5,M40&lt;BL$6),1,0)</f>
        <v>0</v>
      </c>
      <c r="BM40" s="67">
        <f>+IF(AND(M40&gt;=BM$5,M40&lt;BM$6),1,0)</f>
        <v>0</v>
      </c>
      <c r="BN40" s="67">
        <f>+IF(M40&gt;=BN$6,1,0)</f>
        <v>1</v>
      </c>
      <c r="BO40" s="67" t="str">
        <f>+IF(M40&gt;=BO$6,"YES","NO")</f>
        <v>YES</v>
      </c>
      <c r="BP40" s="67" t="str">
        <f>+IF(K40&gt;=BP$6,"YES","NO")</f>
        <v>YES</v>
      </c>
      <c r="BQ40" s="67" t="str">
        <f>+IF(ISERROR(VLOOKUP(E40,'[1]Hi Tech List (2020)'!$A$2:$B$84,1,FALSE)),"NO","YES")</f>
        <v>NO</v>
      </c>
      <c r="BR40" s="67" t="str">
        <f>IF(AL40&gt;=BR$6,"YES","NO")</f>
        <v>NO</v>
      </c>
      <c r="BS40" s="67" t="str">
        <f>IF(AB40&gt;BS$6,"YES","NO")</f>
        <v>NO</v>
      </c>
      <c r="BT40" s="67" t="str">
        <f>IF(AC40&gt;BT$6,"YES","NO")</f>
        <v>NO</v>
      </c>
      <c r="BU40" s="67" t="str">
        <f>IF(AD40&gt;BU$6,"YES","NO")</f>
        <v>YES</v>
      </c>
      <c r="BV40" s="67" t="str">
        <f>IF(OR(BS40="YES",BT40="YES",BU40="YES"),"YES","NO")</f>
        <v>YES</v>
      </c>
      <c r="BW40" s="67" t="str">
        <f>+IF(BE40=1,BE$8,IF(BF40=1,BF$8,IF(BG40=1,BG$8,IF(BH40=1,BH$8,BI$8))))</f>
        <v>&gt;$30</v>
      </c>
      <c r="BX40" s="67" t="str">
        <f>+IF(BJ40=1,BJ$8,IF(BK40=1,BK$8,IF(BL40=1,BL$8,IF(BM40=1,BM$8,BN$8))))</f>
        <v>&gt;$30</v>
      </c>
    </row>
    <row r="41" spans="1:76" hidden="1" x14ac:dyDescent="0.2">
      <c r="A41" s="68" t="str">
        <f t="shared" si="4"/>
        <v>17-0000</v>
      </c>
      <c r="B41" s="68" t="str">
        <f>VLOOKUP(A41,'[1]2- &amp; 3-digit SOC'!$A$1:$B$121,2,FALSE)</f>
        <v>Architecture and Engineering Occupations</v>
      </c>
      <c r="C41" s="68" t="str">
        <f t="shared" si="5"/>
        <v>17-0000 Architecture and Engineering Occupations</v>
      </c>
      <c r="D41" s="68" t="str">
        <f t="shared" si="6"/>
        <v>17-2000</v>
      </c>
      <c r="E41" s="68" t="str">
        <f>VLOOKUP(D41,'[1]2- &amp; 3-digit SOC'!$A$1:$B$121,2,FALSE)</f>
        <v>Engineers</v>
      </c>
      <c r="F41" s="68" t="str">
        <f t="shared" si="7"/>
        <v>17-2000 Engineers</v>
      </c>
      <c r="G41" s="68" t="s">
        <v>184</v>
      </c>
      <c r="H41" s="68" t="s">
        <v>185</v>
      </c>
      <c r="I41" s="68" t="s">
        <v>186</v>
      </c>
      <c r="J41" s="69" t="str">
        <f>CONCATENATE(H41, " (", R41, ")")</f>
        <v>Civil Engineers ($84,633)</v>
      </c>
      <c r="K41" s="70">
        <v>25.5290187636</v>
      </c>
      <c r="L41" s="70">
        <v>31.5758490634</v>
      </c>
      <c r="M41" s="70">
        <v>40.689075691900001</v>
      </c>
      <c r="N41" s="70">
        <v>49.257931299200003</v>
      </c>
      <c r="O41" s="70">
        <v>57.274498934900002</v>
      </c>
      <c r="P41" s="70">
        <v>82.497968348000001</v>
      </c>
      <c r="Q41" s="71">
        <v>84633.277439099998</v>
      </c>
      <c r="R41" s="71" t="str">
        <f>TEXT(Q41, "$#,###")</f>
        <v>$84,633</v>
      </c>
      <c r="S41" s="68" t="s">
        <v>84</v>
      </c>
      <c r="T41" s="68" t="s">
        <v>8</v>
      </c>
      <c r="U41" s="68" t="s">
        <v>8</v>
      </c>
      <c r="V41" s="61">
        <v>5955.6461654100003</v>
      </c>
      <c r="W41" s="61">
        <v>6591.9772470999997</v>
      </c>
      <c r="X41" s="61">
        <f>W41-V41</f>
        <v>636.33108168999934</v>
      </c>
      <c r="Y41" s="72">
        <f>X41/V41</f>
        <v>0.10684501127447232</v>
      </c>
      <c r="Z41" s="61">
        <v>6591.9772470999997</v>
      </c>
      <c r="AA41" s="61">
        <v>6894.2806912899996</v>
      </c>
      <c r="AB41" s="61">
        <f>AA41-Z41</f>
        <v>302.30344418999994</v>
      </c>
      <c r="AC41" s="72">
        <f>AB41/Z41</f>
        <v>4.5859297272755596E-2</v>
      </c>
      <c r="AD41" s="61">
        <v>2156.4427358100002</v>
      </c>
      <c r="AE41" s="61">
        <v>539.11068395100006</v>
      </c>
      <c r="AF41" s="61">
        <v>1347.84985239</v>
      </c>
      <c r="AG41" s="61">
        <v>449.28328413000003</v>
      </c>
      <c r="AH41" s="62">
        <v>6.7000000000000004E-2</v>
      </c>
      <c r="AI41" s="61">
        <v>6440.0722306899997</v>
      </c>
      <c r="AJ41" s="61">
        <v>2326.6558560100002</v>
      </c>
      <c r="AK41" s="63">
        <f>AJ41/AI41</f>
        <v>0.36127791314550495</v>
      </c>
      <c r="AL41" s="73">
        <v>81.7</v>
      </c>
      <c r="AM41" s="74">
        <v>0.78259500000000004</v>
      </c>
      <c r="AN41" s="74">
        <v>0.78569699999999998</v>
      </c>
      <c r="AO41" s="76" t="s">
        <v>90</v>
      </c>
      <c r="AP41" s="75">
        <v>7.7297315856800003E-3</v>
      </c>
      <c r="AQ41" s="75">
        <v>5.3762215751099997E-2</v>
      </c>
      <c r="AR41" s="75">
        <v>0.26955379193500001</v>
      </c>
      <c r="AS41" s="75">
        <v>0.218008747867</v>
      </c>
      <c r="AT41" s="75">
        <v>0.189717992591</v>
      </c>
      <c r="AU41" s="75">
        <v>0.174682694384</v>
      </c>
      <c r="AV41" s="75">
        <v>8.6031393041099996E-2</v>
      </c>
      <c r="AW41" s="61">
        <v>174</v>
      </c>
      <c r="AX41" s="61">
        <v>246</v>
      </c>
      <c r="AY41" s="61">
        <v>377</v>
      </c>
      <c r="AZ41" s="61">
        <v>364</v>
      </c>
      <c r="BA41" s="61">
        <v>352</v>
      </c>
      <c r="BB41" s="61">
        <f>SUM(AW41:BA41)</f>
        <v>1513</v>
      </c>
      <c r="BC41" s="61">
        <f>BA41-AW41</f>
        <v>178</v>
      </c>
      <c r="BD41" s="63">
        <f>BC41/AW41</f>
        <v>1.0229885057471264</v>
      </c>
      <c r="BE41" s="67">
        <f>IF(K41&lt;BE$6,1,0)</f>
        <v>0</v>
      </c>
      <c r="BF41" s="67">
        <f>+IF(AND(K41&gt;=BF$5,K41&lt;BF$6),1,0)</f>
        <v>0</v>
      </c>
      <c r="BG41" s="67">
        <f>+IF(AND(K41&gt;=BG$5,K41&lt;BG$6),1,0)</f>
        <v>0</v>
      </c>
      <c r="BH41" s="67">
        <f>+IF(AND(K41&gt;=BH$5,K41&lt;BH$6),1,0)</f>
        <v>1</v>
      </c>
      <c r="BI41" s="67">
        <f>+IF(K41&gt;=BI$6,1,0)</f>
        <v>0</v>
      </c>
      <c r="BJ41" s="67">
        <f>IF(M41&lt;BJ$6,1,0)</f>
        <v>0</v>
      </c>
      <c r="BK41" s="67">
        <f>+IF(AND(M41&gt;=BK$5,M41&lt;BK$6),1,0)</f>
        <v>0</v>
      </c>
      <c r="BL41" s="67">
        <f>+IF(AND(M41&gt;=BL$5,M41&lt;BL$6),1,0)</f>
        <v>0</v>
      </c>
      <c r="BM41" s="67">
        <f>+IF(AND(M41&gt;=BM$5,M41&lt;BM$6),1,0)</f>
        <v>0</v>
      </c>
      <c r="BN41" s="67">
        <f>+IF(M41&gt;=BN$6,1,0)</f>
        <v>1</v>
      </c>
      <c r="BO41" s="67" t="str">
        <f>+IF(M41&gt;=BO$6,"YES","NO")</f>
        <v>YES</v>
      </c>
      <c r="BP41" s="67" t="str">
        <f>+IF(K41&gt;=BP$6,"YES","NO")</f>
        <v>YES</v>
      </c>
      <c r="BQ41" s="67" t="str">
        <f>+IF(ISERROR(VLOOKUP(E41,'[1]Hi Tech List (2020)'!$A$2:$B$84,1,FALSE)),"NO","YES")</f>
        <v>NO</v>
      </c>
      <c r="BR41" s="67" t="str">
        <f>IF(AL41&gt;=BR$6,"YES","NO")</f>
        <v>NO</v>
      </c>
      <c r="BS41" s="67" t="str">
        <f>IF(AB41&gt;BS$6,"YES","NO")</f>
        <v>YES</v>
      </c>
      <c r="BT41" s="67" t="str">
        <f>IF(AC41&gt;BT$6,"YES","NO")</f>
        <v>NO</v>
      </c>
      <c r="BU41" s="67" t="str">
        <f>IF(AD41&gt;BU$6,"YES","NO")</f>
        <v>YES</v>
      </c>
      <c r="BV41" s="67" t="str">
        <f>IF(OR(BS41="YES",BT41="YES",BU41="YES"),"YES","NO")</f>
        <v>YES</v>
      </c>
      <c r="BW41" s="67" t="str">
        <f>+IF(BE41=1,BE$8,IF(BF41=1,BF$8,IF(BG41=1,BG$8,IF(BH41=1,BH$8,BI$8))))</f>
        <v>$25-30</v>
      </c>
      <c r="BX41" s="67" t="str">
        <f>+IF(BJ41=1,BJ$8,IF(BK41=1,BK$8,IF(BL41=1,BL$8,IF(BM41=1,BM$8,BN$8))))</f>
        <v>&gt;$30</v>
      </c>
    </row>
    <row r="42" spans="1:76" hidden="1" x14ac:dyDescent="0.2">
      <c r="A42" s="68" t="str">
        <f t="shared" si="4"/>
        <v>17-0000</v>
      </c>
      <c r="B42" s="68" t="str">
        <f>VLOOKUP(A42,'[1]2- &amp; 3-digit SOC'!$A$1:$B$121,2,FALSE)</f>
        <v>Architecture and Engineering Occupations</v>
      </c>
      <c r="C42" s="68" t="str">
        <f t="shared" si="5"/>
        <v>17-0000 Architecture and Engineering Occupations</v>
      </c>
      <c r="D42" s="68" t="str">
        <f t="shared" si="6"/>
        <v>17-2000</v>
      </c>
      <c r="E42" s="68" t="str">
        <f>VLOOKUP(D42,'[1]2- &amp; 3-digit SOC'!$A$1:$B$121,2,FALSE)</f>
        <v>Engineers</v>
      </c>
      <c r="F42" s="68" t="str">
        <f t="shared" si="7"/>
        <v>17-2000 Engineers</v>
      </c>
      <c r="G42" s="68" t="s">
        <v>187</v>
      </c>
      <c r="H42" s="68" t="s">
        <v>188</v>
      </c>
      <c r="I42" s="68" t="s">
        <v>189</v>
      </c>
      <c r="J42" s="69" t="str">
        <f>CONCATENATE(H42, " (", R42, ")")</f>
        <v>Computer Hardware Engineers ($120,193)</v>
      </c>
      <c r="K42" s="70">
        <v>39.960532496399999</v>
      </c>
      <c r="L42" s="70">
        <v>49.169127858300001</v>
      </c>
      <c r="M42" s="70">
        <v>57.785203692700001</v>
      </c>
      <c r="N42" s="70">
        <v>58.067201773800001</v>
      </c>
      <c r="O42" s="70">
        <v>68.335385434599999</v>
      </c>
      <c r="P42" s="70">
        <v>78.721953612299998</v>
      </c>
      <c r="Q42" s="71">
        <v>120193.223681</v>
      </c>
      <c r="R42" s="71" t="str">
        <f>TEXT(Q42, "$#,###")</f>
        <v>$120,193</v>
      </c>
      <c r="S42" s="68" t="s">
        <v>84</v>
      </c>
      <c r="T42" s="68" t="s">
        <v>8</v>
      </c>
      <c r="U42" s="68" t="s">
        <v>8</v>
      </c>
      <c r="V42" s="61">
        <v>1244.2954109899999</v>
      </c>
      <c r="W42" s="61">
        <v>1678.59383478</v>
      </c>
      <c r="X42" s="61">
        <f>W42-V42</f>
        <v>434.29842379000002</v>
      </c>
      <c r="Y42" s="72">
        <f>X42/V42</f>
        <v>0.34903160451621273</v>
      </c>
      <c r="Z42" s="61">
        <v>1678.59383478</v>
      </c>
      <c r="AA42" s="61">
        <v>1764.2290608999999</v>
      </c>
      <c r="AB42" s="61">
        <f>AA42-Z42</f>
        <v>85.63522611999997</v>
      </c>
      <c r="AC42" s="72">
        <f>AB42/Z42</f>
        <v>5.1016049472875316E-2</v>
      </c>
      <c r="AD42" s="61">
        <v>557.83133337200002</v>
      </c>
      <c r="AE42" s="61">
        <v>139.457833343</v>
      </c>
      <c r="AF42" s="61">
        <v>343.99912322099999</v>
      </c>
      <c r="AG42" s="61">
        <v>114.66637440700001</v>
      </c>
      <c r="AH42" s="62">
        <v>6.7000000000000004E-2</v>
      </c>
      <c r="AI42" s="61">
        <v>1634.4151017700001</v>
      </c>
      <c r="AJ42" s="61">
        <v>565.54909779399998</v>
      </c>
      <c r="AK42" s="63">
        <f>AJ42/AI42</f>
        <v>0.34602537457071647</v>
      </c>
      <c r="AL42" s="73">
        <v>83.1</v>
      </c>
      <c r="AM42" s="74">
        <v>0.92713999999999996</v>
      </c>
      <c r="AN42" s="74">
        <v>0.93308100000000005</v>
      </c>
      <c r="AO42" s="76" t="s">
        <v>90</v>
      </c>
      <c r="AP42" s="75">
        <v>7.5579178534499998E-3</v>
      </c>
      <c r="AQ42" s="75">
        <v>2.9152512488799999E-2</v>
      </c>
      <c r="AR42" s="75">
        <v>0.237791577596</v>
      </c>
      <c r="AS42" s="75">
        <v>0.30619518015699998</v>
      </c>
      <c r="AT42" s="75">
        <v>0.251728106821</v>
      </c>
      <c r="AU42" s="75">
        <v>0.14398755110600001</v>
      </c>
      <c r="AV42" s="75">
        <v>2.32999183851E-2</v>
      </c>
      <c r="AW42" s="61">
        <v>176</v>
      </c>
      <c r="AX42" s="61">
        <v>171</v>
      </c>
      <c r="AY42" s="61">
        <v>228</v>
      </c>
      <c r="AZ42" s="61">
        <v>200</v>
      </c>
      <c r="BA42" s="61">
        <v>225</v>
      </c>
      <c r="BB42" s="61">
        <f>SUM(AW42:BA42)</f>
        <v>1000</v>
      </c>
      <c r="BC42" s="61">
        <f>BA42-AW42</f>
        <v>49</v>
      </c>
      <c r="BD42" s="63">
        <f>BC42/AW42</f>
        <v>0.27840909090909088</v>
      </c>
      <c r="BE42" s="67">
        <f>IF(K42&lt;BE$6,1,0)</f>
        <v>0</v>
      </c>
      <c r="BF42" s="67">
        <f>+IF(AND(K42&gt;=BF$5,K42&lt;BF$6),1,0)</f>
        <v>0</v>
      </c>
      <c r="BG42" s="67">
        <f>+IF(AND(K42&gt;=BG$5,K42&lt;BG$6),1,0)</f>
        <v>0</v>
      </c>
      <c r="BH42" s="67">
        <f>+IF(AND(K42&gt;=BH$5,K42&lt;BH$6),1,0)</f>
        <v>0</v>
      </c>
      <c r="BI42" s="67">
        <f>+IF(K42&gt;=BI$6,1,0)</f>
        <v>1</v>
      </c>
      <c r="BJ42" s="67">
        <f>IF(M42&lt;BJ$6,1,0)</f>
        <v>0</v>
      </c>
      <c r="BK42" s="67">
        <f>+IF(AND(M42&gt;=BK$5,M42&lt;BK$6),1,0)</f>
        <v>0</v>
      </c>
      <c r="BL42" s="67">
        <f>+IF(AND(M42&gt;=BL$5,M42&lt;BL$6),1,0)</f>
        <v>0</v>
      </c>
      <c r="BM42" s="67">
        <f>+IF(AND(M42&gt;=BM$5,M42&lt;BM$6),1,0)</f>
        <v>0</v>
      </c>
      <c r="BN42" s="67">
        <f>+IF(M42&gt;=BN$6,1,0)</f>
        <v>1</v>
      </c>
      <c r="BO42" s="67" t="str">
        <f>+IF(M42&gt;=BO$6,"YES","NO")</f>
        <v>YES</v>
      </c>
      <c r="BP42" s="67" t="str">
        <f>+IF(K42&gt;=BP$6,"YES","NO")</f>
        <v>YES</v>
      </c>
      <c r="BQ42" s="67" t="str">
        <f>+IF(ISERROR(VLOOKUP(E42,'[1]Hi Tech List (2020)'!$A$2:$B$84,1,FALSE)),"NO","YES")</f>
        <v>NO</v>
      </c>
      <c r="BR42" s="67" t="str">
        <f>IF(AL42&gt;=BR$6,"YES","NO")</f>
        <v>NO</v>
      </c>
      <c r="BS42" s="67" t="str">
        <f>IF(AB42&gt;BS$6,"YES","NO")</f>
        <v>NO</v>
      </c>
      <c r="BT42" s="67" t="str">
        <f>IF(AC42&gt;BT$6,"YES","NO")</f>
        <v>NO</v>
      </c>
      <c r="BU42" s="67" t="str">
        <f>IF(AD42&gt;BU$6,"YES","NO")</f>
        <v>YES</v>
      </c>
      <c r="BV42" s="67" t="str">
        <f>IF(OR(BS42="YES",BT42="YES",BU42="YES"),"YES","NO")</f>
        <v>YES</v>
      </c>
      <c r="BW42" s="67" t="str">
        <f>+IF(BE42=1,BE$8,IF(BF42=1,BF$8,IF(BG42=1,BG$8,IF(BH42=1,BH$8,BI$8))))</f>
        <v>&gt;$30</v>
      </c>
      <c r="BX42" s="67" t="str">
        <f>+IF(BJ42=1,BJ$8,IF(BK42=1,BK$8,IF(BL42=1,BL$8,IF(BM42=1,BM$8,BN$8))))</f>
        <v>&gt;$30</v>
      </c>
    </row>
    <row r="43" spans="1:76" hidden="1" x14ac:dyDescent="0.2">
      <c r="A43" s="68" t="str">
        <f t="shared" si="4"/>
        <v>17-0000</v>
      </c>
      <c r="B43" s="68" t="str">
        <f>VLOOKUP(A43,'[1]2- &amp; 3-digit SOC'!$A$1:$B$121,2,FALSE)</f>
        <v>Architecture and Engineering Occupations</v>
      </c>
      <c r="C43" s="68" t="str">
        <f t="shared" si="5"/>
        <v>17-0000 Architecture and Engineering Occupations</v>
      </c>
      <c r="D43" s="68" t="str">
        <f t="shared" si="6"/>
        <v>17-2000</v>
      </c>
      <c r="E43" s="68" t="str">
        <f>VLOOKUP(D43,'[1]2- &amp; 3-digit SOC'!$A$1:$B$121,2,FALSE)</f>
        <v>Engineers</v>
      </c>
      <c r="F43" s="68" t="str">
        <f t="shared" si="7"/>
        <v>17-2000 Engineers</v>
      </c>
      <c r="G43" s="68" t="s">
        <v>190</v>
      </c>
      <c r="H43" s="68" t="s">
        <v>191</v>
      </c>
      <c r="I43" s="68" t="s">
        <v>192</v>
      </c>
      <c r="J43" s="69" t="str">
        <f>CONCATENATE(H43, " (", R43, ")")</f>
        <v>Electrical Engineers ($102,614)</v>
      </c>
      <c r="K43" s="70">
        <v>31.9461955859</v>
      </c>
      <c r="L43" s="70">
        <v>38.9998907035</v>
      </c>
      <c r="M43" s="70">
        <v>49.333865876099999</v>
      </c>
      <c r="N43" s="70">
        <v>53.258112051799998</v>
      </c>
      <c r="O43" s="70">
        <v>63.9460349923</v>
      </c>
      <c r="P43" s="70">
        <v>81.239575761699996</v>
      </c>
      <c r="Q43" s="71">
        <v>102614.441022</v>
      </c>
      <c r="R43" s="71" t="str">
        <f>TEXT(Q43, "$#,###")</f>
        <v>$102,614</v>
      </c>
      <c r="S43" s="68" t="s">
        <v>84</v>
      </c>
      <c r="T43" s="68" t="s">
        <v>8</v>
      </c>
      <c r="U43" s="68" t="s">
        <v>8</v>
      </c>
      <c r="V43" s="61">
        <v>4523.8409705699996</v>
      </c>
      <c r="W43" s="61">
        <v>4476.1077266299999</v>
      </c>
      <c r="X43" s="61">
        <f>W43-V43</f>
        <v>-47.733243939999738</v>
      </c>
      <c r="Y43" s="72">
        <f>X43/V43</f>
        <v>-1.0551485839252523E-2</v>
      </c>
      <c r="Z43" s="61">
        <v>4476.1077266299999</v>
      </c>
      <c r="AA43" s="61">
        <v>4687.6694898400001</v>
      </c>
      <c r="AB43" s="61">
        <f>AA43-Z43</f>
        <v>211.56176321000021</v>
      </c>
      <c r="AC43" s="72">
        <f>AB43/Z43</f>
        <v>4.7264671927206306E-2</v>
      </c>
      <c r="AD43" s="61">
        <v>1326.7223473900001</v>
      </c>
      <c r="AE43" s="61">
        <v>331.68058684800002</v>
      </c>
      <c r="AF43" s="61">
        <v>806.33885664800005</v>
      </c>
      <c r="AG43" s="61">
        <v>268.77961888300001</v>
      </c>
      <c r="AH43" s="62">
        <v>5.8999999999999997E-2</v>
      </c>
      <c r="AI43" s="61">
        <v>4371.6143698300002</v>
      </c>
      <c r="AJ43" s="61">
        <v>1173.6388629600001</v>
      </c>
      <c r="AK43" s="63">
        <f>AJ43/AI43</f>
        <v>0.26846806778284965</v>
      </c>
      <c r="AL43" s="73">
        <v>84.8</v>
      </c>
      <c r="AM43" s="74">
        <v>0.92207399999999995</v>
      </c>
      <c r="AN43" s="74">
        <v>0.91775899999999999</v>
      </c>
      <c r="AO43" s="76" t="s">
        <v>90</v>
      </c>
      <c r="AP43" s="75">
        <v>8.0301257214900005E-3</v>
      </c>
      <c r="AQ43" s="75">
        <v>2.94938255275E-2</v>
      </c>
      <c r="AR43" s="75">
        <v>0.204344311502</v>
      </c>
      <c r="AS43" s="75">
        <v>0.22515876111200001</v>
      </c>
      <c r="AT43" s="75">
        <v>0.24088680887700001</v>
      </c>
      <c r="AU43" s="75">
        <v>0.22896296775899999</v>
      </c>
      <c r="AV43" s="75">
        <v>6.3046011542699995E-2</v>
      </c>
      <c r="AW43" s="61">
        <v>716</v>
      </c>
      <c r="AX43" s="61">
        <v>837</v>
      </c>
      <c r="AY43" s="61">
        <v>849</v>
      </c>
      <c r="AZ43" s="61">
        <v>731</v>
      </c>
      <c r="BA43" s="61">
        <v>671</v>
      </c>
      <c r="BB43" s="61">
        <f>SUM(AW43:BA43)</f>
        <v>3804</v>
      </c>
      <c r="BC43" s="61">
        <f>BA43-AW43</f>
        <v>-45</v>
      </c>
      <c r="BD43" s="63">
        <f>BC43/AW43</f>
        <v>-6.2849162011173187E-2</v>
      </c>
      <c r="BE43" s="67">
        <f>IF(K43&lt;BE$6,1,0)</f>
        <v>0</v>
      </c>
      <c r="BF43" s="67">
        <f>+IF(AND(K43&gt;=BF$5,K43&lt;BF$6),1,0)</f>
        <v>0</v>
      </c>
      <c r="BG43" s="67">
        <f>+IF(AND(K43&gt;=BG$5,K43&lt;BG$6),1,0)</f>
        <v>0</v>
      </c>
      <c r="BH43" s="67">
        <f>+IF(AND(K43&gt;=BH$5,K43&lt;BH$6),1,0)</f>
        <v>0</v>
      </c>
      <c r="BI43" s="67">
        <f>+IF(K43&gt;=BI$6,1,0)</f>
        <v>1</v>
      </c>
      <c r="BJ43" s="67">
        <f>IF(M43&lt;BJ$6,1,0)</f>
        <v>0</v>
      </c>
      <c r="BK43" s="67">
        <f>+IF(AND(M43&gt;=BK$5,M43&lt;BK$6),1,0)</f>
        <v>0</v>
      </c>
      <c r="BL43" s="67">
        <f>+IF(AND(M43&gt;=BL$5,M43&lt;BL$6),1,0)</f>
        <v>0</v>
      </c>
      <c r="BM43" s="67">
        <f>+IF(AND(M43&gt;=BM$5,M43&lt;BM$6),1,0)</f>
        <v>0</v>
      </c>
      <c r="BN43" s="67">
        <f>+IF(M43&gt;=BN$6,1,0)</f>
        <v>1</v>
      </c>
      <c r="BO43" s="67" t="str">
        <f>+IF(M43&gt;=BO$6,"YES","NO")</f>
        <v>YES</v>
      </c>
      <c r="BP43" s="67" t="str">
        <f>+IF(K43&gt;=BP$6,"YES","NO")</f>
        <v>YES</v>
      </c>
      <c r="BQ43" s="67" t="str">
        <f>+IF(ISERROR(VLOOKUP(E43,'[1]Hi Tech List (2020)'!$A$2:$B$84,1,FALSE)),"NO","YES")</f>
        <v>NO</v>
      </c>
      <c r="BR43" s="67" t="str">
        <f>IF(AL43&gt;=BR$6,"YES","NO")</f>
        <v>NO</v>
      </c>
      <c r="BS43" s="67" t="str">
        <f>IF(AB43&gt;BS$6,"YES","NO")</f>
        <v>YES</v>
      </c>
      <c r="BT43" s="67" t="str">
        <f>IF(AC43&gt;BT$6,"YES","NO")</f>
        <v>NO</v>
      </c>
      <c r="BU43" s="67" t="str">
        <f>IF(AD43&gt;BU$6,"YES","NO")</f>
        <v>YES</v>
      </c>
      <c r="BV43" s="67" t="str">
        <f>IF(OR(BS43="YES",BT43="YES",BU43="YES"),"YES","NO")</f>
        <v>YES</v>
      </c>
      <c r="BW43" s="67" t="str">
        <f>+IF(BE43=1,BE$8,IF(BF43=1,BF$8,IF(BG43=1,BG$8,IF(BH43=1,BH$8,BI$8))))</f>
        <v>&gt;$30</v>
      </c>
      <c r="BX43" s="67" t="str">
        <f>+IF(BJ43=1,BJ$8,IF(BK43=1,BK$8,IF(BL43=1,BL$8,IF(BM43=1,BM$8,BN$8))))</f>
        <v>&gt;$30</v>
      </c>
    </row>
    <row r="44" spans="1:76" hidden="1" x14ac:dyDescent="0.2">
      <c r="A44" s="68" t="str">
        <f t="shared" si="4"/>
        <v>17-0000</v>
      </c>
      <c r="B44" s="68" t="str">
        <f>VLOOKUP(A44,'[1]2- &amp; 3-digit SOC'!$A$1:$B$121,2,FALSE)</f>
        <v>Architecture and Engineering Occupations</v>
      </c>
      <c r="C44" s="68" t="str">
        <f t="shared" si="5"/>
        <v>17-0000 Architecture and Engineering Occupations</v>
      </c>
      <c r="D44" s="68" t="str">
        <f t="shared" si="6"/>
        <v>17-2000</v>
      </c>
      <c r="E44" s="68" t="str">
        <f>VLOOKUP(D44,'[1]2- &amp; 3-digit SOC'!$A$1:$B$121,2,FALSE)</f>
        <v>Engineers</v>
      </c>
      <c r="F44" s="68" t="str">
        <f t="shared" si="7"/>
        <v>17-2000 Engineers</v>
      </c>
      <c r="G44" s="68" t="s">
        <v>193</v>
      </c>
      <c r="H44" s="68" t="s">
        <v>194</v>
      </c>
      <c r="I44" s="68" t="s">
        <v>195</v>
      </c>
      <c r="J44" s="69" t="str">
        <f>CONCATENATE(H44, " (", R44, ")")</f>
        <v>Electronics Engineers, Except Computer ($120,006)</v>
      </c>
      <c r="K44" s="70">
        <v>35.480654744799999</v>
      </c>
      <c r="L44" s="70">
        <v>44.090653901400003</v>
      </c>
      <c r="M44" s="70">
        <v>57.695230339600002</v>
      </c>
      <c r="N44" s="70">
        <v>58.951293835999998</v>
      </c>
      <c r="O44" s="70">
        <v>72.971160696400005</v>
      </c>
      <c r="P44" s="70">
        <v>84.996900049800004</v>
      </c>
      <c r="Q44" s="71">
        <v>120006.079106</v>
      </c>
      <c r="R44" s="71" t="str">
        <f>TEXT(Q44, "$#,###")</f>
        <v>$120,006</v>
      </c>
      <c r="S44" s="68" t="s">
        <v>84</v>
      </c>
      <c r="T44" s="68" t="s">
        <v>8</v>
      </c>
      <c r="U44" s="68" t="s">
        <v>8</v>
      </c>
      <c r="V44" s="61">
        <v>4897.0695563400004</v>
      </c>
      <c r="W44" s="61">
        <v>4924.0591713499998</v>
      </c>
      <c r="X44" s="61">
        <f>W44-V44</f>
        <v>26.989615009999397</v>
      </c>
      <c r="Y44" s="72">
        <f>X44/V44</f>
        <v>5.5113807756839474E-3</v>
      </c>
      <c r="Z44" s="61">
        <v>4924.0591713499998</v>
      </c>
      <c r="AA44" s="61">
        <v>5021.4818974</v>
      </c>
      <c r="AB44" s="61">
        <f>AA44-Z44</f>
        <v>97.422726050000165</v>
      </c>
      <c r="AC44" s="72">
        <f>AB44/Z44</f>
        <v>1.9785043733195097E-2</v>
      </c>
      <c r="AD44" s="61">
        <v>1320.6420692500001</v>
      </c>
      <c r="AE44" s="61">
        <v>330.16051731099998</v>
      </c>
      <c r="AF44" s="61">
        <v>877.96878320300004</v>
      </c>
      <c r="AG44" s="61">
        <v>292.65626106799999</v>
      </c>
      <c r="AH44" s="62">
        <v>5.8999999999999997E-2</v>
      </c>
      <c r="AI44" s="61">
        <v>4876.6587502299999</v>
      </c>
      <c r="AJ44" s="61">
        <v>1210.9531778800001</v>
      </c>
      <c r="AK44" s="63">
        <f>AJ44/AI44</f>
        <v>0.24831616069565815</v>
      </c>
      <c r="AL44" s="73">
        <v>85.4</v>
      </c>
      <c r="AM44" s="74">
        <v>1.436733</v>
      </c>
      <c r="AN44" s="74">
        <v>1.4148149999999999</v>
      </c>
      <c r="AO44" s="76" t="s">
        <v>90</v>
      </c>
      <c r="AP44" s="75">
        <v>5.6196664391900001E-3</v>
      </c>
      <c r="AQ44" s="75">
        <v>2.3131312360499999E-2</v>
      </c>
      <c r="AR44" s="75">
        <v>0.170379643601</v>
      </c>
      <c r="AS44" s="75">
        <v>0.227833427793</v>
      </c>
      <c r="AT44" s="75">
        <v>0.28413543329300001</v>
      </c>
      <c r="AU44" s="75">
        <v>0.23621910995500001</v>
      </c>
      <c r="AV44" s="75">
        <v>5.2612941474600002E-2</v>
      </c>
      <c r="AW44" s="61">
        <v>754</v>
      </c>
      <c r="AX44" s="61">
        <v>877</v>
      </c>
      <c r="AY44" s="61">
        <v>881</v>
      </c>
      <c r="AZ44" s="61">
        <v>750</v>
      </c>
      <c r="BA44" s="61">
        <v>685</v>
      </c>
      <c r="BB44" s="61">
        <f>SUM(AW44:BA44)</f>
        <v>3947</v>
      </c>
      <c r="BC44" s="61">
        <f>BA44-AW44</f>
        <v>-69</v>
      </c>
      <c r="BD44" s="63">
        <f>BC44/AW44</f>
        <v>-9.1511936339522551E-2</v>
      </c>
      <c r="BE44" s="67">
        <f>IF(K44&lt;BE$6,1,0)</f>
        <v>0</v>
      </c>
      <c r="BF44" s="67">
        <f>+IF(AND(K44&gt;=BF$5,K44&lt;BF$6),1,0)</f>
        <v>0</v>
      </c>
      <c r="BG44" s="67">
        <f>+IF(AND(K44&gt;=BG$5,K44&lt;BG$6),1,0)</f>
        <v>0</v>
      </c>
      <c r="BH44" s="67">
        <f>+IF(AND(K44&gt;=BH$5,K44&lt;BH$6),1,0)</f>
        <v>0</v>
      </c>
      <c r="BI44" s="67">
        <f>+IF(K44&gt;=BI$6,1,0)</f>
        <v>1</v>
      </c>
      <c r="BJ44" s="67">
        <f>IF(M44&lt;BJ$6,1,0)</f>
        <v>0</v>
      </c>
      <c r="BK44" s="67">
        <f>+IF(AND(M44&gt;=BK$5,M44&lt;BK$6),1,0)</f>
        <v>0</v>
      </c>
      <c r="BL44" s="67">
        <f>+IF(AND(M44&gt;=BL$5,M44&lt;BL$6),1,0)</f>
        <v>0</v>
      </c>
      <c r="BM44" s="67">
        <f>+IF(AND(M44&gt;=BM$5,M44&lt;BM$6),1,0)</f>
        <v>0</v>
      </c>
      <c r="BN44" s="67">
        <f>+IF(M44&gt;=BN$6,1,0)</f>
        <v>1</v>
      </c>
      <c r="BO44" s="67" t="str">
        <f>+IF(M44&gt;=BO$6,"YES","NO")</f>
        <v>YES</v>
      </c>
      <c r="BP44" s="67" t="str">
        <f>+IF(K44&gt;=BP$6,"YES","NO")</f>
        <v>YES</v>
      </c>
      <c r="BQ44" s="67" t="str">
        <f>+IF(ISERROR(VLOOKUP(E44,'[1]Hi Tech List (2020)'!$A$2:$B$84,1,FALSE)),"NO","YES")</f>
        <v>NO</v>
      </c>
      <c r="BR44" s="67" t="str">
        <f>IF(AL44&gt;=BR$6,"YES","NO")</f>
        <v>NO</v>
      </c>
      <c r="BS44" s="67" t="str">
        <f>IF(AB44&gt;BS$6,"YES","NO")</f>
        <v>NO</v>
      </c>
      <c r="BT44" s="67" t="str">
        <f>IF(AC44&gt;BT$6,"YES","NO")</f>
        <v>NO</v>
      </c>
      <c r="BU44" s="67" t="str">
        <f>IF(AD44&gt;BU$6,"YES","NO")</f>
        <v>YES</v>
      </c>
      <c r="BV44" s="67" t="str">
        <f>IF(OR(BS44="YES",BT44="YES",BU44="YES"),"YES","NO")</f>
        <v>YES</v>
      </c>
      <c r="BW44" s="67" t="str">
        <f>+IF(BE44=1,BE$8,IF(BF44=1,BF$8,IF(BG44=1,BG$8,IF(BH44=1,BH$8,BI$8))))</f>
        <v>&gt;$30</v>
      </c>
      <c r="BX44" s="67" t="str">
        <f>+IF(BJ44=1,BJ$8,IF(BK44=1,BK$8,IF(BL44=1,BL$8,IF(BM44=1,BM$8,BN$8))))</f>
        <v>&gt;$30</v>
      </c>
    </row>
    <row r="45" spans="1:76" hidden="1" x14ac:dyDescent="0.2">
      <c r="A45" s="68" t="str">
        <f t="shared" si="4"/>
        <v>17-0000</v>
      </c>
      <c r="B45" s="68" t="str">
        <f>VLOOKUP(A45,'[1]2- &amp; 3-digit SOC'!$A$1:$B$121,2,FALSE)</f>
        <v>Architecture and Engineering Occupations</v>
      </c>
      <c r="C45" s="68" t="str">
        <f t="shared" si="5"/>
        <v>17-0000 Architecture and Engineering Occupations</v>
      </c>
      <c r="D45" s="68" t="str">
        <f t="shared" si="6"/>
        <v>17-2000</v>
      </c>
      <c r="E45" s="68" t="str">
        <f>VLOOKUP(D45,'[1]2- &amp; 3-digit SOC'!$A$1:$B$121,2,FALSE)</f>
        <v>Engineers</v>
      </c>
      <c r="F45" s="68" t="str">
        <f t="shared" si="7"/>
        <v>17-2000 Engineers</v>
      </c>
      <c r="G45" s="68" t="s">
        <v>196</v>
      </c>
      <c r="H45" s="68" t="s">
        <v>197</v>
      </c>
      <c r="I45" s="68" t="s">
        <v>198</v>
      </c>
      <c r="J45" s="69" t="str">
        <f>CONCATENATE(H45, " (", R45, ")")</f>
        <v>Environmental Engineers ($109,828)</v>
      </c>
      <c r="K45" s="70">
        <v>33.645969275699997</v>
      </c>
      <c r="L45" s="70">
        <v>41.929185610899999</v>
      </c>
      <c r="M45" s="70">
        <v>52.801750635600001</v>
      </c>
      <c r="N45" s="70">
        <v>51.499713316600001</v>
      </c>
      <c r="O45" s="70">
        <v>59.415820287199999</v>
      </c>
      <c r="P45" s="70">
        <v>66.287324388499997</v>
      </c>
      <c r="Q45" s="71">
        <v>109827.641322</v>
      </c>
      <c r="R45" s="71" t="str">
        <f>TEXT(Q45, "$#,###")</f>
        <v>$109,828</v>
      </c>
      <c r="S45" s="68" t="s">
        <v>84</v>
      </c>
      <c r="T45" s="68" t="s">
        <v>8</v>
      </c>
      <c r="U45" s="68" t="s">
        <v>8</v>
      </c>
      <c r="V45" s="61">
        <v>554.56681739400005</v>
      </c>
      <c r="W45" s="61">
        <v>554.482756795</v>
      </c>
      <c r="X45" s="61">
        <f>W45-V45</f>
        <v>-8.4060599000054026E-2</v>
      </c>
      <c r="Y45" s="72">
        <f>X45/V45</f>
        <v>-1.5157884742377571E-4</v>
      </c>
      <c r="Z45" s="61">
        <v>554.482756795</v>
      </c>
      <c r="AA45" s="61">
        <v>606.95127019100005</v>
      </c>
      <c r="AB45" s="61">
        <f>AA45-Z45</f>
        <v>52.468513396000048</v>
      </c>
      <c r="AC45" s="72">
        <f>AB45/Z45</f>
        <v>9.4626050590421493E-2</v>
      </c>
      <c r="AD45" s="61">
        <v>206.843915697</v>
      </c>
      <c r="AE45" s="61">
        <v>51.710978924300001</v>
      </c>
      <c r="AF45" s="61">
        <v>108.460867669</v>
      </c>
      <c r="AG45" s="61">
        <v>36.1536225563</v>
      </c>
      <c r="AH45" s="62">
        <v>6.3E-2</v>
      </c>
      <c r="AI45" s="61">
        <v>530.166149303</v>
      </c>
      <c r="AJ45" s="61">
        <v>190.79969460699999</v>
      </c>
      <c r="AK45" s="63">
        <f>AJ45/AI45</f>
        <v>0.35988660320512911</v>
      </c>
      <c r="AL45" s="73">
        <v>76.599999999999994</v>
      </c>
      <c r="AM45" s="74">
        <v>0.40142</v>
      </c>
      <c r="AN45" s="74">
        <v>0.41973899999999997</v>
      </c>
      <c r="AO45" s="75">
        <v>1.9247190386E-4</v>
      </c>
      <c r="AP45" s="76" t="s">
        <v>90</v>
      </c>
      <c r="AQ45" s="75">
        <v>4.2846114151800001E-2</v>
      </c>
      <c r="AR45" s="75">
        <v>0.26440067892300001</v>
      </c>
      <c r="AS45" s="75">
        <v>0.253906126831</v>
      </c>
      <c r="AT45" s="75">
        <v>0.222065190015</v>
      </c>
      <c r="AU45" s="75">
        <v>0.16719347400199999</v>
      </c>
      <c r="AV45" s="75">
        <v>4.6174338221300001E-2</v>
      </c>
      <c r="AW45" s="61">
        <v>21</v>
      </c>
      <c r="AX45" s="61">
        <v>22</v>
      </c>
      <c r="AY45" s="61">
        <v>16</v>
      </c>
      <c r="AZ45" s="61">
        <v>15</v>
      </c>
      <c r="BA45" s="61">
        <v>26</v>
      </c>
      <c r="BB45" s="61">
        <f>SUM(AW45:BA45)</f>
        <v>100</v>
      </c>
      <c r="BC45" s="61">
        <f>BA45-AW45</f>
        <v>5</v>
      </c>
      <c r="BD45" s="63">
        <f>BC45/AW45</f>
        <v>0.23809523809523808</v>
      </c>
      <c r="BE45" s="67">
        <f>IF(K45&lt;BE$6,1,0)</f>
        <v>0</v>
      </c>
      <c r="BF45" s="67">
        <f>+IF(AND(K45&gt;=BF$5,K45&lt;BF$6),1,0)</f>
        <v>0</v>
      </c>
      <c r="BG45" s="67">
        <f>+IF(AND(K45&gt;=BG$5,K45&lt;BG$6),1,0)</f>
        <v>0</v>
      </c>
      <c r="BH45" s="67">
        <f>+IF(AND(K45&gt;=BH$5,K45&lt;BH$6),1,0)</f>
        <v>0</v>
      </c>
      <c r="BI45" s="67">
        <f>+IF(K45&gt;=BI$6,1,0)</f>
        <v>1</v>
      </c>
      <c r="BJ45" s="67">
        <f>IF(M45&lt;BJ$6,1,0)</f>
        <v>0</v>
      </c>
      <c r="BK45" s="67">
        <f>+IF(AND(M45&gt;=BK$5,M45&lt;BK$6),1,0)</f>
        <v>0</v>
      </c>
      <c r="BL45" s="67">
        <f>+IF(AND(M45&gt;=BL$5,M45&lt;BL$6),1,0)</f>
        <v>0</v>
      </c>
      <c r="BM45" s="67">
        <f>+IF(AND(M45&gt;=BM$5,M45&lt;BM$6),1,0)</f>
        <v>0</v>
      </c>
      <c r="BN45" s="67">
        <f>+IF(M45&gt;=BN$6,1,0)</f>
        <v>1</v>
      </c>
      <c r="BO45" s="67" t="str">
        <f>+IF(M45&gt;=BO$6,"YES","NO")</f>
        <v>YES</v>
      </c>
      <c r="BP45" s="67" t="str">
        <f>+IF(K45&gt;=BP$6,"YES","NO")</f>
        <v>YES</v>
      </c>
      <c r="BQ45" s="67" t="str">
        <f>+IF(ISERROR(VLOOKUP(E45,'[1]Hi Tech List (2020)'!$A$2:$B$84,1,FALSE)),"NO","YES")</f>
        <v>NO</v>
      </c>
      <c r="BR45" s="67" t="str">
        <f>IF(AL45&gt;=BR$6,"YES","NO")</f>
        <v>NO</v>
      </c>
      <c r="BS45" s="67" t="str">
        <f>IF(AB45&gt;BS$6,"YES","NO")</f>
        <v>NO</v>
      </c>
      <c r="BT45" s="67" t="str">
        <f>IF(AC45&gt;BT$6,"YES","NO")</f>
        <v>NO</v>
      </c>
      <c r="BU45" s="67" t="str">
        <f>IF(AD45&gt;BU$6,"YES","NO")</f>
        <v>YES</v>
      </c>
      <c r="BV45" s="67" t="str">
        <f>IF(OR(BS45="YES",BT45="YES",BU45="YES"),"YES","NO")</f>
        <v>YES</v>
      </c>
      <c r="BW45" s="67" t="str">
        <f>+IF(BE45=1,BE$8,IF(BF45=1,BF$8,IF(BG45=1,BG$8,IF(BH45=1,BH$8,BI$8))))</f>
        <v>&gt;$30</v>
      </c>
      <c r="BX45" s="67" t="str">
        <f>+IF(BJ45=1,BJ$8,IF(BK45=1,BK$8,IF(BL45=1,BL$8,IF(BM45=1,BM$8,BN$8))))</f>
        <v>&gt;$30</v>
      </c>
    </row>
    <row r="46" spans="1:76" ht="25.5" hidden="1" x14ac:dyDescent="0.2">
      <c r="A46" s="68" t="str">
        <f t="shared" si="4"/>
        <v>17-0000</v>
      </c>
      <c r="B46" s="68" t="str">
        <f>VLOOKUP(A46,'[1]2- &amp; 3-digit SOC'!$A$1:$B$121,2,FALSE)</f>
        <v>Architecture and Engineering Occupations</v>
      </c>
      <c r="C46" s="68" t="str">
        <f t="shared" si="5"/>
        <v>17-0000 Architecture and Engineering Occupations</v>
      </c>
      <c r="D46" s="68" t="str">
        <f t="shared" si="6"/>
        <v>17-2000</v>
      </c>
      <c r="E46" s="68" t="str">
        <f>VLOOKUP(D46,'[1]2- &amp; 3-digit SOC'!$A$1:$B$121,2,FALSE)</f>
        <v>Engineers</v>
      </c>
      <c r="F46" s="68" t="str">
        <f t="shared" si="7"/>
        <v>17-2000 Engineers</v>
      </c>
      <c r="G46" s="68" t="s">
        <v>199</v>
      </c>
      <c r="H46" s="68" t="s">
        <v>200</v>
      </c>
      <c r="I46" s="68" t="s">
        <v>201</v>
      </c>
      <c r="J46" s="69" t="str">
        <f>CONCATENATE(H46, " (", R46, ")")</f>
        <v>Health and Safety Engineers, Except Mining Safety Engineers and Inspectors ($95,527)</v>
      </c>
      <c r="K46" s="70">
        <v>28.971499710300002</v>
      </c>
      <c r="L46" s="70">
        <v>35.457541065500003</v>
      </c>
      <c r="M46" s="70">
        <v>45.9262225437</v>
      </c>
      <c r="N46" s="70">
        <v>47.760997929200002</v>
      </c>
      <c r="O46" s="70">
        <v>58.200352412199997</v>
      </c>
      <c r="P46" s="70">
        <v>72.112062162200004</v>
      </c>
      <c r="Q46" s="71">
        <v>95526.542890900004</v>
      </c>
      <c r="R46" s="71" t="str">
        <f>TEXT(Q46, "$#,###")</f>
        <v>$95,527</v>
      </c>
      <c r="S46" s="68" t="s">
        <v>84</v>
      </c>
      <c r="T46" s="68" t="s">
        <v>8</v>
      </c>
      <c r="U46" s="68" t="s">
        <v>8</v>
      </c>
      <c r="V46" s="61">
        <v>795.03487972899995</v>
      </c>
      <c r="W46" s="61">
        <v>776.12040120100005</v>
      </c>
      <c r="X46" s="61">
        <f>W46-V46</f>
        <v>-18.914478527999904</v>
      </c>
      <c r="Y46" s="72">
        <f>X46/V46</f>
        <v>-2.3790753098086967E-2</v>
      </c>
      <c r="Z46" s="61">
        <v>776.12040120100005</v>
      </c>
      <c r="AA46" s="61">
        <v>807.03773028600006</v>
      </c>
      <c r="AB46" s="61">
        <f>AA46-Z46</f>
        <v>30.917329085000006</v>
      </c>
      <c r="AC46" s="72">
        <f>AB46/Z46</f>
        <v>3.9835738162735168E-2</v>
      </c>
      <c r="AD46" s="61">
        <v>222.207006906</v>
      </c>
      <c r="AE46" s="61">
        <v>55.551751726600003</v>
      </c>
      <c r="AF46" s="61">
        <v>139.52239687400001</v>
      </c>
      <c r="AG46" s="61">
        <v>46.507465624699996</v>
      </c>
      <c r="AH46" s="62">
        <v>5.8999999999999997E-2</v>
      </c>
      <c r="AI46" s="61">
        <v>758.167685785</v>
      </c>
      <c r="AJ46" s="61">
        <v>261.06156412399997</v>
      </c>
      <c r="AK46" s="63">
        <f>AJ46/AI46</f>
        <v>0.34433222230211402</v>
      </c>
      <c r="AL46" s="73">
        <v>84.5</v>
      </c>
      <c r="AM46" s="74">
        <v>1.2011080000000001</v>
      </c>
      <c r="AN46" s="74">
        <v>1.19543</v>
      </c>
      <c r="AO46" s="75">
        <v>1.5355417002899999E-4</v>
      </c>
      <c r="AP46" s="76" t="s">
        <v>90</v>
      </c>
      <c r="AQ46" s="75">
        <v>3.5038480590600003E-2</v>
      </c>
      <c r="AR46" s="75">
        <v>0.227200058969</v>
      </c>
      <c r="AS46" s="75">
        <v>0.212394085895</v>
      </c>
      <c r="AT46" s="75">
        <v>0.239233126761</v>
      </c>
      <c r="AU46" s="75">
        <v>0.21953540827699999</v>
      </c>
      <c r="AV46" s="75">
        <v>6.13229282864E-2</v>
      </c>
      <c r="AW46" s="61">
        <v>21</v>
      </c>
      <c r="AX46" s="61">
        <v>22</v>
      </c>
      <c r="AY46" s="61">
        <v>16</v>
      </c>
      <c r="AZ46" s="61">
        <v>15</v>
      </c>
      <c r="BA46" s="61">
        <v>26</v>
      </c>
      <c r="BB46" s="61">
        <f>SUM(AW46:BA46)</f>
        <v>100</v>
      </c>
      <c r="BC46" s="61">
        <f>BA46-AW46</f>
        <v>5</v>
      </c>
      <c r="BD46" s="63">
        <f>BC46/AW46</f>
        <v>0.23809523809523808</v>
      </c>
      <c r="BE46" s="67">
        <f>IF(K46&lt;BE$6,1,0)</f>
        <v>0</v>
      </c>
      <c r="BF46" s="67">
        <f>+IF(AND(K46&gt;=BF$5,K46&lt;BF$6),1,0)</f>
        <v>0</v>
      </c>
      <c r="BG46" s="67">
        <f>+IF(AND(K46&gt;=BG$5,K46&lt;BG$6),1,0)</f>
        <v>0</v>
      </c>
      <c r="BH46" s="67">
        <f>+IF(AND(K46&gt;=BH$5,K46&lt;BH$6),1,0)</f>
        <v>1</v>
      </c>
      <c r="BI46" s="67">
        <f>+IF(K46&gt;=BI$6,1,0)</f>
        <v>0</v>
      </c>
      <c r="BJ46" s="67">
        <f>IF(M46&lt;BJ$6,1,0)</f>
        <v>0</v>
      </c>
      <c r="BK46" s="67">
        <f>+IF(AND(M46&gt;=BK$5,M46&lt;BK$6),1,0)</f>
        <v>0</v>
      </c>
      <c r="BL46" s="67">
        <f>+IF(AND(M46&gt;=BL$5,M46&lt;BL$6),1,0)</f>
        <v>0</v>
      </c>
      <c r="BM46" s="67">
        <f>+IF(AND(M46&gt;=BM$5,M46&lt;BM$6),1,0)</f>
        <v>0</v>
      </c>
      <c r="BN46" s="67">
        <f>+IF(M46&gt;=BN$6,1,0)</f>
        <v>1</v>
      </c>
      <c r="BO46" s="67" t="str">
        <f>+IF(M46&gt;=BO$6,"YES","NO")</f>
        <v>YES</v>
      </c>
      <c r="BP46" s="67" t="str">
        <f>+IF(K46&gt;=BP$6,"YES","NO")</f>
        <v>YES</v>
      </c>
      <c r="BQ46" s="67" t="str">
        <f>+IF(ISERROR(VLOOKUP(E46,'[1]Hi Tech List (2020)'!$A$2:$B$84,1,FALSE)),"NO","YES")</f>
        <v>NO</v>
      </c>
      <c r="BR46" s="67" t="str">
        <f>IF(AL46&gt;=BR$6,"YES","NO")</f>
        <v>NO</v>
      </c>
      <c r="BS46" s="67" t="str">
        <f>IF(AB46&gt;BS$6,"YES","NO")</f>
        <v>NO</v>
      </c>
      <c r="BT46" s="67" t="str">
        <f>IF(AC46&gt;BT$6,"YES","NO")</f>
        <v>NO</v>
      </c>
      <c r="BU46" s="67" t="str">
        <f>IF(AD46&gt;BU$6,"YES","NO")</f>
        <v>YES</v>
      </c>
      <c r="BV46" s="67" t="str">
        <f>IF(OR(BS46="YES",BT46="YES",BU46="YES"),"YES","NO")</f>
        <v>YES</v>
      </c>
      <c r="BW46" s="67" t="str">
        <f>+IF(BE46=1,BE$8,IF(BF46=1,BF$8,IF(BG46=1,BG$8,IF(BH46=1,BH$8,BI$8))))</f>
        <v>$25-30</v>
      </c>
      <c r="BX46" s="67" t="str">
        <f>+IF(BJ46=1,BJ$8,IF(BK46=1,BK$8,IF(BL46=1,BL$8,IF(BM46=1,BM$8,BN$8))))</f>
        <v>&gt;$30</v>
      </c>
    </row>
    <row r="47" spans="1:76" hidden="1" x14ac:dyDescent="0.2">
      <c r="A47" s="68" t="str">
        <f t="shared" si="4"/>
        <v>17-0000</v>
      </c>
      <c r="B47" s="68" t="str">
        <f>VLOOKUP(A47,'[1]2- &amp; 3-digit SOC'!$A$1:$B$121,2,FALSE)</f>
        <v>Architecture and Engineering Occupations</v>
      </c>
      <c r="C47" s="68" t="str">
        <f t="shared" si="5"/>
        <v>17-0000 Architecture and Engineering Occupations</v>
      </c>
      <c r="D47" s="68" t="str">
        <f t="shared" si="6"/>
        <v>17-2000</v>
      </c>
      <c r="E47" s="68" t="str">
        <f>VLOOKUP(D47,'[1]2- &amp; 3-digit SOC'!$A$1:$B$121,2,FALSE)</f>
        <v>Engineers</v>
      </c>
      <c r="F47" s="68" t="str">
        <f t="shared" si="7"/>
        <v>17-2000 Engineers</v>
      </c>
      <c r="G47" s="68" t="s">
        <v>202</v>
      </c>
      <c r="H47" s="68" t="s">
        <v>203</v>
      </c>
      <c r="I47" s="68" t="s">
        <v>204</v>
      </c>
      <c r="J47" s="69" t="str">
        <f>CONCATENATE(H47, " (", R47, ")")</f>
        <v>Industrial Engineers ($96,957)</v>
      </c>
      <c r="K47" s="70">
        <v>31.0958944172</v>
      </c>
      <c r="L47" s="70">
        <v>37.656181161100001</v>
      </c>
      <c r="M47" s="70">
        <v>46.613741402800002</v>
      </c>
      <c r="N47" s="70">
        <v>48.507950720099998</v>
      </c>
      <c r="O47" s="70">
        <v>58.622745902299997</v>
      </c>
      <c r="P47" s="70">
        <v>71.679954874000003</v>
      </c>
      <c r="Q47" s="71">
        <v>96956.582117900005</v>
      </c>
      <c r="R47" s="71" t="str">
        <f>TEXT(Q47, "$#,###")</f>
        <v>$96,957</v>
      </c>
      <c r="S47" s="68" t="s">
        <v>84</v>
      </c>
      <c r="T47" s="68" t="s">
        <v>8</v>
      </c>
      <c r="U47" s="68" t="s">
        <v>8</v>
      </c>
      <c r="V47" s="61">
        <v>6889.7725694000001</v>
      </c>
      <c r="W47" s="61">
        <v>7580.8986473100003</v>
      </c>
      <c r="X47" s="61">
        <f>W47-V47</f>
        <v>691.12607791000028</v>
      </c>
      <c r="Y47" s="72">
        <f>X47/V47</f>
        <v>0.10031188561717465</v>
      </c>
      <c r="Z47" s="61">
        <v>7580.8986473100003</v>
      </c>
      <c r="AA47" s="61">
        <v>7978.4927657300004</v>
      </c>
      <c r="AB47" s="61">
        <f>AA47-Z47</f>
        <v>397.59411842000009</v>
      </c>
      <c r="AC47" s="72">
        <f>AB47/Z47</f>
        <v>5.2446832086468012E-2</v>
      </c>
      <c r="AD47" s="61">
        <v>2308.8689658799999</v>
      </c>
      <c r="AE47" s="61">
        <v>577.21724146999998</v>
      </c>
      <c r="AF47" s="61">
        <v>1367.85176634</v>
      </c>
      <c r="AG47" s="61">
        <v>455.95058877999998</v>
      </c>
      <c r="AH47" s="62">
        <v>5.8999999999999997E-2</v>
      </c>
      <c r="AI47" s="61">
        <v>7392.0176508000004</v>
      </c>
      <c r="AJ47" s="61">
        <v>1957.6023883400001</v>
      </c>
      <c r="AK47" s="63">
        <f>AJ47/AI47</f>
        <v>0.26482653056545918</v>
      </c>
      <c r="AL47" s="73">
        <v>92</v>
      </c>
      <c r="AM47" s="74">
        <v>1.0184899999999999</v>
      </c>
      <c r="AN47" s="74">
        <v>1.006988</v>
      </c>
      <c r="AO47" s="76" t="s">
        <v>90</v>
      </c>
      <c r="AP47" s="75">
        <v>4.3012631464699998E-3</v>
      </c>
      <c r="AQ47" s="75">
        <v>3.5888344492100002E-2</v>
      </c>
      <c r="AR47" s="75">
        <v>0.20224569407099999</v>
      </c>
      <c r="AS47" s="75">
        <v>0.20696828635200001</v>
      </c>
      <c r="AT47" s="75">
        <v>0.245159032247</v>
      </c>
      <c r="AU47" s="75">
        <v>0.24913650701100001</v>
      </c>
      <c r="AV47" s="75">
        <v>5.61746048742E-2</v>
      </c>
      <c r="AW47" s="61">
        <v>123</v>
      </c>
      <c r="AX47" s="61">
        <v>220</v>
      </c>
      <c r="AY47" s="61">
        <v>301</v>
      </c>
      <c r="AZ47" s="61">
        <v>256</v>
      </c>
      <c r="BA47" s="61">
        <v>226</v>
      </c>
      <c r="BB47" s="61">
        <f>SUM(AW47:BA47)</f>
        <v>1126</v>
      </c>
      <c r="BC47" s="61">
        <f>BA47-AW47</f>
        <v>103</v>
      </c>
      <c r="BD47" s="63">
        <f>BC47/AW47</f>
        <v>0.83739837398373984</v>
      </c>
      <c r="BE47" s="67">
        <f>IF(K47&lt;BE$6,1,0)</f>
        <v>0</v>
      </c>
      <c r="BF47" s="67">
        <f>+IF(AND(K47&gt;=BF$5,K47&lt;BF$6),1,0)</f>
        <v>0</v>
      </c>
      <c r="BG47" s="67">
        <f>+IF(AND(K47&gt;=BG$5,K47&lt;BG$6),1,0)</f>
        <v>0</v>
      </c>
      <c r="BH47" s="67">
        <f>+IF(AND(K47&gt;=BH$5,K47&lt;BH$6),1,0)</f>
        <v>0</v>
      </c>
      <c r="BI47" s="67">
        <f>+IF(K47&gt;=BI$6,1,0)</f>
        <v>1</v>
      </c>
      <c r="BJ47" s="67">
        <f>IF(M47&lt;BJ$6,1,0)</f>
        <v>0</v>
      </c>
      <c r="BK47" s="67">
        <f>+IF(AND(M47&gt;=BK$5,M47&lt;BK$6),1,0)</f>
        <v>0</v>
      </c>
      <c r="BL47" s="67">
        <f>+IF(AND(M47&gt;=BL$5,M47&lt;BL$6),1,0)</f>
        <v>0</v>
      </c>
      <c r="BM47" s="67">
        <f>+IF(AND(M47&gt;=BM$5,M47&lt;BM$6),1,0)</f>
        <v>0</v>
      </c>
      <c r="BN47" s="67">
        <f>+IF(M47&gt;=BN$6,1,0)</f>
        <v>1</v>
      </c>
      <c r="BO47" s="67" t="str">
        <f>+IF(M47&gt;=BO$6,"YES","NO")</f>
        <v>YES</v>
      </c>
      <c r="BP47" s="67" t="str">
        <f>+IF(K47&gt;=BP$6,"YES","NO")</f>
        <v>YES</v>
      </c>
      <c r="BQ47" s="67" t="str">
        <f>+IF(ISERROR(VLOOKUP(E47,'[1]Hi Tech List (2020)'!$A$2:$B$84,1,FALSE)),"NO","YES")</f>
        <v>NO</v>
      </c>
      <c r="BR47" s="67" t="str">
        <f>IF(AL47&gt;=BR$6,"YES","NO")</f>
        <v>NO</v>
      </c>
      <c r="BS47" s="67" t="str">
        <f>IF(AB47&gt;BS$6,"YES","NO")</f>
        <v>YES</v>
      </c>
      <c r="BT47" s="67" t="str">
        <f>IF(AC47&gt;BT$6,"YES","NO")</f>
        <v>NO</v>
      </c>
      <c r="BU47" s="67" t="str">
        <f>IF(AD47&gt;BU$6,"YES","NO")</f>
        <v>YES</v>
      </c>
      <c r="BV47" s="67" t="str">
        <f>IF(OR(BS47="YES",BT47="YES",BU47="YES"),"YES","NO")</f>
        <v>YES</v>
      </c>
      <c r="BW47" s="67" t="str">
        <f>+IF(BE47=1,BE$8,IF(BF47=1,BF$8,IF(BG47=1,BG$8,IF(BH47=1,BH$8,BI$8))))</f>
        <v>&gt;$30</v>
      </c>
      <c r="BX47" s="67" t="str">
        <f>+IF(BJ47=1,BJ$8,IF(BK47=1,BK$8,IF(BL47=1,BL$8,IF(BM47=1,BM$8,BN$8))))</f>
        <v>&gt;$30</v>
      </c>
    </row>
    <row r="48" spans="1:76" hidden="1" x14ac:dyDescent="0.2">
      <c r="A48" s="68" t="str">
        <f t="shared" si="4"/>
        <v>17-0000</v>
      </c>
      <c r="B48" s="68" t="str">
        <f>VLOOKUP(A48,'[1]2- &amp; 3-digit SOC'!$A$1:$B$121,2,FALSE)</f>
        <v>Architecture and Engineering Occupations</v>
      </c>
      <c r="C48" s="68" t="str">
        <f t="shared" si="5"/>
        <v>17-0000 Architecture and Engineering Occupations</v>
      </c>
      <c r="D48" s="68" t="str">
        <f t="shared" si="6"/>
        <v>17-2000</v>
      </c>
      <c r="E48" s="68" t="str">
        <f>VLOOKUP(D48,'[1]2- &amp; 3-digit SOC'!$A$1:$B$121,2,FALSE)</f>
        <v>Engineers</v>
      </c>
      <c r="F48" s="68" t="str">
        <f t="shared" si="7"/>
        <v>17-2000 Engineers</v>
      </c>
      <c r="G48" s="68" t="s">
        <v>205</v>
      </c>
      <c r="H48" s="68" t="s">
        <v>206</v>
      </c>
      <c r="I48" s="68" t="s">
        <v>207</v>
      </c>
      <c r="J48" s="69" t="str">
        <f>CONCATENATE(H48, " (", R48, ")")</f>
        <v>Marine Engineers and Naval Architects ($102,307)</v>
      </c>
      <c r="K48" s="70">
        <v>31.926140602299999</v>
      </c>
      <c r="L48" s="70">
        <v>40.364449851700002</v>
      </c>
      <c r="M48" s="70">
        <v>49.185991500299998</v>
      </c>
      <c r="N48" s="70">
        <v>53.470134481899997</v>
      </c>
      <c r="O48" s="70">
        <v>63.313270464399999</v>
      </c>
      <c r="P48" s="70">
        <v>81.831489901500007</v>
      </c>
      <c r="Q48" s="71">
        <v>102306.86232099999</v>
      </c>
      <c r="R48" s="71" t="str">
        <f>TEXT(Q48, "$#,###")</f>
        <v>$102,307</v>
      </c>
      <c r="S48" s="68" t="s">
        <v>84</v>
      </c>
      <c r="T48" s="68" t="s">
        <v>8</v>
      </c>
      <c r="U48" s="68" t="s">
        <v>8</v>
      </c>
      <c r="V48" s="61">
        <v>95.945302928800004</v>
      </c>
      <c r="W48" s="61">
        <v>140.02616532900001</v>
      </c>
      <c r="X48" s="61">
        <f>W48-V48</f>
        <v>44.080862400200004</v>
      </c>
      <c r="Y48" s="72">
        <f>X48/V48</f>
        <v>0.45943741959845547</v>
      </c>
      <c r="Z48" s="61">
        <v>140.02616532900001</v>
      </c>
      <c r="AA48" s="61">
        <v>147.12212290799999</v>
      </c>
      <c r="AB48" s="61">
        <f>AA48-Z48</f>
        <v>7.095957578999986</v>
      </c>
      <c r="AC48" s="72">
        <f>AB48/Z48</f>
        <v>5.0675940188232689E-2</v>
      </c>
      <c r="AD48" s="61">
        <v>35.308849921899998</v>
      </c>
      <c r="AE48" s="61">
        <v>8.8272124804699992</v>
      </c>
      <c r="AF48" s="61">
        <v>20.115359294499999</v>
      </c>
      <c r="AG48" s="61">
        <v>6.7051197648400001</v>
      </c>
      <c r="AH48" s="76">
        <v>4.7E-2</v>
      </c>
      <c r="AI48" s="61">
        <v>136.54736608299999</v>
      </c>
      <c r="AJ48" s="61">
        <v>41.369204160899997</v>
      </c>
      <c r="AK48" s="63">
        <f>AJ48/AI48</f>
        <v>0.30296596227095163</v>
      </c>
      <c r="AL48" s="73">
        <v>84.7</v>
      </c>
      <c r="AM48" s="74">
        <v>0.413242</v>
      </c>
      <c r="AN48" s="74">
        <v>0.41411300000000001</v>
      </c>
      <c r="AO48" s="75">
        <v>6.6427495369400004E-4</v>
      </c>
      <c r="AP48" s="76" t="s">
        <v>90</v>
      </c>
      <c r="AQ48" s="76" t="s">
        <v>90</v>
      </c>
      <c r="AR48" s="75">
        <v>0.24253476641300001</v>
      </c>
      <c r="AS48" s="75">
        <v>0.175118543844</v>
      </c>
      <c r="AT48" s="75">
        <v>0.24144866417399999</v>
      </c>
      <c r="AU48" s="75">
        <v>0.21045599278999999</v>
      </c>
      <c r="AV48" s="76" t="s">
        <v>90</v>
      </c>
      <c r="AW48" s="61">
        <v>0</v>
      </c>
      <c r="AX48" s="61">
        <v>0</v>
      </c>
      <c r="AY48" s="61">
        <v>0</v>
      </c>
      <c r="AZ48" s="61">
        <v>0</v>
      </c>
      <c r="BA48" s="61">
        <v>0</v>
      </c>
      <c r="BB48" s="61">
        <f>SUM(AW48:BA48)</f>
        <v>0</v>
      </c>
      <c r="BC48" s="61">
        <f>BA48-AW48</f>
        <v>0</v>
      </c>
      <c r="BD48" s="63">
        <v>0</v>
      </c>
      <c r="BE48" s="67">
        <f>IF(K48&lt;BE$6,1,0)</f>
        <v>0</v>
      </c>
      <c r="BF48" s="67">
        <f>+IF(AND(K48&gt;=BF$5,K48&lt;BF$6),1,0)</f>
        <v>0</v>
      </c>
      <c r="BG48" s="67">
        <f>+IF(AND(K48&gt;=BG$5,K48&lt;BG$6),1,0)</f>
        <v>0</v>
      </c>
      <c r="BH48" s="67">
        <f>+IF(AND(K48&gt;=BH$5,K48&lt;BH$6),1,0)</f>
        <v>0</v>
      </c>
      <c r="BI48" s="67">
        <f>+IF(K48&gt;=BI$6,1,0)</f>
        <v>1</v>
      </c>
      <c r="BJ48" s="67">
        <f>IF(M48&lt;BJ$6,1,0)</f>
        <v>0</v>
      </c>
      <c r="BK48" s="67">
        <f>+IF(AND(M48&gt;=BK$5,M48&lt;BK$6),1,0)</f>
        <v>0</v>
      </c>
      <c r="BL48" s="67">
        <f>+IF(AND(M48&gt;=BL$5,M48&lt;BL$6),1,0)</f>
        <v>0</v>
      </c>
      <c r="BM48" s="67">
        <f>+IF(AND(M48&gt;=BM$5,M48&lt;BM$6),1,0)</f>
        <v>0</v>
      </c>
      <c r="BN48" s="67">
        <f>+IF(M48&gt;=BN$6,1,0)</f>
        <v>1</v>
      </c>
      <c r="BO48" s="67" t="str">
        <f>+IF(M48&gt;=BO$6,"YES","NO")</f>
        <v>YES</v>
      </c>
      <c r="BP48" s="67" t="str">
        <f>+IF(K48&gt;=BP$6,"YES","NO")</f>
        <v>YES</v>
      </c>
      <c r="BQ48" s="67" t="str">
        <f>+IF(ISERROR(VLOOKUP(E48,'[1]Hi Tech List (2020)'!$A$2:$B$84,1,FALSE)),"NO","YES")</f>
        <v>NO</v>
      </c>
      <c r="BR48" s="67" t="str">
        <f>IF(AL48&gt;=BR$6,"YES","NO")</f>
        <v>NO</v>
      </c>
      <c r="BS48" s="67" t="str">
        <f>IF(AB48&gt;BS$6,"YES","NO")</f>
        <v>NO</v>
      </c>
      <c r="BT48" s="67" t="str">
        <f>IF(AC48&gt;BT$6,"YES","NO")</f>
        <v>NO</v>
      </c>
      <c r="BU48" s="67" t="str">
        <f>IF(AD48&gt;BU$6,"YES","NO")</f>
        <v>NO</v>
      </c>
      <c r="BV48" s="67" t="str">
        <f>IF(OR(BS48="YES",BT48="YES",BU48="YES"),"YES","NO")</f>
        <v>NO</v>
      </c>
      <c r="BW48" s="67" t="str">
        <f>+IF(BE48=1,BE$8,IF(BF48=1,BF$8,IF(BG48=1,BG$8,IF(BH48=1,BH$8,BI$8))))</f>
        <v>&gt;$30</v>
      </c>
      <c r="BX48" s="67" t="str">
        <f>+IF(BJ48=1,BJ$8,IF(BK48=1,BK$8,IF(BL48=1,BL$8,IF(BM48=1,BM$8,BN$8))))</f>
        <v>&gt;$30</v>
      </c>
    </row>
    <row r="49" spans="1:76" hidden="1" x14ac:dyDescent="0.2">
      <c r="A49" s="68" t="str">
        <f t="shared" si="4"/>
        <v>17-0000</v>
      </c>
      <c r="B49" s="68" t="str">
        <f>VLOOKUP(A49,'[1]2- &amp; 3-digit SOC'!$A$1:$B$121,2,FALSE)</f>
        <v>Architecture and Engineering Occupations</v>
      </c>
      <c r="C49" s="68" t="str">
        <f t="shared" si="5"/>
        <v>17-0000 Architecture and Engineering Occupations</v>
      </c>
      <c r="D49" s="68" t="str">
        <f t="shared" si="6"/>
        <v>17-2000</v>
      </c>
      <c r="E49" s="68" t="str">
        <f>VLOOKUP(D49,'[1]2- &amp; 3-digit SOC'!$A$1:$B$121,2,FALSE)</f>
        <v>Engineers</v>
      </c>
      <c r="F49" s="68" t="str">
        <f t="shared" si="7"/>
        <v>17-2000 Engineers</v>
      </c>
      <c r="G49" s="68" t="s">
        <v>208</v>
      </c>
      <c r="H49" s="68" t="s">
        <v>209</v>
      </c>
      <c r="I49" s="68" t="s">
        <v>210</v>
      </c>
      <c r="J49" s="69" t="str">
        <f>CONCATENATE(H49, " (", R49, ")")</f>
        <v>Materials Engineers ($94,387)</v>
      </c>
      <c r="K49" s="70">
        <v>29.916126678099999</v>
      </c>
      <c r="L49" s="70">
        <v>35.426469762399996</v>
      </c>
      <c r="M49" s="70">
        <v>45.378325656800001</v>
      </c>
      <c r="N49" s="70">
        <v>48.8202954546</v>
      </c>
      <c r="O49" s="70">
        <v>62.280992468400001</v>
      </c>
      <c r="P49" s="70">
        <v>75.779672513999998</v>
      </c>
      <c r="Q49" s="71">
        <v>94386.917366199996</v>
      </c>
      <c r="R49" s="71" t="str">
        <f>TEXT(Q49, "$#,###")</f>
        <v>$94,387</v>
      </c>
      <c r="S49" s="68" t="s">
        <v>84</v>
      </c>
      <c r="T49" s="68" t="s">
        <v>8</v>
      </c>
      <c r="U49" s="68" t="s">
        <v>8</v>
      </c>
      <c r="V49" s="61">
        <v>606.57302969</v>
      </c>
      <c r="W49" s="61">
        <v>601.13506784200001</v>
      </c>
      <c r="X49" s="61">
        <f>W49-V49</f>
        <v>-5.4379618479999863</v>
      </c>
      <c r="Y49" s="72">
        <f>X49/V49</f>
        <v>-8.9650571024879784E-3</v>
      </c>
      <c r="Z49" s="61">
        <v>601.13506784200001</v>
      </c>
      <c r="AA49" s="61">
        <v>620.55262828599996</v>
      </c>
      <c r="AB49" s="61">
        <f>AA49-Z49</f>
        <v>19.417560443999946</v>
      </c>
      <c r="AC49" s="72">
        <f>AB49/Z49</f>
        <v>3.2301493429266352E-2</v>
      </c>
      <c r="AD49" s="61">
        <v>154.598749782</v>
      </c>
      <c r="AE49" s="61">
        <v>38.649687445399998</v>
      </c>
      <c r="AF49" s="61">
        <v>98.609094111999994</v>
      </c>
      <c r="AG49" s="61">
        <v>32.869698037299997</v>
      </c>
      <c r="AH49" s="62">
        <v>5.3999999999999999E-2</v>
      </c>
      <c r="AI49" s="61">
        <v>590.92546023600005</v>
      </c>
      <c r="AJ49" s="61">
        <v>141.99410477699999</v>
      </c>
      <c r="AK49" s="63">
        <f>AJ49/AI49</f>
        <v>0.24029105924847322</v>
      </c>
      <c r="AL49" s="73">
        <v>87.3</v>
      </c>
      <c r="AM49" s="74">
        <v>0.88800199999999996</v>
      </c>
      <c r="AN49" s="74">
        <v>0.88183199999999995</v>
      </c>
      <c r="AO49" s="75">
        <v>7.4956254086600005E-5</v>
      </c>
      <c r="AP49" s="76" t="s">
        <v>90</v>
      </c>
      <c r="AQ49" s="75">
        <v>4.1691413413399998E-2</v>
      </c>
      <c r="AR49" s="75">
        <v>0.223818598831</v>
      </c>
      <c r="AS49" s="75">
        <v>0.189974346731</v>
      </c>
      <c r="AT49" s="75">
        <v>0.23458138730200001</v>
      </c>
      <c r="AU49" s="75">
        <v>0.24137844098899999</v>
      </c>
      <c r="AV49" s="75">
        <v>6.3219197572899996E-2</v>
      </c>
      <c r="AW49" s="61">
        <v>65</v>
      </c>
      <c r="AX49" s="61">
        <v>90</v>
      </c>
      <c r="AY49" s="61">
        <v>83</v>
      </c>
      <c r="AZ49" s="61">
        <v>101</v>
      </c>
      <c r="BA49" s="61">
        <v>80</v>
      </c>
      <c r="BB49" s="61">
        <f>SUM(AW49:BA49)</f>
        <v>419</v>
      </c>
      <c r="BC49" s="61">
        <f>BA49-AW49</f>
        <v>15</v>
      </c>
      <c r="BD49" s="63">
        <f>BC49/AW49</f>
        <v>0.23076923076923078</v>
      </c>
      <c r="BE49" s="67">
        <f>IF(K49&lt;BE$6,1,0)</f>
        <v>0</v>
      </c>
      <c r="BF49" s="67">
        <f>+IF(AND(K49&gt;=BF$5,K49&lt;BF$6),1,0)</f>
        <v>0</v>
      </c>
      <c r="BG49" s="67">
        <f>+IF(AND(K49&gt;=BG$5,K49&lt;BG$6),1,0)</f>
        <v>0</v>
      </c>
      <c r="BH49" s="67">
        <f>+IF(AND(K49&gt;=BH$5,K49&lt;BH$6),1,0)</f>
        <v>1</v>
      </c>
      <c r="BI49" s="67">
        <f>+IF(K49&gt;=BI$6,1,0)</f>
        <v>0</v>
      </c>
      <c r="BJ49" s="67">
        <f>IF(M49&lt;BJ$6,1,0)</f>
        <v>0</v>
      </c>
      <c r="BK49" s="67">
        <f>+IF(AND(M49&gt;=BK$5,M49&lt;BK$6),1,0)</f>
        <v>0</v>
      </c>
      <c r="BL49" s="67">
        <f>+IF(AND(M49&gt;=BL$5,M49&lt;BL$6),1,0)</f>
        <v>0</v>
      </c>
      <c r="BM49" s="67">
        <f>+IF(AND(M49&gt;=BM$5,M49&lt;BM$6),1,0)</f>
        <v>0</v>
      </c>
      <c r="BN49" s="67">
        <f>+IF(M49&gt;=BN$6,1,0)</f>
        <v>1</v>
      </c>
      <c r="BO49" s="67" t="str">
        <f>+IF(M49&gt;=BO$6,"YES","NO")</f>
        <v>YES</v>
      </c>
      <c r="BP49" s="67" t="str">
        <f>+IF(K49&gt;=BP$6,"YES","NO")</f>
        <v>YES</v>
      </c>
      <c r="BQ49" s="67" t="str">
        <f>+IF(ISERROR(VLOOKUP(E49,'[1]Hi Tech List (2020)'!$A$2:$B$84,1,FALSE)),"NO","YES")</f>
        <v>NO</v>
      </c>
      <c r="BR49" s="67" t="str">
        <f>IF(AL49&gt;=BR$6,"YES","NO")</f>
        <v>NO</v>
      </c>
      <c r="BS49" s="67" t="str">
        <f>IF(AB49&gt;BS$6,"YES","NO")</f>
        <v>NO</v>
      </c>
      <c r="BT49" s="67" t="str">
        <f>IF(AC49&gt;BT$6,"YES","NO")</f>
        <v>NO</v>
      </c>
      <c r="BU49" s="67" t="str">
        <f>IF(AD49&gt;BU$6,"YES","NO")</f>
        <v>YES</v>
      </c>
      <c r="BV49" s="67" t="str">
        <f>IF(OR(BS49="YES",BT49="YES",BU49="YES"),"YES","NO")</f>
        <v>YES</v>
      </c>
      <c r="BW49" s="67" t="str">
        <f>+IF(BE49=1,BE$8,IF(BF49=1,BF$8,IF(BG49=1,BG$8,IF(BH49=1,BH$8,BI$8))))</f>
        <v>$25-30</v>
      </c>
      <c r="BX49" s="67" t="str">
        <f>+IF(BJ49=1,BJ$8,IF(BK49=1,BK$8,IF(BL49=1,BL$8,IF(BM49=1,BM$8,BN$8))))</f>
        <v>&gt;$30</v>
      </c>
    </row>
    <row r="50" spans="1:76" hidden="1" x14ac:dyDescent="0.2">
      <c r="A50" s="68" t="str">
        <f t="shared" si="4"/>
        <v>17-0000</v>
      </c>
      <c r="B50" s="68" t="str">
        <f>VLOOKUP(A50,'[1]2- &amp; 3-digit SOC'!$A$1:$B$121,2,FALSE)</f>
        <v>Architecture and Engineering Occupations</v>
      </c>
      <c r="C50" s="68" t="str">
        <f t="shared" si="5"/>
        <v>17-0000 Architecture and Engineering Occupations</v>
      </c>
      <c r="D50" s="68" t="str">
        <f t="shared" si="6"/>
        <v>17-2000</v>
      </c>
      <c r="E50" s="68" t="str">
        <f>VLOOKUP(D50,'[1]2- &amp; 3-digit SOC'!$A$1:$B$121,2,FALSE)</f>
        <v>Engineers</v>
      </c>
      <c r="F50" s="68" t="str">
        <f t="shared" si="7"/>
        <v>17-2000 Engineers</v>
      </c>
      <c r="G50" s="68" t="s">
        <v>211</v>
      </c>
      <c r="H50" s="68" t="s">
        <v>212</v>
      </c>
      <c r="I50" s="68" t="s">
        <v>213</v>
      </c>
      <c r="J50" s="69" t="str">
        <f>CONCATENATE(H50, " (", R50, ")")</f>
        <v>Mechanical Engineers ($94,368)</v>
      </c>
      <c r="K50" s="70">
        <v>30.243624997200001</v>
      </c>
      <c r="L50" s="70">
        <v>35.774299395100002</v>
      </c>
      <c r="M50" s="70">
        <v>45.3693650811</v>
      </c>
      <c r="N50" s="70">
        <v>50.720858689899998</v>
      </c>
      <c r="O50" s="70">
        <v>60.455714177499999</v>
      </c>
      <c r="P50" s="70">
        <v>77.450008163199996</v>
      </c>
      <c r="Q50" s="71">
        <v>94368.279368799995</v>
      </c>
      <c r="R50" s="71" t="str">
        <f>TEXT(Q50, "$#,###")</f>
        <v>$94,368</v>
      </c>
      <c r="S50" s="68" t="s">
        <v>84</v>
      </c>
      <c r="T50" s="68" t="s">
        <v>8</v>
      </c>
      <c r="U50" s="68" t="s">
        <v>8</v>
      </c>
      <c r="V50" s="61">
        <v>5928.9867655199996</v>
      </c>
      <c r="W50" s="61">
        <v>6286.0662985500003</v>
      </c>
      <c r="X50" s="61">
        <f>W50-V50</f>
        <v>357.07953303000068</v>
      </c>
      <c r="Y50" s="72">
        <f>X50/V50</f>
        <v>6.0226063432388711E-2</v>
      </c>
      <c r="Z50" s="61">
        <v>6286.0662985500003</v>
      </c>
      <c r="AA50" s="61">
        <v>6541.6695975700004</v>
      </c>
      <c r="AB50" s="61">
        <f>AA50-Z50</f>
        <v>255.60329902000012</v>
      </c>
      <c r="AC50" s="72">
        <f>AB50/Z50</f>
        <v>4.0661884059186561E-2</v>
      </c>
      <c r="AD50" s="61">
        <v>1730.01923766</v>
      </c>
      <c r="AE50" s="61">
        <v>432.50480941500001</v>
      </c>
      <c r="AF50" s="61">
        <v>1072.3415871100001</v>
      </c>
      <c r="AG50" s="61">
        <v>357.44719570500001</v>
      </c>
      <c r="AH50" s="62">
        <v>5.6000000000000001E-2</v>
      </c>
      <c r="AI50" s="61">
        <v>6156.9647900299997</v>
      </c>
      <c r="AJ50" s="61">
        <v>1833.48581947</v>
      </c>
      <c r="AK50" s="63">
        <f>AJ50/AI50</f>
        <v>0.29779053186059662</v>
      </c>
      <c r="AL50" s="73">
        <v>83.4</v>
      </c>
      <c r="AM50" s="74">
        <v>0.80001199999999995</v>
      </c>
      <c r="AN50" s="74">
        <v>0.79579299999999997</v>
      </c>
      <c r="AO50" s="76" t="s">
        <v>90</v>
      </c>
      <c r="AP50" s="75">
        <v>6.1754190102199999E-3</v>
      </c>
      <c r="AQ50" s="75">
        <v>4.8810015014099997E-2</v>
      </c>
      <c r="AR50" s="75">
        <v>0.243541154564</v>
      </c>
      <c r="AS50" s="75">
        <v>0.228256150972</v>
      </c>
      <c r="AT50" s="75">
        <v>0.21937597428700001</v>
      </c>
      <c r="AU50" s="75">
        <v>0.19683791024399999</v>
      </c>
      <c r="AV50" s="75">
        <v>5.6815007623399999E-2</v>
      </c>
      <c r="AW50" s="61">
        <v>507</v>
      </c>
      <c r="AX50" s="61">
        <v>658</v>
      </c>
      <c r="AY50" s="61">
        <v>860</v>
      </c>
      <c r="AZ50" s="61">
        <v>979</v>
      </c>
      <c r="BA50" s="61">
        <v>835</v>
      </c>
      <c r="BB50" s="61">
        <f>SUM(AW50:BA50)</f>
        <v>3839</v>
      </c>
      <c r="BC50" s="61">
        <f>BA50-AW50</f>
        <v>328</v>
      </c>
      <c r="BD50" s="63">
        <f>BC50/AW50</f>
        <v>0.64694280078895461</v>
      </c>
      <c r="BE50" s="67">
        <f>IF(K50&lt;BE$6,1,0)</f>
        <v>0</v>
      </c>
      <c r="BF50" s="67">
        <f>+IF(AND(K50&gt;=BF$5,K50&lt;BF$6),1,0)</f>
        <v>0</v>
      </c>
      <c r="BG50" s="67">
        <f>+IF(AND(K50&gt;=BG$5,K50&lt;BG$6),1,0)</f>
        <v>0</v>
      </c>
      <c r="BH50" s="67">
        <f>+IF(AND(K50&gt;=BH$5,K50&lt;BH$6),1,0)</f>
        <v>0</v>
      </c>
      <c r="BI50" s="67">
        <f>+IF(K50&gt;=BI$6,1,0)</f>
        <v>1</v>
      </c>
      <c r="BJ50" s="67">
        <f>IF(M50&lt;BJ$6,1,0)</f>
        <v>0</v>
      </c>
      <c r="BK50" s="67">
        <f>+IF(AND(M50&gt;=BK$5,M50&lt;BK$6),1,0)</f>
        <v>0</v>
      </c>
      <c r="BL50" s="67">
        <f>+IF(AND(M50&gt;=BL$5,M50&lt;BL$6),1,0)</f>
        <v>0</v>
      </c>
      <c r="BM50" s="67">
        <f>+IF(AND(M50&gt;=BM$5,M50&lt;BM$6),1,0)</f>
        <v>0</v>
      </c>
      <c r="BN50" s="67">
        <f>+IF(M50&gt;=BN$6,1,0)</f>
        <v>1</v>
      </c>
      <c r="BO50" s="67" t="str">
        <f>+IF(M50&gt;=BO$6,"YES","NO")</f>
        <v>YES</v>
      </c>
      <c r="BP50" s="67" t="str">
        <f>+IF(K50&gt;=BP$6,"YES","NO")</f>
        <v>YES</v>
      </c>
      <c r="BQ50" s="67" t="str">
        <f>+IF(ISERROR(VLOOKUP(E50,'[1]Hi Tech List (2020)'!$A$2:$B$84,1,FALSE)),"NO","YES")</f>
        <v>NO</v>
      </c>
      <c r="BR50" s="67" t="str">
        <f>IF(AL50&gt;=BR$6,"YES","NO")</f>
        <v>NO</v>
      </c>
      <c r="BS50" s="67" t="str">
        <f>IF(AB50&gt;BS$6,"YES","NO")</f>
        <v>YES</v>
      </c>
      <c r="BT50" s="67" t="str">
        <f>IF(AC50&gt;BT$6,"YES","NO")</f>
        <v>NO</v>
      </c>
      <c r="BU50" s="67" t="str">
        <f>IF(AD50&gt;BU$6,"YES","NO")</f>
        <v>YES</v>
      </c>
      <c r="BV50" s="67" t="str">
        <f>IF(OR(BS50="YES",BT50="YES",BU50="YES"),"YES","NO")</f>
        <v>YES</v>
      </c>
      <c r="BW50" s="67" t="str">
        <f>+IF(BE50=1,BE$8,IF(BF50=1,BF$8,IF(BG50=1,BG$8,IF(BH50=1,BH$8,BI$8))))</f>
        <v>&gt;$30</v>
      </c>
      <c r="BX50" s="67" t="str">
        <f>+IF(BJ50=1,BJ$8,IF(BK50=1,BK$8,IF(BL50=1,BL$8,IF(BM50=1,BM$8,BN$8))))</f>
        <v>&gt;$30</v>
      </c>
    </row>
    <row r="51" spans="1:76" ht="25.5" hidden="1" x14ac:dyDescent="0.2">
      <c r="A51" s="68" t="str">
        <f t="shared" si="4"/>
        <v>17-0000</v>
      </c>
      <c r="B51" s="68" t="str">
        <f>VLOOKUP(A51,'[1]2- &amp; 3-digit SOC'!$A$1:$B$121,2,FALSE)</f>
        <v>Architecture and Engineering Occupations</v>
      </c>
      <c r="C51" s="68" t="str">
        <f t="shared" si="5"/>
        <v>17-0000 Architecture and Engineering Occupations</v>
      </c>
      <c r="D51" s="68" t="str">
        <f t="shared" si="6"/>
        <v>17-2000</v>
      </c>
      <c r="E51" s="68" t="str">
        <f>VLOOKUP(D51,'[1]2- &amp; 3-digit SOC'!$A$1:$B$121,2,FALSE)</f>
        <v>Engineers</v>
      </c>
      <c r="F51" s="68" t="str">
        <f t="shared" si="7"/>
        <v>17-2000 Engineers</v>
      </c>
      <c r="G51" s="68" t="s">
        <v>214</v>
      </c>
      <c r="H51" s="68" t="s">
        <v>215</v>
      </c>
      <c r="I51" s="68" t="s">
        <v>216</v>
      </c>
      <c r="J51" s="69" t="str">
        <f>CONCATENATE(H51, " (", R51, ")")</f>
        <v>Mining and Geological Engineers, Including Mining Safety Engineers ($106,838)</v>
      </c>
      <c r="K51" s="70">
        <v>25.366369362099999</v>
      </c>
      <c r="L51" s="70">
        <v>37.070690563799999</v>
      </c>
      <c r="M51" s="70">
        <v>51.364490935200003</v>
      </c>
      <c r="N51" s="70">
        <v>55.017200385800002</v>
      </c>
      <c r="O51" s="70">
        <v>59.632551481999997</v>
      </c>
      <c r="P51" s="70">
        <v>65.956084842099997</v>
      </c>
      <c r="Q51" s="71">
        <v>106838.141145</v>
      </c>
      <c r="R51" s="71" t="str">
        <f>TEXT(Q51, "$#,###")</f>
        <v>$106,838</v>
      </c>
      <c r="S51" s="68" t="s">
        <v>84</v>
      </c>
      <c r="T51" s="68" t="s">
        <v>8</v>
      </c>
      <c r="U51" s="68" t="s">
        <v>8</v>
      </c>
      <c r="V51" s="61">
        <v>41.077452824700003</v>
      </c>
      <c r="W51" s="61">
        <v>48.6391391509</v>
      </c>
      <c r="X51" s="61">
        <f>W51-V51</f>
        <v>7.5616863261999967</v>
      </c>
      <c r="Y51" s="72">
        <f>X51/V51</f>
        <v>0.18408362267421632</v>
      </c>
      <c r="Z51" s="61">
        <v>48.6391391509</v>
      </c>
      <c r="AA51" s="61">
        <v>52.985920852600003</v>
      </c>
      <c r="AB51" s="61">
        <f>AA51-Z51</f>
        <v>4.346781701700003</v>
      </c>
      <c r="AC51" s="72">
        <f>AB51/Z51</f>
        <v>8.9367981785499415E-2</v>
      </c>
      <c r="AD51" s="61">
        <v>18.493446760000001</v>
      </c>
      <c r="AE51" s="61">
        <v>4.6233616900000003</v>
      </c>
      <c r="AF51" s="76" t="s">
        <v>90</v>
      </c>
      <c r="AG51" s="76" t="s">
        <v>90</v>
      </c>
      <c r="AH51" s="76" t="s">
        <v>90</v>
      </c>
      <c r="AI51" s="61">
        <v>47.170199616799998</v>
      </c>
      <c r="AJ51" s="61">
        <v>18.916599828799999</v>
      </c>
      <c r="AK51" s="63">
        <f>AJ51/AI51</f>
        <v>0.40102861515266347</v>
      </c>
      <c r="AL51" s="73">
        <v>81.099999999999994</v>
      </c>
      <c r="AM51" s="74">
        <v>0.294628</v>
      </c>
      <c r="AN51" s="74">
        <v>0.308305</v>
      </c>
      <c r="AO51" s="75">
        <v>6.4736383893300002E-6</v>
      </c>
      <c r="AP51" s="75">
        <v>3.4098377064699999E-3</v>
      </c>
      <c r="AQ51" s="76" t="s">
        <v>90</v>
      </c>
      <c r="AR51" s="75">
        <v>0.31183227102900002</v>
      </c>
      <c r="AS51" s="75">
        <v>0.21327994758400001</v>
      </c>
      <c r="AT51" s="76" t="s">
        <v>90</v>
      </c>
      <c r="AU51" s="76" t="s">
        <v>90</v>
      </c>
      <c r="AV51" s="76" t="s">
        <v>90</v>
      </c>
      <c r="AW51" s="61">
        <v>0</v>
      </c>
      <c r="AX51" s="61">
        <v>0</v>
      </c>
      <c r="AY51" s="61">
        <v>0</v>
      </c>
      <c r="AZ51" s="61">
        <v>0</v>
      </c>
      <c r="BA51" s="61">
        <v>0</v>
      </c>
      <c r="BB51" s="61">
        <f>SUM(AW51:BA51)</f>
        <v>0</v>
      </c>
      <c r="BC51" s="61">
        <f>BA51-AW51</f>
        <v>0</v>
      </c>
      <c r="BD51" s="63">
        <v>0</v>
      </c>
      <c r="BE51" s="67">
        <f>IF(K51&lt;BE$6,1,0)</f>
        <v>0</v>
      </c>
      <c r="BF51" s="67">
        <f>+IF(AND(K51&gt;=BF$5,K51&lt;BF$6),1,0)</f>
        <v>0</v>
      </c>
      <c r="BG51" s="67">
        <f>+IF(AND(K51&gt;=BG$5,K51&lt;BG$6),1,0)</f>
        <v>0</v>
      </c>
      <c r="BH51" s="67">
        <f>+IF(AND(K51&gt;=BH$5,K51&lt;BH$6),1,0)</f>
        <v>1</v>
      </c>
      <c r="BI51" s="67">
        <f>+IF(K51&gt;=BI$6,1,0)</f>
        <v>0</v>
      </c>
      <c r="BJ51" s="67">
        <f>IF(M51&lt;BJ$6,1,0)</f>
        <v>0</v>
      </c>
      <c r="BK51" s="67">
        <f>+IF(AND(M51&gt;=BK$5,M51&lt;BK$6),1,0)</f>
        <v>0</v>
      </c>
      <c r="BL51" s="67">
        <f>+IF(AND(M51&gt;=BL$5,M51&lt;BL$6),1,0)</f>
        <v>0</v>
      </c>
      <c r="BM51" s="67">
        <f>+IF(AND(M51&gt;=BM$5,M51&lt;BM$6),1,0)</f>
        <v>0</v>
      </c>
      <c r="BN51" s="67">
        <f>+IF(M51&gt;=BN$6,1,0)</f>
        <v>1</v>
      </c>
      <c r="BO51" s="67" t="str">
        <f>+IF(M51&gt;=BO$6,"YES","NO")</f>
        <v>YES</v>
      </c>
      <c r="BP51" s="67" t="str">
        <f>+IF(K51&gt;=BP$6,"YES","NO")</f>
        <v>YES</v>
      </c>
      <c r="BQ51" s="67" t="str">
        <f>+IF(ISERROR(VLOOKUP(E51,'[1]Hi Tech List (2020)'!$A$2:$B$84,1,FALSE)),"NO","YES")</f>
        <v>NO</v>
      </c>
      <c r="BR51" s="67" t="str">
        <f>IF(AL51&gt;=BR$6,"YES","NO")</f>
        <v>NO</v>
      </c>
      <c r="BS51" s="67" t="str">
        <f>IF(AB51&gt;BS$6,"YES","NO")</f>
        <v>NO</v>
      </c>
      <c r="BT51" s="67" t="str">
        <f>IF(AC51&gt;BT$6,"YES","NO")</f>
        <v>NO</v>
      </c>
      <c r="BU51" s="67" t="str">
        <f>IF(AD51&gt;BU$6,"YES","NO")</f>
        <v>NO</v>
      </c>
      <c r="BV51" s="67" t="str">
        <f>IF(OR(BS51="YES",BT51="YES",BU51="YES"),"YES","NO")</f>
        <v>NO</v>
      </c>
      <c r="BW51" s="67" t="str">
        <f>+IF(BE51=1,BE$8,IF(BF51=1,BF$8,IF(BG51=1,BG$8,IF(BH51=1,BH$8,BI$8))))</f>
        <v>$25-30</v>
      </c>
      <c r="BX51" s="67" t="str">
        <f>+IF(BJ51=1,BJ$8,IF(BK51=1,BK$8,IF(BL51=1,BL$8,IF(BM51=1,BM$8,BN$8))))</f>
        <v>&gt;$30</v>
      </c>
    </row>
    <row r="52" spans="1:76" hidden="1" x14ac:dyDescent="0.2">
      <c r="A52" s="68" t="str">
        <f t="shared" si="4"/>
        <v>17-0000</v>
      </c>
      <c r="B52" s="68" t="str">
        <f>VLOOKUP(A52,'[1]2- &amp; 3-digit SOC'!$A$1:$B$121,2,FALSE)</f>
        <v>Architecture and Engineering Occupations</v>
      </c>
      <c r="C52" s="68" t="str">
        <f t="shared" si="5"/>
        <v>17-0000 Architecture and Engineering Occupations</v>
      </c>
      <c r="D52" s="68" t="str">
        <f t="shared" si="6"/>
        <v>17-2000</v>
      </c>
      <c r="E52" s="68" t="str">
        <f>VLOOKUP(D52,'[1]2- &amp; 3-digit SOC'!$A$1:$B$121,2,FALSE)</f>
        <v>Engineers</v>
      </c>
      <c r="F52" s="68" t="str">
        <f t="shared" si="7"/>
        <v>17-2000 Engineers</v>
      </c>
      <c r="G52" s="68" t="s">
        <v>217</v>
      </c>
      <c r="H52" s="68" t="s">
        <v>218</v>
      </c>
      <c r="I52" s="68" t="s">
        <v>219</v>
      </c>
      <c r="J52" s="69" t="str">
        <f>CONCATENATE(H52, " (", R52, ")")</f>
        <v>Petroleum Engineers ($191,866)</v>
      </c>
      <c r="K52" s="70">
        <v>59.1342621294</v>
      </c>
      <c r="L52" s="70">
        <v>73.817679169200005</v>
      </c>
      <c r="M52" s="70">
        <v>92.243478376400006</v>
      </c>
      <c r="N52" s="70">
        <v>96.751763180899999</v>
      </c>
      <c r="O52" s="70">
        <v>108.27796628500001</v>
      </c>
      <c r="P52" s="70">
        <v>118.83777577799999</v>
      </c>
      <c r="Q52" s="71">
        <v>191866.435023</v>
      </c>
      <c r="R52" s="71" t="str">
        <f>TEXT(Q52, "$#,###")</f>
        <v>$191,866</v>
      </c>
      <c r="S52" s="68" t="s">
        <v>84</v>
      </c>
      <c r="T52" s="68" t="s">
        <v>8</v>
      </c>
      <c r="U52" s="68" t="s">
        <v>8</v>
      </c>
      <c r="V52" s="61">
        <v>2098.14028009</v>
      </c>
      <c r="W52" s="61">
        <v>1949.0148496700001</v>
      </c>
      <c r="X52" s="61">
        <f>W52-V52</f>
        <v>-149.12543041999993</v>
      </c>
      <c r="Y52" s="72">
        <f>X52/V52</f>
        <v>-7.1075052433387895E-2</v>
      </c>
      <c r="Z52" s="61">
        <v>1949.0148496700001</v>
      </c>
      <c r="AA52" s="61">
        <v>1988.08534444</v>
      </c>
      <c r="AB52" s="61">
        <f>AA52-Z52</f>
        <v>39.070494769999868</v>
      </c>
      <c r="AC52" s="72">
        <f>AB52/Z52</f>
        <v>2.0046278650270487E-2</v>
      </c>
      <c r="AD52" s="61">
        <v>528.89139348799995</v>
      </c>
      <c r="AE52" s="61">
        <v>132.22284837199999</v>
      </c>
      <c r="AF52" s="61">
        <v>341.69517781000002</v>
      </c>
      <c r="AG52" s="61">
        <v>113.898392603</v>
      </c>
      <c r="AH52" s="62">
        <v>5.8000000000000003E-2</v>
      </c>
      <c r="AI52" s="61">
        <v>1922.05422497</v>
      </c>
      <c r="AJ52" s="61">
        <v>621.93080403900001</v>
      </c>
      <c r="AK52" s="63">
        <f>AJ52/AI52</f>
        <v>0.3235760968443579</v>
      </c>
      <c r="AL52" s="73">
        <v>82</v>
      </c>
      <c r="AM52" s="74">
        <v>2.1574339999999999</v>
      </c>
      <c r="AN52" s="74">
        <v>2.128959</v>
      </c>
      <c r="AO52" s="75">
        <v>6.9820453022599998E-6</v>
      </c>
      <c r="AP52" s="76" t="s">
        <v>90</v>
      </c>
      <c r="AQ52" s="75">
        <v>5.3877630138200003E-2</v>
      </c>
      <c r="AR52" s="75">
        <v>0.27533808920000002</v>
      </c>
      <c r="AS52" s="75">
        <v>0.21390362962600001</v>
      </c>
      <c r="AT52" s="75">
        <v>0.222161044493</v>
      </c>
      <c r="AU52" s="75">
        <v>0.187744295974</v>
      </c>
      <c r="AV52" s="75">
        <v>4.51967659385E-2</v>
      </c>
      <c r="AW52" s="61">
        <v>0</v>
      </c>
      <c r="AX52" s="61">
        <v>0</v>
      </c>
      <c r="AY52" s="61">
        <v>0</v>
      </c>
      <c r="AZ52" s="61">
        <v>0</v>
      </c>
      <c r="BA52" s="61">
        <v>0</v>
      </c>
      <c r="BB52" s="61">
        <f>SUM(AW52:BA52)</f>
        <v>0</v>
      </c>
      <c r="BC52" s="61">
        <f>BA52-AW52</f>
        <v>0</v>
      </c>
      <c r="BD52" s="63">
        <v>0</v>
      </c>
      <c r="BE52" s="67">
        <f>IF(K52&lt;BE$6,1,0)</f>
        <v>0</v>
      </c>
      <c r="BF52" s="67">
        <f>+IF(AND(K52&gt;=BF$5,K52&lt;BF$6),1,0)</f>
        <v>0</v>
      </c>
      <c r="BG52" s="67">
        <f>+IF(AND(K52&gt;=BG$5,K52&lt;BG$6),1,0)</f>
        <v>0</v>
      </c>
      <c r="BH52" s="67">
        <f>+IF(AND(K52&gt;=BH$5,K52&lt;BH$6),1,0)</f>
        <v>0</v>
      </c>
      <c r="BI52" s="67">
        <f>+IF(K52&gt;=BI$6,1,0)</f>
        <v>1</v>
      </c>
      <c r="BJ52" s="67">
        <f>IF(M52&lt;BJ$6,1,0)</f>
        <v>0</v>
      </c>
      <c r="BK52" s="67">
        <f>+IF(AND(M52&gt;=BK$5,M52&lt;BK$6),1,0)</f>
        <v>0</v>
      </c>
      <c r="BL52" s="67">
        <f>+IF(AND(M52&gt;=BL$5,M52&lt;BL$6),1,0)</f>
        <v>0</v>
      </c>
      <c r="BM52" s="67">
        <f>+IF(AND(M52&gt;=BM$5,M52&lt;BM$6),1,0)</f>
        <v>0</v>
      </c>
      <c r="BN52" s="67">
        <f>+IF(M52&gt;=BN$6,1,0)</f>
        <v>1</v>
      </c>
      <c r="BO52" s="67" t="str">
        <f>+IF(M52&gt;=BO$6,"YES","NO")</f>
        <v>YES</v>
      </c>
      <c r="BP52" s="67" t="str">
        <f>+IF(K52&gt;=BP$6,"YES","NO")</f>
        <v>YES</v>
      </c>
      <c r="BQ52" s="67" t="str">
        <f>+IF(ISERROR(VLOOKUP(E52,'[1]Hi Tech List (2020)'!$A$2:$B$84,1,FALSE)),"NO","YES")</f>
        <v>NO</v>
      </c>
      <c r="BR52" s="67" t="str">
        <f>IF(AL52&gt;=BR$6,"YES","NO")</f>
        <v>NO</v>
      </c>
      <c r="BS52" s="67" t="str">
        <f>IF(AB52&gt;BS$6,"YES","NO")</f>
        <v>NO</v>
      </c>
      <c r="BT52" s="67" t="str">
        <f>IF(AC52&gt;BT$6,"YES","NO")</f>
        <v>NO</v>
      </c>
      <c r="BU52" s="67" t="str">
        <f>IF(AD52&gt;BU$6,"YES","NO")</f>
        <v>YES</v>
      </c>
      <c r="BV52" s="67" t="str">
        <f>IF(OR(BS52="YES",BT52="YES",BU52="YES"),"YES","NO")</f>
        <v>YES</v>
      </c>
      <c r="BW52" s="67" t="str">
        <f>+IF(BE52=1,BE$8,IF(BF52=1,BF$8,IF(BG52=1,BG$8,IF(BH52=1,BH$8,BI$8))))</f>
        <v>&gt;$30</v>
      </c>
      <c r="BX52" s="67" t="str">
        <f>+IF(BJ52=1,BJ$8,IF(BK52=1,BK$8,IF(BL52=1,BL$8,IF(BM52=1,BM$8,BN$8))))</f>
        <v>&gt;$30</v>
      </c>
    </row>
    <row r="53" spans="1:76" hidden="1" x14ac:dyDescent="0.2">
      <c r="A53" s="68" t="str">
        <f t="shared" si="4"/>
        <v>17-0000</v>
      </c>
      <c r="B53" s="68" t="str">
        <f>VLOOKUP(A53,'[1]2- &amp; 3-digit SOC'!$A$1:$B$121,2,FALSE)</f>
        <v>Architecture and Engineering Occupations</v>
      </c>
      <c r="C53" s="68" t="str">
        <f t="shared" si="5"/>
        <v>17-0000 Architecture and Engineering Occupations</v>
      </c>
      <c r="D53" s="68" t="str">
        <f t="shared" si="6"/>
        <v>17-2000</v>
      </c>
      <c r="E53" s="68" t="str">
        <f>VLOOKUP(D53,'[1]2- &amp; 3-digit SOC'!$A$1:$B$121,2,FALSE)</f>
        <v>Engineers</v>
      </c>
      <c r="F53" s="68" t="str">
        <f t="shared" si="7"/>
        <v>17-2000 Engineers</v>
      </c>
      <c r="G53" s="68" t="s">
        <v>220</v>
      </c>
      <c r="H53" s="68" t="s">
        <v>221</v>
      </c>
      <c r="I53" s="68" t="s">
        <v>222</v>
      </c>
      <c r="J53" s="69" t="str">
        <f>CONCATENATE(H53, " (", R53, ")")</f>
        <v>Engineers, All Other ($102,650)</v>
      </c>
      <c r="K53" s="70">
        <v>29.768229535900002</v>
      </c>
      <c r="L53" s="70">
        <v>37.613356302</v>
      </c>
      <c r="M53" s="70">
        <v>49.350872149899999</v>
      </c>
      <c r="N53" s="70">
        <v>52.731780983100002</v>
      </c>
      <c r="O53" s="70">
        <v>64.076684739800001</v>
      </c>
      <c r="P53" s="70">
        <v>79.052758675299998</v>
      </c>
      <c r="Q53" s="71">
        <v>102649.81407199999</v>
      </c>
      <c r="R53" s="71" t="str">
        <f>TEXT(Q53, "$#,###")</f>
        <v>$102,650</v>
      </c>
      <c r="S53" s="68" t="s">
        <v>84</v>
      </c>
      <c r="T53" s="68" t="s">
        <v>8</v>
      </c>
      <c r="U53" s="68" t="s">
        <v>8</v>
      </c>
      <c r="V53" s="61">
        <v>3356.92328989</v>
      </c>
      <c r="W53" s="61">
        <v>3579.5199326400002</v>
      </c>
      <c r="X53" s="61">
        <f>W53-V53</f>
        <v>222.59664275000023</v>
      </c>
      <c r="Y53" s="72">
        <f>X53/V53</f>
        <v>6.6309719802174663E-2</v>
      </c>
      <c r="Z53" s="61">
        <v>3579.5199326400002</v>
      </c>
      <c r="AA53" s="61">
        <v>3725.4811140299998</v>
      </c>
      <c r="AB53" s="61">
        <f>AA53-Z53</f>
        <v>145.96118138999964</v>
      </c>
      <c r="AC53" s="72">
        <f>AB53/Z53</f>
        <v>4.0776747758560189E-2</v>
      </c>
      <c r="AD53" s="61">
        <v>1031.5798803099999</v>
      </c>
      <c r="AE53" s="61">
        <v>257.89497007900002</v>
      </c>
      <c r="AF53" s="61">
        <v>643.31909595800005</v>
      </c>
      <c r="AG53" s="61">
        <v>214.43969865299999</v>
      </c>
      <c r="AH53" s="62">
        <v>5.8999999999999997E-2</v>
      </c>
      <c r="AI53" s="61">
        <v>3505.7643610999999</v>
      </c>
      <c r="AJ53" s="61">
        <v>956.61131854200005</v>
      </c>
      <c r="AK53" s="63">
        <f>AJ53/AI53</f>
        <v>0.27286811662431448</v>
      </c>
      <c r="AL53" s="73">
        <v>88.2</v>
      </c>
      <c r="AM53" s="74">
        <v>0.80868700000000004</v>
      </c>
      <c r="AN53" s="74">
        <v>0.807612</v>
      </c>
      <c r="AO53" s="76" t="s">
        <v>90</v>
      </c>
      <c r="AP53" s="75">
        <v>5.9583358857599996E-3</v>
      </c>
      <c r="AQ53" s="75">
        <v>3.7272209937900001E-2</v>
      </c>
      <c r="AR53" s="75">
        <v>0.20833582394799999</v>
      </c>
      <c r="AS53" s="75">
        <v>0.21091182272299999</v>
      </c>
      <c r="AT53" s="75">
        <v>0.22538357490499999</v>
      </c>
      <c r="AU53" s="75">
        <v>0.21757293674799999</v>
      </c>
      <c r="AV53" s="75">
        <v>9.4338836141399998E-2</v>
      </c>
      <c r="AW53" s="61">
        <v>209</v>
      </c>
      <c r="AX53" s="61">
        <v>288</v>
      </c>
      <c r="AY53" s="61">
        <v>396</v>
      </c>
      <c r="AZ53" s="61">
        <v>392</v>
      </c>
      <c r="BA53" s="61">
        <v>360</v>
      </c>
      <c r="BB53" s="61">
        <f>SUM(AW53:BA53)</f>
        <v>1645</v>
      </c>
      <c r="BC53" s="61">
        <f>BA53-AW53</f>
        <v>151</v>
      </c>
      <c r="BD53" s="63">
        <f>BC53/AW53</f>
        <v>0.72248803827751196</v>
      </c>
      <c r="BE53" s="67">
        <f>IF(K53&lt;BE$6,1,0)</f>
        <v>0</v>
      </c>
      <c r="BF53" s="67">
        <f>+IF(AND(K53&gt;=BF$5,K53&lt;BF$6),1,0)</f>
        <v>0</v>
      </c>
      <c r="BG53" s="67">
        <f>+IF(AND(K53&gt;=BG$5,K53&lt;BG$6),1,0)</f>
        <v>0</v>
      </c>
      <c r="BH53" s="67">
        <f>+IF(AND(K53&gt;=BH$5,K53&lt;BH$6),1,0)</f>
        <v>1</v>
      </c>
      <c r="BI53" s="67">
        <f>+IF(K53&gt;=BI$6,1,0)</f>
        <v>0</v>
      </c>
      <c r="BJ53" s="67">
        <f>IF(M53&lt;BJ$6,1,0)</f>
        <v>0</v>
      </c>
      <c r="BK53" s="67">
        <f>+IF(AND(M53&gt;=BK$5,M53&lt;BK$6),1,0)</f>
        <v>0</v>
      </c>
      <c r="BL53" s="67">
        <f>+IF(AND(M53&gt;=BL$5,M53&lt;BL$6),1,0)</f>
        <v>0</v>
      </c>
      <c r="BM53" s="67">
        <f>+IF(AND(M53&gt;=BM$5,M53&lt;BM$6),1,0)</f>
        <v>0</v>
      </c>
      <c r="BN53" s="67">
        <f>+IF(M53&gt;=BN$6,1,0)</f>
        <v>1</v>
      </c>
      <c r="BO53" s="67" t="str">
        <f>+IF(M53&gt;=BO$6,"YES","NO")</f>
        <v>YES</v>
      </c>
      <c r="BP53" s="67" t="str">
        <f>+IF(K53&gt;=BP$6,"YES","NO")</f>
        <v>YES</v>
      </c>
      <c r="BQ53" s="67" t="str">
        <f>+IF(ISERROR(VLOOKUP(E53,'[1]Hi Tech List (2020)'!$A$2:$B$84,1,FALSE)),"NO","YES")</f>
        <v>NO</v>
      </c>
      <c r="BR53" s="67" t="str">
        <f>IF(AL53&gt;=BR$6,"YES","NO")</f>
        <v>NO</v>
      </c>
      <c r="BS53" s="67" t="str">
        <f>IF(AB53&gt;BS$6,"YES","NO")</f>
        <v>YES</v>
      </c>
      <c r="BT53" s="67" t="str">
        <f>IF(AC53&gt;BT$6,"YES","NO")</f>
        <v>NO</v>
      </c>
      <c r="BU53" s="67" t="str">
        <f>IF(AD53&gt;BU$6,"YES","NO")</f>
        <v>YES</v>
      </c>
      <c r="BV53" s="67" t="str">
        <f>IF(OR(BS53="YES",BT53="YES",BU53="YES"),"YES","NO")</f>
        <v>YES</v>
      </c>
      <c r="BW53" s="67" t="str">
        <f>+IF(BE53=1,BE$8,IF(BF53=1,BF$8,IF(BG53=1,BG$8,IF(BH53=1,BH$8,BI$8))))</f>
        <v>$25-30</v>
      </c>
      <c r="BX53" s="67" t="str">
        <f>+IF(BJ53=1,BJ$8,IF(BK53=1,BK$8,IF(BL53=1,BL$8,IF(BM53=1,BM$8,BN$8))))</f>
        <v>&gt;$30</v>
      </c>
    </row>
    <row r="54" spans="1:76" hidden="1" x14ac:dyDescent="0.2">
      <c r="A54" s="68" t="str">
        <f t="shared" si="4"/>
        <v>17-0000</v>
      </c>
      <c r="B54" s="68" t="str">
        <f>VLOOKUP(A54,'[1]2- &amp; 3-digit SOC'!$A$1:$B$121,2,FALSE)</f>
        <v>Architecture and Engineering Occupations</v>
      </c>
      <c r="C54" s="68" t="str">
        <f t="shared" si="5"/>
        <v>17-0000 Architecture and Engineering Occupations</v>
      </c>
      <c r="D54" s="68" t="str">
        <f t="shared" si="6"/>
        <v>17-3000</v>
      </c>
      <c r="E54" s="68" t="str">
        <f>VLOOKUP(D54,'[1]2- &amp; 3-digit SOC'!$A$1:$B$121,2,FALSE)</f>
        <v>Drafters, Engineering Technicians, and Mapping Technicians</v>
      </c>
      <c r="F54" s="68" t="str">
        <f t="shared" si="7"/>
        <v>17-3000 Drafters, Engineering Technicians, and Mapping Technicians</v>
      </c>
      <c r="G54" s="68" t="s">
        <v>223</v>
      </c>
      <c r="H54" s="68" t="s">
        <v>224</v>
      </c>
      <c r="I54" s="68" t="s">
        <v>225</v>
      </c>
      <c r="J54" s="69" t="str">
        <f>CONCATENATE(H54, " (", R54, ")")</f>
        <v>Architectural and Civil Drafters ($55,794)</v>
      </c>
      <c r="K54" s="70">
        <v>17.460681580999999</v>
      </c>
      <c r="L54" s="70">
        <v>21.888899165400002</v>
      </c>
      <c r="M54" s="70">
        <v>26.824000939400001</v>
      </c>
      <c r="N54" s="70">
        <v>27.020002437399999</v>
      </c>
      <c r="O54" s="70">
        <v>31.2662761998</v>
      </c>
      <c r="P54" s="70">
        <v>37.230062727499998</v>
      </c>
      <c r="Q54" s="71">
        <v>55793.921954099998</v>
      </c>
      <c r="R54" s="71" t="str">
        <f>TEXT(Q54, "$#,###")</f>
        <v>$55,794</v>
      </c>
      <c r="S54" s="68" t="s">
        <v>139</v>
      </c>
      <c r="T54" s="68" t="s">
        <v>8</v>
      </c>
      <c r="U54" s="68" t="s">
        <v>8</v>
      </c>
      <c r="V54" s="61">
        <v>3852.8815880000002</v>
      </c>
      <c r="W54" s="61">
        <v>4115.0250355500002</v>
      </c>
      <c r="X54" s="61">
        <f>W54-V54</f>
        <v>262.14344755000002</v>
      </c>
      <c r="Y54" s="72">
        <f>X54/V54</f>
        <v>6.8038282922179436E-2</v>
      </c>
      <c r="Z54" s="61">
        <v>4115.0250355500002</v>
      </c>
      <c r="AA54" s="61">
        <v>4228.5295119299999</v>
      </c>
      <c r="AB54" s="61">
        <f>AA54-Z54</f>
        <v>113.50447637999969</v>
      </c>
      <c r="AC54" s="72">
        <f>AB54/Z54</f>
        <v>2.7582937017254151E-2</v>
      </c>
      <c r="AD54" s="61">
        <v>1579.4984494</v>
      </c>
      <c r="AE54" s="61">
        <v>394.87461235000001</v>
      </c>
      <c r="AF54" s="61">
        <v>1085.7191557199999</v>
      </c>
      <c r="AG54" s="61">
        <v>361.90638524000002</v>
      </c>
      <c r="AH54" s="62">
        <v>8.6999999999999994E-2</v>
      </c>
      <c r="AI54" s="61">
        <v>4047.22229952</v>
      </c>
      <c r="AJ54" s="61">
        <v>2130.10541195</v>
      </c>
      <c r="AK54" s="63">
        <f>AJ54/AI54</f>
        <v>0.5263129263254529</v>
      </c>
      <c r="AL54" s="73">
        <v>88.9</v>
      </c>
      <c r="AM54" s="74">
        <v>1.617297</v>
      </c>
      <c r="AN54" s="74">
        <v>1.610663</v>
      </c>
      <c r="AO54" s="75">
        <v>4.1801651795799998E-3</v>
      </c>
      <c r="AP54" s="75">
        <v>2.85034971027E-2</v>
      </c>
      <c r="AQ54" s="75">
        <v>7.0559572210199997E-2</v>
      </c>
      <c r="AR54" s="75">
        <v>0.27116342088399997</v>
      </c>
      <c r="AS54" s="75">
        <v>0.23221573169599999</v>
      </c>
      <c r="AT54" s="75">
        <v>0.18776743580399999</v>
      </c>
      <c r="AU54" s="75">
        <v>0.153199137682</v>
      </c>
      <c r="AV54" s="75">
        <v>5.2411039441900002E-2</v>
      </c>
      <c r="AW54" s="61">
        <v>196</v>
      </c>
      <c r="AX54" s="61">
        <v>112</v>
      </c>
      <c r="AY54" s="61">
        <v>133</v>
      </c>
      <c r="AZ54" s="61">
        <v>242</v>
      </c>
      <c r="BA54" s="61">
        <v>249</v>
      </c>
      <c r="BB54" s="61">
        <f>SUM(AW54:BA54)</f>
        <v>932</v>
      </c>
      <c r="BC54" s="61">
        <f>BA54-AW54</f>
        <v>53</v>
      </c>
      <c r="BD54" s="63">
        <f>BC54/AW54</f>
        <v>0.27040816326530615</v>
      </c>
      <c r="BE54" s="67">
        <f>IF(K54&lt;BE$6,1,0)</f>
        <v>0</v>
      </c>
      <c r="BF54" s="67">
        <f>+IF(AND(K54&gt;=BF$5,K54&lt;BF$6),1,0)</f>
        <v>1</v>
      </c>
      <c r="BG54" s="67">
        <f>+IF(AND(K54&gt;=BG$5,K54&lt;BG$6),1,0)</f>
        <v>0</v>
      </c>
      <c r="BH54" s="67">
        <f>+IF(AND(K54&gt;=BH$5,K54&lt;BH$6),1,0)</f>
        <v>0</v>
      </c>
      <c r="BI54" s="67">
        <f>+IF(K54&gt;=BI$6,1,0)</f>
        <v>0</v>
      </c>
      <c r="BJ54" s="67">
        <f>IF(M54&lt;BJ$6,1,0)</f>
        <v>0</v>
      </c>
      <c r="BK54" s="67">
        <f>+IF(AND(M54&gt;=BK$5,M54&lt;BK$6),1,0)</f>
        <v>0</v>
      </c>
      <c r="BL54" s="67">
        <f>+IF(AND(M54&gt;=BL$5,M54&lt;BL$6),1,0)</f>
        <v>0</v>
      </c>
      <c r="BM54" s="67">
        <f>+IF(AND(M54&gt;=BM$5,M54&lt;BM$6),1,0)</f>
        <v>1</v>
      </c>
      <c r="BN54" s="67">
        <f>+IF(M54&gt;=BN$6,1,0)</f>
        <v>0</v>
      </c>
      <c r="BO54" s="67" t="str">
        <f>+IF(M54&gt;=BO$6,"YES","NO")</f>
        <v>YES</v>
      </c>
      <c r="BP54" s="67" t="str">
        <f>+IF(K54&gt;=BP$6,"YES","NO")</f>
        <v>YES</v>
      </c>
      <c r="BQ54" s="67" t="str">
        <f>+IF(ISERROR(VLOOKUP(E54,'[1]Hi Tech List (2020)'!$A$2:$B$84,1,FALSE)),"NO","YES")</f>
        <v>NO</v>
      </c>
      <c r="BR54" s="67" t="str">
        <f>IF(AL54&gt;=BR$6,"YES","NO")</f>
        <v>NO</v>
      </c>
      <c r="BS54" s="67" t="str">
        <f>IF(AB54&gt;BS$6,"YES","NO")</f>
        <v>YES</v>
      </c>
      <c r="BT54" s="67" t="str">
        <f>IF(AC54&gt;BT$6,"YES","NO")</f>
        <v>NO</v>
      </c>
      <c r="BU54" s="67" t="str">
        <f>IF(AD54&gt;BU$6,"YES","NO")</f>
        <v>YES</v>
      </c>
      <c r="BV54" s="67" t="str">
        <f>IF(OR(BS54="YES",BT54="YES",BU54="YES"),"YES","NO")</f>
        <v>YES</v>
      </c>
      <c r="BW54" s="67" t="str">
        <f>+IF(BE54=1,BE$8,IF(BF54=1,BF$8,IF(BG54=1,BG$8,IF(BH54=1,BH$8,BI$8))))</f>
        <v>$15-20</v>
      </c>
      <c r="BX54" s="67" t="str">
        <f>+IF(BJ54=1,BJ$8,IF(BK54=1,BK$8,IF(BL54=1,BL$8,IF(BM54=1,BM$8,BN$8))))</f>
        <v>$25-30</v>
      </c>
    </row>
    <row r="55" spans="1:76" hidden="1" x14ac:dyDescent="0.2">
      <c r="A55" s="68" t="str">
        <f t="shared" si="4"/>
        <v>17-0000</v>
      </c>
      <c r="B55" s="68" t="str">
        <f>VLOOKUP(A55,'[1]2- &amp; 3-digit SOC'!$A$1:$B$121,2,FALSE)</f>
        <v>Architecture and Engineering Occupations</v>
      </c>
      <c r="C55" s="68" t="str">
        <f t="shared" si="5"/>
        <v>17-0000 Architecture and Engineering Occupations</v>
      </c>
      <c r="D55" s="68" t="str">
        <f t="shared" si="6"/>
        <v>17-3000</v>
      </c>
      <c r="E55" s="68" t="str">
        <f>VLOOKUP(D55,'[1]2- &amp; 3-digit SOC'!$A$1:$B$121,2,FALSE)</f>
        <v>Drafters, Engineering Technicians, and Mapping Technicians</v>
      </c>
      <c r="F55" s="68" t="str">
        <f t="shared" si="7"/>
        <v>17-3000 Drafters, Engineering Technicians, and Mapping Technicians</v>
      </c>
      <c r="G55" s="68" t="s">
        <v>226</v>
      </c>
      <c r="H55" s="68" t="s">
        <v>227</v>
      </c>
      <c r="I55" s="68" t="s">
        <v>228</v>
      </c>
      <c r="J55" s="69" t="str">
        <f>CONCATENATE(H55, " (", R55, ")")</f>
        <v>Electrical and Electronics Drafters ($59,692)</v>
      </c>
      <c r="K55" s="70">
        <v>17.156072277900002</v>
      </c>
      <c r="L55" s="70">
        <v>21.8541328013</v>
      </c>
      <c r="M55" s="70">
        <v>28.697999577200001</v>
      </c>
      <c r="N55" s="70">
        <v>29.3588276005</v>
      </c>
      <c r="O55" s="70">
        <v>34.529267163500002</v>
      </c>
      <c r="P55" s="70">
        <v>39.293802697899999</v>
      </c>
      <c r="Q55" s="71">
        <v>59691.839120500001</v>
      </c>
      <c r="R55" s="71" t="str">
        <f>TEXT(Q55, "$#,###")</f>
        <v>$59,692</v>
      </c>
      <c r="S55" s="68" t="s">
        <v>139</v>
      </c>
      <c r="T55" s="68" t="s">
        <v>8</v>
      </c>
      <c r="U55" s="68" t="s">
        <v>8</v>
      </c>
      <c r="V55" s="61">
        <v>942.26108477299999</v>
      </c>
      <c r="W55" s="61">
        <v>849.81822168999997</v>
      </c>
      <c r="X55" s="61">
        <f>W55-V55</f>
        <v>-92.44286308300002</v>
      </c>
      <c r="Y55" s="72">
        <f>X55/V55</f>
        <v>-9.8107482710347124E-2</v>
      </c>
      <c r="Z55" s="61">
        <v>849.81822168999997</v>
      </c>
      <c r="AA55" s="61">
        <v>871.51259457200001</v>
      </c>
      <c r="AB55" s="61">
        <f>AA55-Z55</f>
        <v>21.694372882000039</v>
      </c>
      <c r="AC55" s="72">
        <f>AB55/Z55</f>
        <v>2.5528251016855456E-2</v>
      </c>
      <c r="AD55" s="61">
        <v>325.040377589</v>
      </c>
      <c r="AE55" s="61">
        <v>81.260094397299994</v>
      </c>
      <c r="AF55" s="61">
        <v>223.91756746900001</v>
      </c>
      <c r="AG55" s="61">
        <v>74.639189156200004</v>
      </c>
      <c r="AH55" s="62">
        <v>8.6999999999999994E-2</v>
      </c>
      <c r="AI55" s="61">
        <v>838.11402614199994</v>
      </c>
      <c r="AJ55" s="61">
        <v>370.402420742</v>
      </c>
      <c r="AK55" s="63">
        <f>AJ55/AI55</f>
        <v>0.44194752645655339</v>
      </c>
      <c r="AL55" s="73">
        <v>91</v>
      </c>
      <c r="AM55" s="74">
        <v>1.283655</v>
      </c>
      <c r="AN55" s="74">
        <v>1.2728680000000001</v>
      </c>
      <c r="AO55" s="76" t="s">
        <v>90</v>
      </c>
      <c r="AP55" s="75">
        <v>2.05276036689E-2</v>
      </c>
      <c r="AQ55" s="75">
        <v>4.7780364105000001E-2</v>
      </c>
      <c r="AR55" s="75">
        <v>0.22106690856399999</v>
      </c>
      <c r="AS55" s="75">
        <v>0.22345990353299999</v>
      </c>
      <c r="AT55" s="75">
        <v>0.22321688225899999</v>
      </c>
      <c r="AU55" s="75">
        <v>0.19886554636600001</v>
      </c>
      <c r="AV55" s="75">
        <v>6.1712803351899999E-2</v>
      </c>
      <c r="AW55" s="61">
        <v>190</v>
      </c>
      <c r="AX55" s="61">
        <v>108</v>
      </c>
      <c r="AY55" s="61">
        <v>128</v>
      </c>
      <c r="AZ55" s="61">
        <v>234</v>
      </c>
      <c r="BA55" s="61">
        <v>196</v>
      </c>
      <c r="BB55" s="61">
        <f>SUM(AW55:BA55)</f>
        <v>856</v>
      </c>
      <c r="BC55" s="61">
        <f>BA55-AW55</f>
        <v>6</v>
      </c>
      <c r="BD55" s="63">
        <f>BC55/AW55</f>
        <v>3.1578947368421054E-2</v>
      </c>
      <c r="BE55" s="67">
        <f>IF(K55&lt;BE$6,1,0)</f>
        <v>0</v>
      </c>
      <c r="BF55" s="67">
        <f>+IF(AND(K55&gt;=BF$5,K55&lt;BF$6),1,0)</f>
        <v>1</v>
      </c>
      <c r="BG55" s="67">
        <f>+IF(AND(K55&gt;=BG$5,K55&lt;BG$6),1,0)</f>
        <v>0</v>
      </c>
      <c r="BH55" s="67">
        <f>+IF(AND(K55&gt;=BH$5,K55&lt;BH$6),1,0)</f>
        <v>0</v>
      </c>
      <c r="BI55" s="67">
        <f>+IF(K55&gt;=BI$6,1,0)</f>
        <v>0</v>
      </c>
      <c r="BJ55" s="67">
        <f>IF(M55&lt;BJ$6,1,0)</f>
        <v>0</v>
      </c>
      <c r="BK55" s="67">
        <f>+IF(AND(M55&gt;=BK$5,M55&lt;BK$6),1,0)</f>
        <v>0</v>
      </c>
      <c r="BL55" s="67">
        <f>+IF(AND(M55&gt;=BL$5,M55&lt;BL$6),1,0)</f>
        <v>0</v>
      </c>
      <c r="BM55" s="67">
        <f>+IF(AND(M55&gt;=BM$5,M55&lt;BM$6),1,0)</f>
        <v>1</v>
      </c>
      <c r="BN55" s="67">
        <f>+IF(M55&gt;=BN$6,1,0)</f>
        <v>0</v>
      </c>
      <c r="BO55" s="67" t="str">
        <f>+IF(M55&gt;=BO$6,"YES","NO")</f>
        <v>YES</v>
      </c>
      <c r="BP55" s="67" t="str">
        <f>+IF(K55&gt;=BP$6,"YES","NO")</f>
        <v>YES</v>
      </c>
      <c r="BQ55" s="67" t="str">
        <f>+IF(ISERROR(VLOOKUP(E55,'[1]Hi Tech List (2020)'!$A$2:$B$84,1,FALSE)),"NO","YES")</f>
        <v>NO</v>
      </c>
      <c r="BR55" s="67" t="str">
        <f>IF(AL55&gt;=BR$6,"YES","NO")</f>
        <v>NO</v>
      </c>
      <c r="BS55" s="67" t="str">
        <f>IF(AB55&gt;BS$6,"YES","NO")</f>
        <v>NO</v>
      </c>
      <c r="BT55" s="67" t="str">
        <f>IF(AC55&gt;BT$6,"YES","NO")</f>
        <v>NO</v>
      </c>
      <c r="BU55" s="67" t="str">
        <f>IF(AD55&gt;BU$6,"YES","NO")</f>
        <v>YES</v>
      </c>
      <c r="BV55" s="67" t="str">
        <f>IF(OR(BS55="YES",BT55="YES",BU55="YES"),"YES","NO")</f>
        <v>YES</v>
      </c>
      <c r="BW55" s="67" t="str">
        <f>+IF(BE55=1,BE$8,IF(BF55=1,BF$8,IF(BG55=1,BG$8,IF(BH55=1,BH$8,BI$8))))</f>
        <v>$15-20</v>
      </c>
      <c r="BX55" s="67" t="str">
        <f>+IF(BJ55=1,BJ$8,IF(BK55=1,BK$8,IF(BL55=1,BL$8,IF(BM55=1,BM$8,BN$8))))</f>
        <v>$25-30</v>
      </c>
    </row>
    <row r="56" spans="1:76" hidden="1" x14ac:dyDescent="0.2">
      <c r="A56" s="68" t="str">
        <f t="shared" si="4"/>
        <v>17-0000</v>
      </c>
      <c r="B56" s="68" t="str">
        <f>VLOOKUP(A56,'[1]2- &amp; 3-digit SOC'!$A$1:$B$121,2,FALSE)</f>
        <v>Architecture and Engineering Occupations</v>
      </c>
      <c r="C56" s="68" t="str">
        <f t="shared" si="5"/>
        <v>17-0000 Architecture and Engineering Occupations</v>
      </c>
      <c r="D56" s="68" t="str">
        <f t="shared" si="6"/>
        <v>17-3000</v>
      </c>
      <c r="E56" s="68" t="str">
        <f>VLOOKUP(D56,'[1]2- &amp; 3-digit SOC'!$A$1:$B$121,2,FALSE)</f>
        <v>Drafters, Engineering Technicians, and Mapping Technicians</v>
      </c>
      <c r="F56" s="68" t="str">
        <f t="shared" si="7"/>
        <v>17-3000 Drafters, Engineering Technicians, and Mapping Technicians</v>
      </c>
      <c r="G56" s="68" t="s">
        <v>229</v>
      </c>
      <c r="H56" s="68" t="s">
        <v>230</v>
      </c>
      <c r="I56" s="68" t="s">
        <v>231</v>
      </c>
      <c r="J56" s="69" t="str">
        <f>CONCATENATE(H56, " (", R56, ")")</f>
        <v>Mechanical Drafters ($55,265)</v>
      </c>
      <c r="K56" s="70">
        <v>16.3164892522</v>
      </c>
      <c r="L56" s="70">
        <v>20.791706510800001</v>
      </c>
      <c r="M56" s="70">
        <v>26.569938326199999</v>
      </c>
      <c r="N56" s="70">
        <v>27.207895669399999</v>
      </c>
      <c r="O56" s="70">
        <v>31.6017108697</v>
      </c>
      <c r="P56" s="70">
        <v>38.071622426700003</v>
      </c>
      <c r="Q56" s="71">
        <v>55265.471718499997</v>
      </c>
      <c r="R56" s="71" t="str">
        <f>TEXT(Q56, "$#,###")</f>
        <v>$55,265</v>
      </c>
      <c r="S56" s="68" t="s">
        <v>139</v>
      </c>
      <c r="T56" s="68" t="s">
        <v>8</v>
      </c>
      <c r="U56" s="68" t="s">
        <v>8</v>
      </c>
      <c r="V56" s="61">
        <v>1285.72509788</v>
      </c>
      <c r="W56" s="61">
        <v>1184.93036102</v>
      </c>
      <c r="X56" s="61">
        <f>W56-V56</f>
        <v>-100.79473686000006</v>
      </c>
      <c r="Y56" s="72">
        <f>X56/V56</f>
        <v>-7.8395247184797109E-2</v>
      </c>
      <c r="Z56" s="61">
        <v>1184.93036102</v>
      </c>
      <c r="AA56" s="61">
        <v>1197.4964774499999</v>
      </c>
      <c r="AB56" s="61">
        <f>AA56-Z56</f>
        <v>12.566116429999965</v>
      </c>
      <c r="AC56" s="72">
        <f>AB56/Z56</f>
        <v>1.0604940883768838E-2</v>
      </c>
      <c r="AD56" s="61">
        <v>432.58030216499998</v>
      </c>
      <c r="AE56" s="61">
        <v>108.145075541</v>
      </c>
      <c r="AF56" s="61">
        <v>310.70703390099999</v>
      </c>
      <c r="AG56" s="61">
        <v>103.5690113</v>
      </c>
      <c r="AH56" s="62">
        <v>8.6999999999999994E-2</v>
      </c>
      <c r="AI56" s="61">
        <v>1172.7922751900001</v>
      </c>
      <c r="AJ56" s="61">
        <v>676.38705304200005</v>
      </c>
      <c r="AK56" s="63">
        <f>AJ56/AI56</f>
        <v>0.5767321863817878</v>
      </c>
      <c r="AL56" s="73">
        <v>84.6</v>
      </c>
      <c r="AM56" s="74">
        <v>0.85314500000000004</v>
      </c>
      <c r="AN56" s="74">
        <v>0.85189000000000004</v>
      </c>
      <c r="AO56" s="76" t="s">
        <v>90</v>
      </c>
      <c r="AP56" s="75">
        <v>2.23338254161E-2</v>
      </c>
      <c r="AQ56" s="75">
        <v>4.9191835737599998E-2</v>
      </c>
      <c r="AR56" s="75">
        <v>0.22336098077300001</v>
      </c>
      <c r="AS56" s="75">
        <v>0.216014703063</v>
      </c>
      <c r="AT56" s="75">
        <v>0.20985810578</v>
      </c>
      <c r="AU56" s="75">
        <v>0.19888869749599999</v>
      </c>
      <c r="AV56" s="75">
        <v>7.6197643009599997E-2</v>
      </c>
      <c r="AW56" s="61">
        <v>190</v>
      </c>
      <c r="AX56" s="61">
        <v>108</v>
      </c>
      <c r="AY56" s="61">
        <v>128</v>
      </c>
      <c r="AZ56" s="61">
        <v>234</v>
      </c>
      <c r="BA56" s="61">
        <v>196</v>
      </c>
      <c r="BB56" s="61">
        <f>SUM(AW56:BA56)</f>
        <v>856</v>
      </c>
      <c r="BC56" s="61">
        <f>BA56-AW56</f>
        <v>6</v>
      </c>
      <c r="BD56" s="63">
        <f>BC56/AW56</f>
        <v>3.1578947368421054E-2</v>
      </c>
      <c r="BE56" s="67">
        <f>IF(K56&lt;BE$6,1,0)</f>
        <v>0</v>
      </c>
      <c r="BF56" s="67">
        <f>+IF(AND(K56&gt;=BF$5,K56&lt;BF$6),1,0)</f>
        <v>1</v>
      </c>
      <c r="BG56" s="67">
        <f>+IF(AND(K56&gt;=BG$5,K56&lt;BG$6),1,0)</f>
        <v>0</v>
      </c>
      <c r="BH56" s="67">
        <f>+IF(AND(K56&gt;=BH$5,K56&lt;BH$6),1,0)</f>
        <v>0</v>
      </c>
      <c r="BI56" s="67">
        <f>+IF(K56&gt;=BI$6,1,0)</f>
        <v>0</v>
      </c>
      <c r="BJ56" s="67">
        <f>IF(M56&lt;BJ$6,1,0)</f>
        <v>0</v>
      </c>
      <c r="BK56" s="67">
        <f>+IF(AND(M56&gt;=BK$5,M56&lt;BK$6),1,0)</f>
        <v>0</v>
      </c>
      <c r="BL56" s="67">
        <f>+IF(AND(M56&gt;=BL$5,M56&lt;BL$6),1,0)</f>
        <v>0</v>
      </c>
      <c r="BM56" s="67">
        <f>+IF(AND(M56&gt;=BM$5,M56&lt;BM$6),1,0)</f>
        <v>1</v>
      </c>
      <c r="BN56" s="67">
        <f>+IF(M56&gt;=BN$6,1,0)</f>
        <v>0</v>
      </c>
      <c r="BO56" s="67" t="str">
        <f>+IF(M56&gt;=BO$6,"YES","NO")</f>
        <v>YES</v>
      </c>
      <c r="BP56" s="67" t="str">
        <f>+IF(K56&gt;=BP$6,"YES","NO")</f>
        <v>YES</v>
      </c>
      <c r="BQ56" s="67" t="str">
        <f>+IF(ISERROR(VLOOKUP(E56,'[1]Hi Tech List (2020)'!$A$2:$B$84,1,FALSE)),"NO","YES")</f>
        <v>NO</v>
      </c>
      <c r="BR56" s="67" t="str">
        <f>IF(AL56&gt;=BR$6,"YES","NO")</f>
        <v>NO</v>
      </c>
      <c r="BS56" s="67" t="str">
        <f>IF(AB56&gt;BS$6,"YES","NO")</f>
        <v>NO</v>
      </c>
      <c r="BT56" s="67" t="str">
        <f>IF(AC56&gt;BT$6,"YES","NO")</f>
        <v>NO</v>
      </c>
      <c r="BU56" s="67" t="str">
        <f>IF(AD56&gt;BU$6,"YES","NO")</f>
        <v>YES</v>
      </c>
      <c r="BV56" s="67" t="str">
        <f>IF(OR(BS56="YES",BT56="YES",BU56="YES"),"YES","NO")</f>
        <v>YES</v>
      </c>
      <c r="BW56" s="67" t="str">
        <f>+IF(BE56=1,BE$8,IF(BF56=1,BF$8,IF(BG56=1,BG$8,IF(BH56=1,BH$8,BI$8))))</f>
        <v>$15-20</v>
      </c>
      <c r="BX56" s="67" t="str">
        <f>+IF(BJ56=1,BJ$8,IF(BK56=1,BK$8,IF(BL56=1,BL$8,IF(BM56=1,BM$8,BN$8))))</f>
        <v>$25-30</v>
      </c>
    </row>
    <row r="57" spans="1:76" ht="25.5" hidden="1" x14ac:dyDescent="0.2">
      <c r="A57" s="68" t="str">
        <f t="shared" si="4"/>
        <v>17-0000</v>
      </c>
      <c r="B57" s="68" t="str">
        <f>VLOOKUP(A57,'[1]2- &amp; 3-digit SOC'!$A$1:$B$121,2,FALSE)</f>
        <v>Architecture and Engineering Occupations</v>
      </c>
      <c r="C57" s="68" t="str">
        <f t="shared" si="5"/>
        <v>17-0000 Architecture and Engineering Occupations</v>
      </c>
      <c r="D57" s="68" t="str">
        <f t="shared" si="6"/>
        <v>17-3000</v>
      </c>
      <c r="E57" s="68" t="str">
        <f>VLOOKUP(D57,'[1]2- &amp; 3-digit SOC'!$A$1:$B$121,2,FALSE)</f>
        <v>Drafters, Engineering Technicians, and Mapping Technicians</v>
      </c>
      <c r="F57" s="68" t="str">
        <f t="shared" si="7"/>
        <v>17-3000 Drafters, Engineering Technicians, and Mapping Technicians</v>
      </c>
      <c r="G57" s="68" t="s">
        <v>232</v>
      </c>
      <c r="H57" s="68" t="s">
        <v>233</v>
      </c>
      <c r="I57" s="68" t="s">
        <v>234</v>
      </c>
      <c r="J57" s="69" t="str">
        <f>CONCATENATE(H57, " (", R57, ")")</f>
        <v>Aerospace Engineering and Operations Technologists and Technicians ($64,319)</v>
      </c>
      <c r="K57" s="70">
        <v>20.532118021100001</v>
      </c>
      <c r="L57" s="70">
        <v>25.593911345199999</v>
      </c>
      <c r="M57" s="70">
        <v>30.922442269600001</v>
      </c>
      <c r="N57" s="70">
        <v>32.317376327799998</v>
      </c>
      <c r="O57" s="70">
        <v>38.975756587500001</v>
      </c>
      <c r="P57" s="70">
        <v>46.861611711000002</v>
      </c>
      <c r="Q57" s="71">
        <v>64318.6799207</v>
      </c>
      <c r="R57" s="71" t="str">
        <f>TEXT(Q57, "$#,###")</f>
        <v>$64,319</v>
      </c>
      <c r="S57" s="68" t="s">
        <v>139</v>
      </c>
      <c r="T57" s="68" t="s">
        <v>8</v>
      </c>
      <c r="U57" s="68" t="s">
        <v>8</v>
      </c>
      <c r="V57" s="61">
        <v>500.38891533999998</v>
      </c>
      <c r="W57" s="61">
        <v>646.31750317199999</v>
      </c>
      <c r="X57" s="61">
        <f>W57-V57</f>
        <v>145.92858783200001</v>
      </c>
      <c r="Y57" s="72">
        <f>X57/V57</f>
        <v>0.29163033664094196</v>
      </c>
      <c r="Z57" s="61">
        <v>646.31750317199999</v>
      </c>
      <c r="AA57" s="61">
        <v>670.36992021699996</v>
      </c>
      <c r="AB57" s="61">
        <f>AA57-Z57</f>
        <v>24.05241704499997</v>
      </c>
      <c r="AC57" s="72">
        <f>AB57/Z57</f>
        <v>3.7214553105796161E-2</v>
      </c>
      <c r="AD57" s="61">
        <v>248.16346820000001</v>
      </c>
      <c r="AE57" s="61">
        <v>62.040867049900001</v>
      </c>
      <c r="AF57" s="61">
        <v>163.21564650900001</v>
      </c>
      <c r="AG57" s="61">
        <v>54.405215503000001</v>
      </c>
      <c r="AH57" s="62">
        <v>8.3000000000000004E-2</v>
      </c>
      <c r="AI57" s="61">
        <v>633.44242579299998</v>
      </c>
      <c r="AJ57" s="61">
        <v>221.77193581200001</v>
      </c>
      <c r="AK57" s="63">
        <f>AJ57/AI57</f>
        <v>0.35010590825893295</v>
      </c>
      <c r="AL57" s="73">
        <v>104.2</v>
      </c>
      <c r="AM57" s="74">
        <v>1.8600030000000001</v>
      </c>
      <c r="AN57" s="74">
        <v>1.824279</v>
      </c>
      <c r="AO57" s="76" t="s">
        <v>90</v>
      </c>
      <c r="AP57" s="75">
        <v>1.9107729602099999E-2</v>
      </c>
      <c r="AQ57" s="75">
        <v>4.1952107489299999E-2</v>
      </c>
      <c r="AR57" s="75">
        <v>0.17334678878099999</v>
      </c>
      <c r="AS57" s="75">
        <v>0.20887951915</v>
      </c>
      <c r="AT57" s="75">
        <v>0.232543873702</v>
      </c>
      <c r="AU57" s="75">
        <v>0.27331368230899999</v>
      </c>
      <c r="AV57" s="75">
        <v>4.8903814868400002E-2</v>
      </c>
      <c r="AW57" s="61">
        <v>41</v>
      </c>
      <c r="AX57" s="61">
        <v>46</v>
      </c>
      <c r="AY57" s="61">
        <v>50</v>
      </c>
      <c r="AZ57" s="61">
        <v>25</v>
      </c>
      <c r="BA57" s="61">
        <v>17</v>
      </c>
      <c r="BB57" s="61">
        <f>SUM(AW57:BA57)</f>
        <v>179</v>
      </c>
      <c r="BC57" s="61">
        <f>BA57-AW57</f>
        <v>-24</v>
      </c>
      <c r="BD57" s="63">
        <f>BC57/AW57</f>
        <v>-0.58536585365853655</v>
      </c>
      <c r="BE57" s="67">
        <f>IF(K57&lt;BE$6,1,0)</f>
        <v>0</v>
      </c>
      <c r="BF57" s="67">
        <f>+IF(AND(K57&gt;=BF$5,K57&lt;BF$6),1,0)</f>
        <v>0</v>
      </c>
      <c r="BG57" s="67">
        <f>+IF(AND(K57&gt;=BG$5,K57&lt;BG$6),1,0)</f>
        <v>1</v>
      </c>
      <c r="BH57" s="67">
        <f>+IF(AND(K57&gt;=BH$5,K57&lt;BH$6),1,0)</f>
        <v>0</v>
      </c>
      <c r="BI57" s="67">
        <f>+IF(K57&gt;=BI$6,1,0)</f>
        <v>0</v>
      </c>
      <c r="BJ57" s="67">
        <f>IF(M57&lt;BJ$6,1,0)</f>
        <v>0</v>
      </c>
      <c r="BK57" s="67">
        <f>+IF(AND(M57&gt;=BK$5,M57&lt;BK$6),1,0)</f>
        <v>0</v>
      </c>
      <c r="BL57" s="67">
        <f>+IF(AND(M57&gt;=BL$5,M57&lt;BL$6),1,0)</f>
        <v>0</v>
      </c>
      <c r="BM57" s="67">
        <f>+IF(AND(M57&gt;=BM$5,M57&lt;BM$6),1,0)</f>
        <v>0</v>
      </c>
      <c r="BN57" s="67">
        <f>+IF(M57&gt;=BN$6,1,0)</f>
        <v>1</v>
      </c>
      <c r="BO57" s="67" t="str">
        <f>+IF(M57&gt;=BO$6,"YES","NO")</f>
        <v>YES</v>
      </c>
      <c r="BP57" s="67" t="str">
        <f>+IF(K57&gt;=BP$6,"YES","NO")</f>
        <v>YES</v>
      </c>
      <c r="BQ57" s="67" t="str">
        <f>+IF(ISERROR(VLOOKUP(E57,'[1]Hi Tech List (2020)'!$A$2:$B$84,1,FALSE)),"NO","YES")</f>
        <v>NO</v>
      </c>
      <c r="BR57" s="67" t="str">
        <f>IF(AL57&gt;=BR$6,"YES","NO")</f>
        <v>YES</v>
      </c>
      <c r="BS57" s="67" t="str">
        <f>IF(AB57&gt;BS$6,"YES","NO")</f>
        <v>NO</v>
      </c>
      <c r="BT57" s="67" t="str">
        <f>IF(AC57&gt;BT$6,"YES","NO")</f>
        <v>NO</v>
      </c>
      <c r="BU57" s="67" t="str">
        <f>IF(AD57&gt;BU$6,"YES","NO")</f>
        <v>YES</v>
      </c>
      <c r="BV57" s="67" t="str">
        <f>IF(OR(BS57="YES",BT57="YES",BU57="YES"),"YES","NO")</f>
        <v>YES</v>
      </c>
      <c r="BW57" s="67" t="str">
        <f>+IF(BE57=1,BE$8,IF(BF57=1,BF$8,IF(BG57=1,BG$8,IF(BH57=1,BH$8,BI$8))))</f>
        <v>$20-25</v>
      </c>
      <c r="BX57" s="67" t="str">
        <f>+IF(BJ57=1,BJ$8,IF(BK57=1,BK$8,IF(BL57=1,BL$8,IF(BM57=1,BM$8,BN$8))))</f>
        <v>&gt;$30</v>
      </c>
    </row>
    <row r="58" spans="1:76" hidden="1" x14ac:dyDescent="0.2">
      <c r="A58" s="68" t="str">
        <f t="shared" si="4"/>
        <v>17-0000</v>
      </c>
      <c r="B58" s="68" t="str">
        <f>VLOOKUP(A58,'[1]2- &amp; 3-digit SOC'!$A$1:$B$121,2,FALSE)</f>
        <v>Architecture and Engineering Occupations</v>
      </c>
      <c r="C58" s="68" t="str">
        <f t="shared" si="5"/>
        <v>17-0000 Architecture and Engineering Occupations</v>
      </c>
      <c r="D58" s="68" t="str">
        <f t="shared" si="6"/>
        <v>17-3000</v>
      </c>
      <c r="E58" s="68" t="str">
        <f>VLOOKUP(D58,'[1]2- &amp; 3-digit SOC'!$A$1:$B$121,2,FALSE)</f>
        <v>Drafters, Engineering Technicians, and Mapping Technicians</v>
      </c>
      <c r="F58" s="68" t="str">
        <f t="shared" si="7"/>
        <v>17-3000 Drafters, Engineering Technicians, and Mapping Technicians</v>
      </c>
      <c r="G58" s="68" t="s">
        <v>235</v>
      </c>
      <c r="H58" s="68" t="s">
        <v>236</v>
      </c>
      <c r="I58" s="68" t="s">
        <v>237</v>
      </c>
      <c r="J58" s="69" t="str">
        <f>CONCATENATE(H58, " (", R58, ")")</f>
        <v>Civil Engineering Technologists and Technicians ($46,633)</v>
      </c>
      <c r="K58" s="70">
        <v>16.217349220999999</v>
      </c>
      <c r="L58" s="70">
        <v>18.264505421799999</v>
      </c>
      <c r="M58" s="70">
        <v>22.4196804394</v>
      </c>
      <c r="N58" s="70">
        <v>25.161267578699999</v>
      </c>
      <c r="O58" s="70">
        <v>30.939749844600001</v>
      </c>
      <c r="P58" s="70">
        <v>38.395084495600003</v>
      </c>
      <c r="Q58" s="71">
        <v>46632.935313900001</v>
      </c>
      <c r="R58" s="71" t="str">
        <f>TEXT(Q58, "$#,###")</f>
        <v>$46,633</v>
      </c>
      <c r="S58" s="68" t="s">
        <v>139</v>
      </c>
      <c r="T58" s="68" t="s">
        <v>8</v>
      </c>
      <c r="U58" s="68" t="s">
        <v>8</v>
      </c>
      <c r="V58" s="61">
        <v>1496.37674608</v>
      </c>
      <c r="W58" s="61">
        <v>1349.5886253599999</v>
      </c>
      <c r="X58" s="61">
        <f>W58-V58</f>
        <v>-146.78812072000005</v>
      </c>
      <c r="Y58" s="72">
        <f>X58/V58</f>
        <v>-9.8095697560480796E-2</v>
      </c>
      <c r="Z58" s="61">
        <v>1349.5886253599999</v>
      </c>
      <c r="AA58" s="61">
        <v>1406.8997356299999</v>
      </c>
      <c r="AB58" s="61">
        <f>AA58-Z58</f>
        <v>57.311110269999972</v>
      </c>
      <c r="AC58" s="72">
        <f>AB58/Z58</f>
        <v>4.2465614479162014E-2</v>
      </c>
      <c r="AD58" s="61">
        <v>524.10069724100003</v>
      </c>
      <c r="AE58" s="61">
        <v>131.02517431000001</v>
      </c>
      <c r="AF58" s="61">
        <v>341.40533735700001</v>
      </c>
      <c r="AG58" s="61">
        <v>113.801779119</v>
      </c>
      <c r="AH58" s="62">
        <v>8.3000000000000004E-2</v>
      </c>
      <c r="AI58" s="61">
        <v>1321.21677095</v>
      </c>
      <c r="AJ58" s="61">
        <v>601.00881238199997</v>
      </c>
      <c r="AK58" s="63">
        <f>AJ58/AI58</f>
        <v>0.45489039012867971</v>
      </c>
      <c r="AL58" s="73">
        <v>92.4</v>
      </c>
      <c r="AM58" s="74">
        <v>0.72045599999999999</v>
      </c>
      <c r="AN58" s="74">
        <v>0.72419699999999998</v>
      </c>
      <c r="AO58" s="76" t="s">
        <v>90</v>
      </c>
      <c r="AP58" s="75">
        <v>4.2303384596599998E-2</v>
      </c>
      <c r="AQ58" s="75">
        <v>6.1989256765300003E-2</v>
      </c>
      <c r="AR58" s="75">
        <v>0.22059839979500001</v>
      </c>
      <c r="AS58" s="75">
        <v>0.22572473396699999</v>
      </c>
      <c r="AT58" s="75">
        <v>0.21140857790799999</v>
      </c>
      <c r="AU58" s="75">
        <v>0.18613626557499999</v>
      </c>
      <c r="AV58" s="75">
        <v>4.6515199639999998E-2</v>
      </c>
      <c r="AW58" s="61">
        <v>76</v>
      </c>
      <c r="AX58" s="61">
        <v>131</v>
      </c>
      <c r="AY58" s="61">
        <v>170</v>
      </c>
      <c r="AZ58" s="61">
        <v>185</v>
      </c>
      <c r="BA58" s="61">
        <v>190</v>
      </c>
      <c r="BB58" s="61">
        <f>SUM(AW58:BA58)</f>
        <v>752</v>
      </c>
      <c r="BC58" s="61">
        <f>BA58-AW58</f>
        <v>114</v>
      </c>
      <c r="BD58" s="63">
        <f>BC58/AW58</f>
        <v>1.5</v>
      </c>
      <c r="BE58" s="67">
        <f>IF(K58&lt;BE$6,1,0)</f>
        <v>0</v>
      </c>
      <c r="BF58" s="67">
        <f>+IF(AND(K58&gt;=BF$5,K58&lt;BF$6),1,0)</f>
        <v>1</v>
      </c>
      <c r="BG58" s="67">
        <f>+IF(AND(K58&gt;=BG$5,K58&lt;BG$6),1,0)</f>
        <v>0</v>
      </c>
      <c r="BH58" s="67">
        <f>+IF(AND(K58&gt;=BH$5,K58&lt;BH$6),1,0)</f>
        <v>0</v>
      </c>
      <c r="BI58" s="67">
        <f>+IF(K58&gt;=BI$6,1,0)</f>
        <v>0</v>
      </c>
      <c r="BJ58" s="67">
        <f>IF(M58&lt;BJ$6,1,0)</f>
        <v>0</v>
      </c>
      <c r="BK58" s="67">
        <f>+IF(AND(M58&gt;=BK$5,M58&lt;BK$6),1,0)</f>
        <v>0</v>
      </c>
      <c r="BL58" s="67">
        <f>+IF(AND(M58&gt;=BL$5,M58&lt;BL$6),1,0)</f>
        <v>1</v>
      </c>
      <c r="BM58" s="67">
        <f>+IF(AND(M58&gt;=BM$5,M58&lt;BM$6),1,0)</f>
        <v>0</v>
      </c>
      <c r="BN58" s="67">
        <f>+IF(M58&gt;=BN$6,1,0)</f>
        <v>0</v>
      </c>
      <c r="BO58" s="67" t="str">
        <f>+IF(M58&gt;=BO$6,"YES","NO")</f>
        <v>YES</v>
      </c>
      <c r="BP58" s="67" t="str">
        <f>+IF(K58&gt;=BP$6,"YES","NO")</f>
        <v>YES</v>
      </c>
      <c r="BQ58" s="67" t="str">
        <f>+IF(ISERROR(VLOOKUP(E58,'[1]Hi Tech List (2020)'!$A$2:$B$84,1,FALSE)),"NO","YES")</f>
        <v>NO</v>
      </c>
      <c r="BR58" s="67" t="str">
        <f>IF(AL58&gt;=BR$6,"YES","NO")</f>
        <v>NO</v>
      </c>
      <c r="BS58" s="67" t="str">
        <f>IF(AB58&gt;BS$6,"YES","NO")</f>
        <v>NO</v>
      </c>
      <c r="BT58" s="67" t="str">
        <f>IF(AC58&gt;BT$6,"YES","NO")</f>
        <v>NO</v>
      </c>
      <c r="BU58" s="67" t="str">
        <f>IF(AD58&gt;BU$6,"YES","NO")</f>
        <v>YES</v>
      </c>
      <c r="BV58" s="67" t="str">
        <f>IF(OR(BS58="YES",BT58="YES",BU58="YES"),"YES","NO")</f>
        <v>YES</v>
      </c>
      <c r="BW58" s="67" t="str">
        <f>+IF(BE58=1,BE$8,IF(BF58=1,BF$8,IF(BG58=1,BG$8,IF(BH58=1,BH$8,BI$8))))</f>
        <v>$15-20</v>
      </c>
      <c r="BX58" s="67" t="str">
        <f>+IF(BJ58=1,BJ$8,IF(BK58=1,BK$8,IF(BL58=1,BL$8,IF(BM58=1,BM$8,BN$8))))</f>
        <v>$20-25</v>
      </c>
    </row>
    <row r="59" spans="1:76" ht="25.5" hidden="1" x14ac:dyDescent="0.2">
      <c r="A59" s="68" t="str">
        <f t="shared" si="4"/>
        <v>17-0000</v>
      </c>
      <c r="B59" s="68" t="str">
        <f>VLOOKUP(A59,'[1]2- &amp; 3-digit SOC'!$A$1:$B$121,2,FALSE)</f>
        <v>Architecture and Engineering Occupations</v>
      </c>
      <c r="C59" s="68" t="str">
        <f t="shared" si="5"/>
        <v>17-0000 Architecture and Engineering Occupations</v>
      </c>
      <c r="D59" s="68" t="str">
        <f t="shared" si="6"/>
        <v>17-3000</v>
      </c>
      <c r="E59" s="68" t="str">
        <f>VLOOKUP(D59,'[1]2- &amp; 3-digit SOC'!$A$1:$B$121,2,FALSE)</f>
        <v>Drafters, Engineering Technicians, and Mapping Technicians</v>
      </c>
      <c r="F59" s="68" t="str">
        <f t="shared" si="7"/>
        <v>17-3000 Drafters, Engineering Technicians, and Mapping Technicians</v>
      </c>
      <c r="G59" s="68" t="s">
        <v>238</v>
      </c>
      <c r="H59" s="68" t="s">
        <v>239</v>
      </c>
      <c r="I59" s="68" t="s">
        <v>240</v>
      </c>
      <c r="J59" s="69" t="str">
        <f>CONCATENATE(H59, " (", R59, ")")</f>
        <v>Electrical and Electronic Engineering Technologists and Technicians ($65,208)</v>
      </c>
      <c r="K59" s="70">
        <v>18.6059290731</v>
      </c>
      <c r="L59" s="70">
        <v>23.948876053599999</v>
      </c>
      <c r="M59" s="70">
        <v>31.3500121378</v>
      </c>
      <c r="N59" s="70">
        <v>33.865008997300002</v>
      </c>
      <c r="O59" s="70">
        <v>38.193170269500001</v>
      </c>
      <c r="P59" s="70">
        <v>54.275610440299999</v>
      </c>
      <c r="Q59" s="71">
        <v>65208.025246700003</v>
      </c>
      <c r="R59" s="71" t="str">
        <f>TEXT(Q59, "$#,###")</f>
        <v>$65,208</v>
      </c>
      <c r="S59" s="68" t="s">
        <v>139</v>
      </c>
      <c r="T59" s="68" t="s">
        <v>8</v>
      </c>
      <c r="U59" s="68" t="s">
        <v>8</v>
      </c>
      <c r="V59" s="61">
        <v>3129.4922209000001</v>
      </c>
      <c r="W59" s="61">
        <v>3244.8238572599998</v>
      </c>
      <c r="X59" s="61">
        <f>W59-V59</f>
        <v>115.33163635999972</v>
      </c>
      <c r="Y59" s="72">
        <f>X59/V59</f>
        <v>3.6853146842727058E-2</v>
      </c>
      <c r="Z59" s="61">
        <v>3244.8238572599998</v>
      </c>
      <c r="AA59" s="61">
        <v>3352.5396152100002</v>
      </c>
      <c r="AB59" s="61">
        <f>AA59-Z59</f>
        <v>107.71575795000035</v>
      </c>
      <c r="AC59" s="72">
        <f>AB59/Z59</f>
        <v>3.3196180343964155E-2</v>
      </c>
      <c r="AD59" s="61">
        <v>1217.1165379399999</v>
      </c>
      <c r="AE59" s="61">
        <v>304.27913448499999</v>
      </c>
      <c r="AF59" s="61">
        <v>818.21491698199998</v>
      </c>
      <c r="AG59" s="61">
        <v>272.73830566100003</v>
      </c>
      <c r="AH59" s="62">
        <v>8.3000000000000004E-2</v>
      </c>
      <c r="AI59" s="61">
        <v>3188.7685118999998</v>
      </c>
      <c r="AJ59" s="61">
        <v>1297.6061030000001</v>
      </c>
      <c r="AK59" s="63">
        <f>AJ59/AI59</f>
        <v>0.40693016697748086</v>
      </c>
      <c r="AL59" s="73">
        <v>98.6</v>
      </c>
      <c r="AM59" s="74">
        <v>0.99704700000000002</v>
      </c>
      <c r="AN59" s="74">
        <v>0.99071399999999998</v>
      </c>
      <c r="AO59" s="76" t="s">
        <v>90</v>
      </c>
      <c r="AP59" s="75">
        <v>1.8586467391199998E-2</v>
      </c>
      <c r="AQ59" s="75">
        <v>3.7528048207600001E-2</v>
      </c>
      <c r="AR59" s="75">
        <v>0.16810204343099999</v>
      </c>
      <c r="AS59" s="75">
        <v>0.20549715921700001</v>
      </c>
      <c r="AT59" s="75">
        <v>0.26005704239499999</v>
      </c>
      <c r="AU59" s="75">
        <v>0.25108370721700002</v>
      </c>
      <c r="AV59" s="75">
        <v>5.7310528102700001E-2</v>
      </c>
      <c r="AW59" s="61">
        <v>431</v>
      </c>
      <c r="AX59" s="61">
        <v>364</v>
      </c>
      <c r="AY59" s="61">
        <v>386</v>
      </c>
      <c r="AZ59" s="61">
        <v>482</v>
      </c>
      <c r="BA59" s="61">
        <v>513</v>
      </c>
      <c r="BB59" s="61">
        <f>SUM(AW59:BA59)</f>
        <v>2176</v>
      </c>
      <c r="BC59" s="61">
        <f>BA59-AW59</f>
        <v>82</v>
      </c>
      <c r="BD59" s="63">
        <f>BC59/AW59</f>
        <v>0.1902552204176334</v>
      </c>
      <c r="BE59" s="67">
        <f>IF(K59&lt;BE$6,1,0)</f>
        <v>0</v>
      </c>
      <c r="BF59" s="67">
        <f>+IF(AND(K59&gt;=BF$5,K59&lt;BF$6),1,0)</f>
        <v>1</v>
      </c>
      <c r="BG59" s="67">
        <f>+IF(AND(K59&gt;=BG$5,K59&lt;BG$6),1,0)</f>
        <v>0</v>
      </c>
      <c r="BH59" s="67">
        <f>+IF(AND(K59&gt;=BH$5,K59&lt;BH$6),1,0)</f>
        <v>0</v>
      </c>
      <c r="BI59" s="67">
        <f>+IF(K59&gt;=BI$6,1,0)</f>
        <v>0</v>
      </c>
      <c r="BJ59" s="67">
        <f>IF(M59&lt;BJ$6,1,0)</f>
        <v>0</v>
      </c>
      <c r="BK59" s="67">
        <f>+IF(AND(M59&gt;=BK$5,M59&lt;BK$6),1,0)</f>
        <v>0</v>
      </c>
      <c r="BL59" s="67">
        <f>+IF(AND(M59&gt;=BL$5,M59&lt;BL$6),1,0)</f>
        <v>0</v>
      </c>
      <c r="BM59" s="67">
        <f>+IF(AND(M59&gt;=BM$5,M59&lt;BM$6),1,0)</f>
        <v>0</v>
      </c>
      <c r="BN59" s="67">
        <f>+IF(M59&gt;=BN$6,1,0)</f>
        <v>1</v>
      </c>
      <c r="BO59" s="67" t="str">
        <f>+IF(M59&gt;=BO$6,"YES","NO")</f>
        <v>YES</v>
      </c>
      <c r="BP59" s="67" t="str">
        <f>+IF(K59&gt;=BP$6,"YES","NO")</f>
        <v>YES</v>
      </c>
      <c r="BQ59" s="67" t="str">
        <f>+IF(ISERROR(VLOOKUP(E59,'[1]Hi Tech List (2020)'!$A$2:$B$84,1,FALSE)),"NO","YES")</f>
        <v>NO</v>
      </c>
      <c r="BR59" s="67" t="str">
        <f>IF(AL59&gt;=BR$6,"YES","NO")</f>
        <v>NO</v>
      </c>
      <c r="BS59" s="67" t="str">
        <f>IF(AB59&gt;BS$6,"YES","NO")</f>
        <v>YES</v>
      </c>
      <c r="BT59" s="67" t="str">
        <f>IF(AC59&gt;BT$6,"YES","NO")</f>
        <v>NO</v>
      </c>
      <c r="BU59" s="67" t="str">
        <f>IF(AD59&gt;BU$6,"YES","NO")</f>
        <v>YES</v>
      </c>
      <c r="BV59" s="67" t="str">
        <f>IF(OR(BS59="YES",BT59="YES",BU59="YES"),"YES","NO")</f>
        <v>YES</v>
      </c>
      <c r="BW59" s="67" t="str">
        <f>+IF(BE59=1,BE$8,IF(BF59=1,BF$8,IF(BG59=1,BG$8,IF(BH59=1,BH$8,BI$8))))</f>
        <v>$15-20</v>
      </c>
      <c r="BX59" s="67" t="str">
        <f>+IF(BJ59=1,BJ$8,IF(BK59=1,BK$8,IF(BL59=1,BL$8,IF(BM59=1,BM$8,BN$8))))</f>
        <v>&gt;$30</v>
      </c>
    </row>
    <row r="60" spans="1:76" ht="25.5" hidden="1" x14ac:dyDescent="0.2">
      <c r="A60" s="68" t="str">
        <f t="shared" si="4"/>
        <v>17-0000</v>
      </c>
      <c r="B60" s="68" t="str">
        <f>VLOOKUP(A60,'[1]2- &amp; 3-digit SOC'!$A$1:$B$121,2,FALSE)</f>
        <v>Architecture and Engineering Occupations</v>
      </c>
      <c r="C60" s="68" t="str">
        <f t="shared" si="5"/>
        <v>17-0000 Architecture and Engineering Occupations</v>
      </c>
      <c r="D60" s="68" t="str">
        <f t="shared" si="6"/>
        <v>17-3000</v>
      </c>
      <c r="E60" s="68" t="str">
        <f>VLOOKUP(D60,'[1]2- &amp; 3-digit SOC'!$A$1:$B$121,2,FALSE)</f>
        <v>Drafters, Engineering Technicians, and Mapping Technicians</v>
      </c>
      <c r="F60" s="68" t="str">
        <f t="shared" si="7"/>
        <v>17-3000 Drafters, Engineering Technicians, and Mapping Technicians</v>
      </c>
      <c r="G60" s="68" t="s">
        <v>241</v>
      </c>
      <c r="H60" s="68" t="s">
        <v>242</v>
      </c>
      <c r="I60" s="68" t="s">
        <v>243</v>
      </c>
      <c r="J60" s="69" t="str">
        <f>CONCATENATE(H60, " (", R60, ")")</f>
        <v>Electro-Mechanical and Mechatronics Technologists and Technicians ($50,575)</v>
      </c>
      <c r="K60" s="70">
        <v>16.574131944499999</v>
      </c>
      <c r="L60" s="70">
        <v>19.682006075499999</v>
      </c>
      <c r="M60" s="70">
        <v>24.314877840099999</v>
      </c>
      <c r="N60" s="70">
        <v>26.838429792399999</v>
      </c>
      <c r="O60" s="70">
        <v>33.023139151899997</v>
      </c>
      <c r="P60" s="70">
        <v>39.859761924899999</v>
      </c>
      <c r="Q60" s="71">
        <v>50574.945907499998</v>
      </c>
      <c r="R60" s="71" t="str">
        <f>TEXT(Q60, "$#,###")</f>
        <v>$50,575</v>
      </c>
      <c r="S60" s="68" t="s">
        <v>139</v>
      </c>
      <c r="T60" s="68" t="s">
        <v>8</v>
      </c>
      <c r="U60" s="68" t="s">
        <v>8</v>
      </c>
      <c r="V60" s="61">
        <v>702.69655043700004</v>
      </c>
      <c r="W60" s="61">
        <v>748.26745153100001</v>
      </c>
      <c r="X60" s="61">
        <f>W60-V60</f>
        <v>45.570901093999964</v>
      </c>
      <c r="Y60" s="72">
        <f>X60/V60</f>
        <v>6.4851465494828273E-2</v>
      </c>
      <c r="Z60" s="61">
        <v>748.26745153100001</v>
      </c>
      <c r="AA60" s="61">
        <v>760.278850455</v>
      </c>
      <c r="AB60" s="61">
        <f>AA60-Z60</f>
        <v>12.011398923999991</v>
      </c>
      <c r="AC60" s="72">
        <f>AB60/Z60</f>
        <v>1.6052280370372853E-2</v>
      </c>
      <c r="AD60" s="61">
        <v>266.36328803800001</v>
      </c>
      <c r="AE60" s="61">
        <v>66.590822009500002</v>
      </c>
      <c r="AF60" s="61">
        <v>187.53667517</v>
      </c>
      <c r="AG60" s="61">
        <v>62.512225056600002</v>
      </c>
      <c r="AH60" s="62">
        <v>8.3000000000000004E-2</v>
      </c>
      <c r="AI60" s="61">
        <v>740.13963458600006</v>
      </c>
      <c r="AJ60" s="61">
        <v>306.570048224</v>
      </c>
      <c r="AK60" s="63">
        <f>AJ60/AI60</f>
        <v>0.41420569024854498</v>
      </c>
      <c r="AL60" s="73">
        <v>105.7</v>
      </c>
      <c r="AM60" s="74">
        <v>1.9705029999999999</v>
      </c>
      <c r="AN60" s="74">
        <v>1.9288369999999999</v>
      </c>
      <c r="AO60" s="76" t="s">
        <v>90</v>
      </c>
      <c r="AP60" s="75">
        <v>1.95231695158E-2</v>
      </c>
      <c r="AQ60" s="75">
        <v>3.9107530883499997E-2</v>
      </c>
      <c r="AR60" s="75">
        <v>0.17373023399199999</v>
      </c>
      <c r="AS60" s="75">
        <v>0.218355533001</v>
      </c>
      <c r="AT60" s="75">
        <v>0.259969874815</v>
      </c>
      <c r="AU60" s="75">
        <v>0.23769256910100001</v>
      </c>
      <c r="AV60" s="75">
        <v>4.9955112744400003E-2</v>
      </c>
      <c r="AW60" s="61">
        <v>41</v>
      </c>
      <c r="AX60" s="61">
        <v>46</v>
      </c>
      <c r="AY60" s="61">
        <v>50</v>
      </c>
      <c r="AZ60" s="61">
        <v>25</v>
      </c>
      <c r="BA60" s="61">
        <v>18</v>
      </c>
      <c r="BB60" s="61">
        <f>SUM(AW60:BA60)</f>
        <v>180</v>
      </c>
      <c r="BC60" s="61">
        <f>BA60-AW60</f>
        <v>-23</v>
      </c>
      <c r="BD60" s="63">
        <f>BC60/AW60</f>
        <v>-0.56097560975609762</v>
      </c>
      <c r="BE60" s="67">
        <f>IF(K60&lt;BE$6,1,0)</f>
        <v>0</v>
      </c>
      <c r="BF60" s="67">
        <f>+IF(AND(K60&gt;=BF$5,K60&lt;BF$6),1,0)</f>
        <v>1</v>
      </c>
      <c r="BG60" s="67">
        <f>+IF(AND(K60&gt;=BG$5,K60&lt;BG$6),1,0)</f>
        <v>0</v>
      </c>
      <c r="BH60" s="67">
        <f>+IF(AND(K60&gt;=BH$5,K60&lt;BH$6),1,0)</f>
        <v>0</v>
      </c>
      <c r="BI60" s="67">
        <f>+IF(K60&gt;=BI$6,1,0)</f>
        <v>0</v>
      </c>
      <c r="BJ60" s="67">
        <f>IF(M60&lt;BJ$6,1,0)</f>
        <v>0</v>
      </c>
      <c r="BK60" s="67">
        <f>+IF(AND(M60&gt;=BK$5,M60&lt;BK$6),1,0)</f>
        <v>0</v>
      </c>
      <c r="BL60" s="67">
        <f>+IF(AND(M60&gt;=BL$5,M60&lt;BL$6),1,0)</f>
        <v>1</v>
      </c>
      <c r="BM60" s="67">
        <f>+IF(AND(M60&gt;=BM$5,M60&lt;BM$6),1,0)</f>
        <v>0</v>
      </c>
      <c r="BN60" s="67">
        <f>+IF(M60&gt;=BN$6,1,0)</f>
        <v>0</v>
      </c>
      <c r="BO60" s="67" t="str">
        <f>+IF(M60&gt;=BO$6,"YES","NO")</f>
        <v>YES</v>
      </c>
      <c r="BP60" s="67" t="str">
        <f>+IF(K60&gt;=BP$6,"YES","NO")</f>
        <v>YES</v>
      </c>
      <c r="BQ60" s="67" t="str">
        <f>+IF(ISERROR(VLOOKUP(E60,'[1]Hi Tech List (2020)'!$A$2:$B$84,1,FALSE)),"NO","YES")</f>
        <v>NO</v>
      </c>
      <c r="BR60" s="67" t="str">
        <f>IF(AL60&gt;=BR$6,"YES","NO")</f>
        <v>YES</v>
      </c>
      <c r="BS60" s="67" t="str">
        <f>IF(AB60&gt;BS$6,"YES","NO")</f>
        <v>NO</v>
      </c>
      <c r="BT60" s="67" t="str">
        <f>IF(AC60&gt;BT$6,"YES","NO")</f>
        <v>NO</v>
      </c>
      <c r="BU60" s="67" t="str">
        <f>IF(AD60&gt;BU$6,"YES","NO")</f>
        <v>YES</v>
      </c>
      <c r="BV60" s="67" t="str">
        <f>IF(OR(BS60="YES",BT60="YES",BU60="YES"),"YES","NO")</f>
        <v>YES</v>
      </c>
      <c r="BW60" s="67" t="str">
        <f>+IF(BE60=1,BE$8,IF(BF60=1,BF$8,IF(BG60=1,BG$8,IF(BH60=1,BH$8,BI$8))))</f>
        <v>$15-20</v>
      </c>
      <c r="BX60" s="67" t="str">
        <f>+IF(BJ60=1,BJ$8,IF(BK60=1,BK$8,IF(BL60=1,BL$8,IF(BM60=1,BM$8,BN$8))))</f>
        <v>$20-25</v>
      </c>
    </row>
    <row r="61" spans="1:76" ht="25.5" hidden="1" x14ac:dyDescent="0.2">
      <c r="A61" s="68" t="str">
        <f t="shared" si="4"/>
        <v>17-0000</v>
      </c>
      <c r="B61" s="68" t="str">
        <f>VLOOKUP(A61,'[1]2- &amp; 3-digit SOC'!$A$1:$B$121,2,FALSE)</f>
        <v>Architecture and Engineering Occupations</v>
      </c>
      <c r="C61" s="68" t="str">
        <f t="shared" si="5"/>
        <v>17-0000 Architecture and Engineering Occupations</v>
      </c>
      <c r="D61" s="68" t="str">
        <f t="shared" si="6"/>
        <v>17-3000</v>
      </c>
      <c r="E61" s="68" t="str">
        <f>VLOOKUP(D61,'[1]2- &amp; 3-digit SOC'!$A$1:$B$121,2,FALSE)</f>
        <v>Drafters, Engineering Technicians, and Mapping Technicians</v>
      </c>
      <c r="F61" s="68" t="str">
        <f t="shared" si="7"/>
        <v>17-3000 Drafters, Engineering Technicians, and Mapping Technicians</v>
      </c>
      <c r="G61" s="68" t="s">
        <v>244</v>
      </c>
      <c r="H61" s="68" t="s">
        <v>245</v>
      </c>
      <c r="I61" s="68" t="s">
        <v>246</v>
      </c>
      <c r="J61" s="69" t="str">
        <f>CONCATENATE(H61, " (", R61, ")")</f>
        <v>Environmental Engineering Technologists and Technicians ($49,259)</v>
      </c>
      <c r="K61" s="70">
        <v>15.728442173199999</v>
      </c>
      <c r="L61" s="70">
        <v>19.104031914099998</v>
      </c>
      <c r="M61" s="70">
        <v>23.682020547099999</v>
      </c>
      <c r="N61" s="70">
        <v>27.346235343099998</v>
      </c>
      <c r="O61" s="70">
        <v>31.5036054744</v>
      </c>
      <c r="P61" s="70">
        <v>42.877839895299999</v>
      </c>
      <c r="Q61" s="71">
        <v>49258.602738100002</v>
      </c>
      <c r="R61" s="71" t="str">
        <f>TEXT(Q61, "$#,###")</f>
        <v>$49,259</v>
      </c>
      <c r="S61" s="68" t="s">
        <v>139</v>
      </c>
      <c r="T61" s="68" t="s">
        <v>8</v>
      </c>
      <c r="U61" s="68" t="s">
        <v>8</v>
      </c>
      <c r="V61" s="61">
        <v>234.01007446899999</v>
      </c>
      <c r="W61" s="61">
        <v>268.22161431400002</v>
      </c>
      <c r="X61" s="61">
        <f>W61-V61</f>
        <v>34.211539845000033</v>
      </c>
      <c r="Y61" s="72">
        <f>X61/V61</f>
        <v>0.14619686747517419</v>
      </c>
      <c r="Z61" s="61">
        <v>268.22161431400002</v>
      </c>
      <c r="AA61" s="61">
        <v>291.11131124799999</v>
      </c>
      <c r="AB61" s="61">
        <f>AA61-Z61</f>
        <v>22.889696933999971</v>
      </c>
      <c r="AC61" s="72">
        <f>AB61/Z61</f>
        <v>8.5338748678186693E-2</v>
      </c>
      <c r="AD61" s="61">
        <v>119.75654303899999</v>
      </c>
      <c r="AE61" s="61">
        <v>29.939135759799999</v>
      </c>
      <c r="AF61" s="61">
        <v>68.8823999775</v>
      </c>
      <c r="AG61" s="61">
        <v>22.9607999925</v>
      </c>
      <c r="AH61" s="62">
        <v>8.3000000000000004E-2</v>
      </c>
      <c r="AI61" s="61">
        <v>256.56789548400002</v>
      </c>
      <c r="AJ61" s="61">
        <v>120.804114501</v>
      </c>
      <c r="AK61" s="63">
        <f>AJ61/AI61</f>
        <v>0.47084657366468335</v>
      </c>
      <c r="AL61" s="73">
        <v>92.4</v>
      </c>
      <c r="AM61" s="74">
        <v>0.54442500000000005</v>
      </c>
      <c r="AN61" s="74">
        <v>0.55770200000000003</v>
      </c>
      <c r="AO61" s="76" t="s">
        <v>90</v>
      </c>
      <c r="AP61" s="76" t="s">
        <v>90</v>
      </c>
      <c r="AQ61" s="75">
        <v>5.0988935675599999E-2</v>
      </c>
      <c r="AR61" s="75">
        <v>0.20884232294999999</v>
      </c>
      <c r="AS61" s="75">
        <v>0.23971529276100001</v>
      </c>
      <c r="AT61" s="75">
        <v>0.23038901984900001</v>
      </c>
      <c r="AU61" s="75">
        <v>0.189125091706</v>
      </c>
      <c r="AV61" s="75">
        <v>4.6456254557800003E-2</v>
      </c>
      <c r="AW61" s="61">
        <v>41</v>
      </c>
      <c r="AX61" s="61">
        <v>46</v>
      </c>
      <c r="AY61" s="61">
        <v>50</v>
      </c>
      <c r="AZ61" s="61">
        <v>25</v>
      </c>
      <c r="BA61" s="61">
        <v>17</v>
      </c>
      <c r="BB61" s="61">
        <f>SUM(AW61:BA61)</f>
        <v>179</v>
      </c>
      <c r="BC61" s="61">
        <f>BA61-AW61</f>
        <v>-24</v>
      </c>
      <c r="BD61" s="63">
        <f>BC61/AW61</f>
        <v>-0.58536585365853655</v>
      </c>
      <c r="BE61" s="67">
        <f>IF(K61&lt;BE$6,1,0)</f>
        <v>0</v>
      </c>
      <c r="BF61" s="67">
        <f>+IF(AND(K61&gt;=BF$5,K61&lt;BF$6),1,0)</f>
        <v>1</v>
      </c>
      <c r="BG61" s="67">
        <f>+IF(AND(K61&gt;=BG$5,K61&lt;BG$6),1,0)</f>
        <v>0</v>
      </c>
      <c r="BH61" s="67">
        <f>+IF(AND(K61&gt;=BH$5,K61&lt;BH$6),1,0)</f>
        <v>0</v>
      </c>
      <c r="BI61" s="67">
        <f>+IF(K61&gt;=BI$6,1,0)</f>
        <v>0</v>
      </c>
      <c r="BJ61" s="67">
        <f>IF(M61&lt;BJ$6,1,0)</f>
        <v>0</v>
      </c>
      <c r="BK61" s="67">
        <f>+IF(AND(M61&gt;=BK$5,M61&lt;BK$6),1,0)</f>
        <v>0</v>
      </c>
      <c r="BL61" s="67">
        <f>+IF(AND(M61&gt;=BL$5,M61&lt;BL$6),1,0)</f>
        <v>1</v>
      </c>
      <c r="BM61" s="67">
        <f>+IF(AND(M61&gt;=BM$5,M61&lt;BM$6),1,0)</f>
        <v>0</v>
      </c>
      <c r="BN61" s="67">
        <f>+IF(M61&gt;=BN$6,1,0)</f>
        <v>0</v>
      </c>
      <c r="BO61" s="67" t="str">
        <f>+IF(M61&gt;=BO$6,"YES","NO")</f>
        <v>YES</v>
      </c>
      <c r="BP61" s="67" t="str">
        <f>+IF(K61&gt;=BP$6,"YES","NO")</f>
        <v>NO</v>
      </c>
      <c r="BQ61" s="67" t="str">
        <f>+IF(ISERROR(VLOOKUP(E61,'[1]Hi Tech List (2020)'!$A$2:$B$84,1,FALSE)),"NO","YES")</f>
        <v>NO</v>
      </c>
      <c r="BR61" s="67" t="str">
        <f>IF(AL61&gt;=BR$6,"YES","NO")</f>
        <v>NO</v>
      </c>
      <c r="BS61" s="67" t="str">
        <f>IF(AB61&gt;BS$6,"YES","NO")</f>
        <v>NO</v>
      </c>
      <c r="BT61" s="67" t="str">
        <f>IF(AC61&gt;BT$6,"YES","NO")</f>
        <v>NO</v>
      </c>
      <c r="BU61" s="67" t="str">
        <f>IF(AD61&gt;BU$6,"YES","NO")</f>
        <v>YES</v>
      </c>
      <c r="BV61" s="67" t="str">
        <f>IF(OR(BS61="YES",BT61="YES",BU61="YES"),"YES","NO")</f>
        <v>YES</v>
      </c>
      <c r="BW61" s="67" t="str">
        <f>+IF(BE61=1,BE$8,IF(BF61=1,BF$8,IF(BG61=1,BG$8,IF(BH61=1,BH$8,BI$8))))</f>
        <v>$15-20</v>
      </c>
      <c r="BX61" s="67" t="str">
        <f>+IF(BJ61=1,BJ$8,IF(BK61=1,BK$8,IF(BL61=1,BL$8,IF(BM61=1,BM$8,BN$8))))</f>
        <v>$20-25</v>
      </c>
    </row>
    <row r="62" spans="1:76" ht="25.5" hidden="1" x14ac:dyDescent="0.2">
      <c r="A62" s="68" t="str">
        <f t="shared" si="4"/>
        <v>17-0000</v>
      </c>
      <c r="B62" s="68" t="str">
        <f>VLOOKUP(A62,'[1]2- &amp; 3-digit SOC'!$A$1:$B$121,2,FALSE)</f>
        <v>Architecture and Engineering Occupations</v>
      </c>
      <c r="C62" s="68" t="str">
        <f t="shared" si="5"/>
        <v>17-0000 Architecture and Engineering Occupations</v>
      </c>
      <c r="D62" s="68" t="str">
        <f t="shared" si="6"/>
        <v>17-3000</v>
      </c>
      <c r="E62" s="68" t="str">
        <f>VLOOKUP(D62,'[1]2- &amp; 3-digit SOC'!$A$1:$B$121,2,FALSE)</f>
        <v>Drafters, Engineering Technicians, and Mapping Technicians</v>
      </c>
      <c r="F62" s="68" t="str">
        <f t="shared" si="7"/>
        <v>17-3000 Drafters, Engineering Technicians, and Mapping Technicians</v>
      </c>
      <c r="G62" s="68" t="s">
        <v>247</v>
      </c>
      <c r="H62" s="68" t="s">
        <v>248</v>
      </c>
      <c r="I62" s="68" t="s">
        <v>249</v>
      </c>
      <c r="J62" s="69" t="str">
        <f>CONCATENATE(H62, " (", R62, ")")</f>
        <v>Industrial Engineering Technologists and Technicians ($67,704)</v>
      </c>
      <c r="K62" s="70">
        <v>20.868551720300001</v>
      </c>
      <c r="L62" s="70">
        <v>26.008055348999999</v>
      </c>
      <c r="M62" s="70">
        <v>32.549765798999999</v>
      </c>
      <c r="N62" s="70">
        <v>34.612536199700003</v>
      </c>
      <c r="O62" s="70">
        <v>39.266525533200003</v>
      </c>
      <c r="P62" s="70">
        <v>50.267479929399997</v>
      </c>
      <c r="Q62" s="71">
        <v>67703.512862000003</v>
      </c>
      <c r="R62" s="71" t="str">
        <f>TEXT(Q62, "$#,###")</f>
        <v>$67,704</v>
      </c>
      <c r="S62" s="68" t="s">
        <v>139</v>
      </c>
      <c r="T62" s="68" t="s">
        <v>8</v>
      </c>
      <c r="U62" s="68" t="s">
        <v>8</v>
      </c>
      <c r="V62" s="61">
        <v>2009.3075279100001</v>
      </c>
      <c r="W62" s="61">
        <v>2082.15520866</v>
      </c>
      <c r="X62" s="61">
        <f>W62-V62</f>
        <v>72.847680749999881</v>
      </c>
      <c r="Y62" s="72">
        <f>X62/V62</f>
        <v>3.6255117615456842E-2</v>
      </c>
      <c r="Z62" s="61">
        <v>2082.15520866</v>
      </c>
      <c r="AA62" s="61">
        <v>2130.37187692</v>
      </c>
      <c r="AB62" s="61">
        <f>AA62-Z62</f>
        <v>48.216668260000006</v>
      </c>
      <c r="AC62" s="72">
        <f>AB62/Z62</f>
        <v>2.3157096099012963E-2</v>
      </c>
      <c r="AD62" s="61">
        <v>757.02021118200003</v>
      </c>
      <c r="AE62" s="61">
        <v>189.25505279500001</v>
      </c>
      <c r="AF62" s="61">
        <v>523.19319884599997</v>
      </c>
      <c r="AG62" s="61">
        <v>174.39773294899999</v>
      </c>
      <c r="AH62" s="62">
        <v>8.3000000000000004E-2</v>
      </c>
      <c r="AI62" s="61">
        <v>2053.1071975200002</v>
      </c>
      <c r="AJ62" s="61">
        <v>695.77626415700001</v>
      </c>
      <c r="AK62" s="63">
        <f>AJ62/AI62</f>
        <v>0.33888939895464087</v>
      </c>
      <c r="AL62" s="73">
        <v>94</v>
      </c>
      <c r="AM62" s="74">
        <v>1.2209460000000001</v>
      </c>
      <c r="AN62" s="74">
        <v>1.2015039999999999</v>
      </c>
      <c r="AO62" s="76" t="s">
        <v>90</v>
      </c>
      <c r="AP62" s="75">
        <v>1.6026433108000001E-2</v>
      </c>
      <c r="AQ62" s="75">
        <v>3.4861047770099997E-2</v>
      </c>
      <c r="AR62" s="75">
        <v>0.16241072467000001</v>
      </c>
      <c r="AS62" s="75">
        <v>0.209848676264</v>
      </c>
      <c r="AT62" s="75">
        <v>0.26551106806800001</v>
      </c>
      <c r="AU62" s="75">
        <v>0.25971398301499998</v>
      </c>
      <c r="AV62" s="75">
        <v>5.03430970851E-2</v>
      </c>
      <c r="AW62" s="61">
        <v>148</v>
      </c>
      <c r="AX62" s="61">
        <v>208</v>
      </c>
      <c r="AY62" s="61">
        <v>239</v>
      </c>
      <c r="AZ62" s="61">
        <v>179</v>
      </c>
      <c r="BA62" s="61">
        <v>144</v>
      </c>
      <c r="BB62" s="61">
        <f>SUM(AW62:BA62)</f>
        <v>918</v>
      </c>
      <c r="BC62" s="61">
        <f>BA62-AW62</f>
        <v>-4</v>
      </c>
      <c r="BD62" s="63">
        <f>BC62/AW62</f>
        <v>-2.7027027027027029E-2</v>
      </c>
      <c r="BE62" s="67">
        <f>IF(K62&lt;BE$6,1,0)</f>
        <v>0</v>
      </c>
      <c r="BF62" s="67">
        <f>+IF(AND(K62&gt;=BF$5,K62&lt;BF$6),1,0)</f>
        <v>0</v>
      </c>
      <c r="BG62" s="67">
        <f>+IF(AND(K62&gt;=BG$5,K62&lt;BG$6),1,0)</f>
        <v>1</v>
      </c>
      <c r="BH62" s="67">
        <f>+IF(AND(K62&gt;=BH$5,K62&lt;BH$6),1,0)</f>
        <v>0</v>
      </c>
      <c r="BI62" s="67">
        <f>+IF(K62&gt;=BI$6,1,0)</f>
        <v>0</v>
      </c>
      <c r="BJ62" s="67">
        <f>IF(M62&lt;BJ$6,1,0)</f>
        <v>0</v>
      </c>
      <c r="BK62" s="67">
        <f>+IF(AND(M62&gt;=BK$5,M62&lt;BK$6),1,0)</f>
        <v>0</v>
      </c>
      <c r="BL62" s="67">
        <f>+IF(AND(M62&gt;=BL$5,M62&lt;BL$6),1,0)</f>
        <v>0</v>
      </c>
      <c r="BM62" s="67">
        <f>+IF(AND(M62&gt;=BM$5,M62&lt;BM$6),1,0)</f>
        <v>0</v>
      </c>
      <c r="BN62" s="67">
        <f>+IF(M62&gt;=BN$6,1,0)</f>
        <v>1</v>
      </c>
      <c r="BO62" s="67" t="str">
        <f>+IF(M62&gt;=BO$6,"YES","NO")</f>
        <v>YES</v>
      </c>
      <c r="BP62" s="67" t="str">
        <f>+IF(K62&gt;=BP$6,"YES","NO")</f>
        <v>YES</v>
      </c>
      <c r="BQ62" s="67" t="str">
        <f>+IF(ISERROR(VLOOKUP(E62,'[1]Hi Tech List (2020)'!$A$2:$B$84,1,FALSE)),"NO","YES")</f>
        <v>NO</v>
      </c>
      <c r="BR62" s="67" t="str">
        <f>IF(AL62&gt;=BR$6,"YES","NO")</f>
        <v>NO</v>
      </c>
      <c r="BS62" s="67" t="str">
        <f>IF(AB62&gt;BS$6,"YES","NO")</f>
        <v>NO</v>
      </c>
      <c r="BT62" s="67" t="str">
        <f>IF(AC62&gt;BT$6,"YES","NO")</f>
        <v>NO</v>
      </c>
      <c r="BU62" s="67" t="str">
        <f>IF(AD62&gt;BU$6,"YES","NO")</f>
        <v>YES</v>
      </c>
      <c r="BV62" s="67" t="str">
        <f>IF(OR(BS62="YES",BT62="YES",BU62="YES"),"YES","NO")</f>
        <v>YES</v>
      </c>
      <c r="BW62" s="67" t="str">
        <f>+IF(BE62=1,BE$8,IF(BF62=1,BF$8,IF(BG62=1,BG$8,IF(BH62=1,BH$8,BI$8))))</f>
        <v>$20-25</v>
      </c>
      <c r="BX62" s="67" t="str">
        <f>+IF(BJ62=1,BJ$8,IF(BK62=1,BK$8,IF(BL62=1,BL$8,IF(BM62=1,BM$8,BN$8))))</f>
        <v>&gt;$30</v>
      </c>
    </row>
    <row r="63" spans="1:76" ht="25.5" hidden="1" x14ac:dyDescent="0.2">
      <c r="A63" s="68" t="str">
        <f t="shared" si="4"/>
        <v>17-0000</v>
      </c>
      <c r="B63" s="68" t="str">
        <f>VLOOKUP(A63,'[1]2- &amp; 3-digit SOC'!$A$1:$B$121,2,FALSE)</f>
        <v>Architecture and Engineering Occupations</v>
      </c>
      <c r="C63" s="68" t="str">
        <f t="shared" si="5"/>
        <v>17-0000 Architecture and Engineering Occupations</v>
      </c>
      <c r="D63" s="68" t="str">
        <f t="shared" si="6"/>
        <v>17-3000</v>
      </c>
      <c r="E63" s="68" t="str">
        <f>VLOOKUP(D63,'[1]2- &amp; 3-digit SOC'!$A$1:$B$121,2,FALSE)</f>
        <v>Drafters, Engineering Technicians, and Mapping Technicians</v>
      </c>
      <c r="F63" s="68" t="str">
        <f t="shared" si="7"/>
        <v>17-3000 Drafters, Engineering Technicians, and Mapping Technicians</v>
      </c>
      <c r="G63" s="68" t="s">
        <v>250</v>
      </c>
      <c r="H63" s="68" t="s">
        <v>251</v>
      </c>
      <c r="I63" s="68" t="s">
        <v>252</v>
      </c>
      <c r="J63" s="69" t="str">
        <f>CONCATENATE(H63, " (", R63, ")")</f>
        <v>Mechanical Engineering Technologists and Technicians ($59,657)</v>
      </c>
      <c r="K63" s="70">
        <v>16.5592892226</v>
      </c>
      <c r="L63" s="70">
        <v>21.378512887300001</v>
      </c>
      <c r="M63" s="70">
        <v>28.681483909699999</v>
      </c>
      <c r="N63" s="70">
        <v>30.1415980395</v>
      </c>
      <c r="O63" s="70">
        <v>36.552736862800003</v>
      </c>
      <c r="P63" s="70">
        <v>45.932387115300003</v>
      </c>
      <c r="Q63" s="71">
        <v>59657.486532100003</v>
      </c>
      <c r="R63" s="71" t="str">
        <f>TEXT(Q63, "$#,###")</f>
        <v>$59,657</v>
      </c>
      <c r="S63" s="68" t="s">
        <v>139</v>
      </c>
      <c r="T63" s="68" t="s">
        <v>8</v>
      </c>
      <c r="U63" s="68" t="s">
        <v>8</v>
      </c>
      <c r="V63" s="61">
        <v>763.19232537599999</v>
      </c>
      <c r="W63" s="61">
        <v>765.72400716799996</v>
      </c>
      <c r="X63" s="61">
        <f>W63-V63</f>
        <v>2.5316817919999721</v>
      </c>
      <c r="Y63" s="72">
        <f>X63/V63</f>
        <v>3.3172264812184726E-3</v>
      </c>
      <c r="Z63" s="61">
        <v>765.72400716799996</v>
      </c>
      <c r="AA63" s="61">
        <v>798.66858412700003</v>
      </c>
      <c r="AB63" s="61">
        <f>AA63-Z63</f>
        <v>32.944576959000074</v>
      </c>
      <c r="AC63" s="72">
        <f>AB63/Z63</f>
        <v>4.3024087857509254E-2</v>
      </c>
      <c r="AD63" s="61">
        <v>296.77293626699998</v>
      </c>
      <c r="AE63" s="61">
        <v>74.193234066800002</v>
      </c>
      <c r="AF63" s="61">
        <v>193.739993618</v>
      </c>
      <c r="AG63" s="61">
        <v>64.579997872500002</v>
      </c>
      <c r="AH63" s="62">
        <v>8.3000000000000004E-2</v>
      </c>
      <c r="AI63" s="61">
        <v>748.43977062199997</v>
      </c>
      <c r="AJ63" s="61">
        <v>377.103846154</v>
      </c>
      <c r="AK63" s="63">
        <f>AJ63/AI63</f>
        <v>0.50385329716057614</v>
      </c>
      <c r="AL63" s="73">
        <v>109.9</v>
      </c>
      <c r="AM63" s="74">
        <v>0.70266899999999999</v>
      </c>
      <c r="AN63" s="74">
        <v>0.701932</v>
      </c>
      <c r="AO63" s="76" t="s">
        <v>90</v>
      </c>
      <c r="AP63" s="75">
        <v>2.37113549971E-2</v>
      </c>
      <c r="AQ63" s="75">
        <v>4.2688177311800003E-2</v>
      </c>
      <c r="AR63" s="75">
        <v>0.18321870555700001</v>
      </c>
      <c r="AS63" s="75">
        <v>0.21395763156299999</v>
      </c>
      <c r="AT63" s="75">
        <v>0.24558827226999999</v>
      </c>
      <c r="AU63" s="75">
        <v>0.23254634729400001</v>
      </c>
      <c r="AV63" s="75">
        <v>5.6043653840799998E-2</v>
      </c>
      <c r="AW63" s="61">
        <v>59</v>
      </c>
      <c r="AX63" s="61">
        <v>71</v>
      </c>
      <c r="AY63" s="61">
        <v>85</v>
      </c>
      <c r="AZ63" s="61">
        <v>59</v>
      </c>
      <c r="BA63" s="61">
        <v>54</v>
      </c>
      <c r="BB63" s="61">
        <f>SUM(AW63:BA63)</f>
        <v>328</v>
      </c>
      <c r="BC63" s="61">
        <f>BA63-AW63</f>
        <v>-5</v>
      </c>
      <c r="BD63" s="63">
        <f>BC63/AW63</f>
        <v>-8.4745762711864403E-2</v>
      </c>
      <c r="BE63" s="67">
        <f>IF(K63&lt;BE$6,1,0)</f>
        <v>0</v>
      </c>
      <c r="BF63" s="67">
        <f>+IF(AND(K63&gt;=BF$5,K63&lt;BF$6),1,0)</f>
        <v>1</v>
      </c>
      <c r="BG63" s="67">
        <f>+IF(AND(K63&gt;=BG$5,K63&lt;BG$6),1,0)</f>
        <v>0</v>
      </c>
      <c r="BH63" s="67">
        <f>+IF(AND(K63&gt;=BH$5,K63&lt;BH$6),1,0)</f>
        <v>0</v>
      </c>
      <c r="BI63" s="67">
        <f>+IF(K63&gt;=BI$6,1,0)</f>
        <v>0</v>
      </c>
      <c r="BJ63" s="67">
        <f>IF(M63&lt;BJ$6,1,0)</f>
        <v>0</v>
      </c>
      <c r="BK63" s="67">
        <f>+IF(AND(M63&gt;=BK$5,M63&lt;BK$6),1,0)</f>
        <v>0</v>
      </c>
      <c r="BL63" s="67">
        <f>+IF(AND(M63&gt;=BL$5,M63&lt;BL$6),1,0)</f>
        <v>0</v>
      </c>
      <c r="BM63" s="67">
        <f>+IF(AND(M63&gt;=BM$5,M63&lt;BM$6),1,0)</f>
        <v>1</v>
      </c>
      <c r="BN63" s="67">
        <f>+IF(M63&gt;=BN$6,1,0)</f>
        <v>0</v>
      </c>
      <c r="BO63" s="67" t="str">
        <f>+IF(M63&gt;=BO$6,"YES","NO")</f>
        <v>YES</v>
      </c>
      <c r="BP63" s="67" t="str">
        <f>+IF(K63&gt;=BP$6,"YES","NO")</f>
        <v>YES</v>
      </c>
      <c r="BQ63" s="67" t="str">
        <f>+IF(ISERROR(VLOOKUP(E63,'[1]Hi Tech List (2020)'!$A$2:$B$84,1,FALSE)),"NO","YES")</f>
        <v>NO</v>
      </c>
      <c r="BR63" s="67" t="str">
        <f>IF(AL63&gt;=BR$6,"YES","NO")</f>
        <v>YES</v>
      </c>
      <c r="BS63" s="67" t="str">
        <f>IF(AB63&gt;BS$6,"YES","NO")</f>
        <v>NO</v>
      </c>
      <c r="BT63" s="67" t="str">
        <f>IF(AC63&gt;BT$6,"YES","NO")</f>
        <v>NO</v>
      </c>
      <c r="BU63" s="67" t="str">
        <f>IF(AD63&gt;BU$6,"YES","NO")</f>
        <v>YES</v>
      </c>
      <c r="BV63" s="67" t="str">
        <f>IF(OR(BS63="YES",BT63="YES",BU63="YES"),"YES","NO")</f>
        <v>YES</v>
      </c>
      <c r="BW63" s="67" t="str">
        <f>+IF(BE63=1,BE$8,IF(BF63=1,BF$8,IF(BG63=1,BG$8,IF(BH63=1,BH$8,BI$8))))</f>
        <v>$15-20</v>
      </c>
      <c r="BX63" s="67" t="str">
        <f>+IF(BJ63=1,BJ$8,IF(BK63=1,BK$8,IF(BL63=1,BL$8,IF(BM63=1,BM$8,BN$8))))</f>
        <v>$25-30</v>
      </c>
    </row>
    <row r="64" spans="1:76" ht="38.25" hidden="1" x14ac:dyDescent="0.2">
      <c r="A64" s="68" t="str">
        <f t="shared" si="4"/>
        <v>17-0000</v>
      </c>
      <c r="B64" s="68" t="str">
        <f>VLOOKUP(A64,'[1]2- &amp; 3-digit SOC'!$A$1:$B$121,2,FALSE)</f>
        <v>Architecture and Engineering Occupations</v>
      </c>
      <c r="C64" s="68" t="str">
        <f t="shared" si="5"/>
        <v>17-0000 Architecture and Engineering Occupations</v>
      </c>
      <c r="D64" s="68" t="str">
        <f t="shared" si="6"/>
        <v>17-3000</v>
      </c>
      <c r="E64" s="68" t="str">
        <f>VLOOKUP(D64,'[1]2- &amp; 3-digit SOC'!$A$1:$B$121,2,FALSE)</f>
        <v>Drafters, Engineering Technicians, and Mapping Technicians</v>
      </c>
      <c r="F64" s="68" t="str">
        <f t="shared" si="7"/>
        <v>17-3000 Drafters, Engineering Technicians, and Mapping Technicians</v>
      </c>
      <c r="G64" s="68" t="s">
        <v>253</v>
      </c>
      <c r="H64" s="68" t="s">
        <v>254</v>
      </c>
      <c r="I64" s="68" t="s">
        <v>255</v>
      </c>
      <c r="J64" s="69" t="str">
        <f>CONCATENATE(H64, " (", R64, ")")</f>
        <v>Calibration Technologists and Technicians and Engineering Technologists and Technicians, Except Drafters, All Other ($61,594)</v>
      </c>
      <c r="K64" s="70">
        <v>18.995356636299999</v>
      </c>
      <c r="L64" s="70">
        <v>23.520263249300001</v>
      </c>
      <c r="M64" s="70">
        <v>29.612317819600001</v>
      </c>
      <c r="N64" s="70">
        <v>32.1643939191</v>
      </c>
      <c r="O64" s="70">
        <v>37.885047618000002</v>
      </c>
      <c r="P64" s="70">
        <v>47.955294279999997</v>
      </c>
      <c r="Q64" s="71">
        <v>61593.621064799998</v>
      </c>
      <c r="R64" s="71" t="str">
        <f>TEXT(Q64, "$#,###")</f>
        <v>$61,594</v>
      </c>
      <c r="S64" s="68" t="s">
        <v>139</v>
      </c>
      <c r="T64" s="68" t="s">
        <v>8</v>
      </c>
      <c r="U64" s="68" t="s">
        <v>8</v>
      </c>
      <c r="V64" s="61">
        <v>1776.392261</v>
      </c>
      <c r="W64" s="61">
        <v>2016.56130863</v>
      </c>
      <c r="X64" s="61">
        <f>W64-V64</f>
        <v>240.16904763000002</v>
      </c>
      <c r="Y64" s="72">
        <f>X64/V64</f>
        <v>0.1352004581999246</v>
      </c>
      <c r="Z64" s="61">
        <v>2016.56130863</v>
      </c>
      <c r="AA64" s="61">
        <v>2088.5928136000002</v>
      </c>
      <c r="AB64" s="61">
        <f>AA64-Z64</f>
        <v>72.031504970000242</v>
      </c>
      <c r="AC64" s="72">
        <f>AB64/Z64</f>
        <v>3.5719967779673706E-2</v>
      </c>
      <c r="AD64" s="61">
        <v>765.25022852400002</v>
      </c>
      <c r="AE64" s="61">
        <v>191.31255713100001</v>
      </c>
      <c r="AF64" s="61">
        <v>508.947548283</v>
      </c>
      <c r="AG64" s="61">
        <v>169.64918276099999</v>
      </c>
      <c r="AH64" s="62">
        <v>8.3000000000000004E-2</v>
      </c>
      <c r="AI64" s="61">
        <v>1976.75091417</v>
      </c>
      <c r="AJ64" s="61">
        <v>983.82559433799997</v>
      </c>
      <c r="AK64" s="63">
        <f>AJ64/AI64</f>
        <v>0.49769831256210123</v>
      </c>
      <c r="AL64" s="73">
        <v>92.1</v>
      </c>
      <c r="AM64" s="74">
        <v>0.84807399999999999</v>
      </c>
      <c r="AN64" s="74">
        <v>0.843889</v>
      </c>
      <c r="AO64" s="76" t="s">
        <v>90</v>
      </c>
      <c r="AP64" s="75">
        <v>2.76733129507E-2</v>
      </c>
      <c r="AQ64" s="75">
        <v>4.6217501529399997E-2</v>
      </c>
      <c r="AR64" s="75">
        <v>0.18324527619700001</v>
      </c>
      <c r="AS64" s="75">
        <v>0.21508682381300001</v>
      </c>
      <c r="AT64" s="75">
        <v>0.248042279206</v>
      </c>
      <c r="AU64" s="75">
        <v>0.22346968043500001</v>
      </c>
      <c r="AV64" s="75">
        <v>5.3245615179700001E-2</v>
      </c>
      <c r="AW64" s="61">
        <v>281</v>
      </c>
      <c r="AX64" s="61">
        <v>278</v>
      </c>
      <c r="AY64" s="61">
        <v>291</v>
      </c>
      <c r="AZ64" s="61">
        <v>206</v>
      </c>
      <c r="BA64" s="61">
        <v>331</v>
      </c>
      <c r="BB64" s="61">
        <f>SUM(AW64:BA64)</f>
        <v>1387</v>
      </c>
      <c r="BC64" s="61">
        <f>BA64-AW64</f>
        <v>50</v>
      </c>
      <c r="BD64" s="63">
        <f>BC64/AW64</f>
        <v>0.17793594306049823</v>
      </c>
      <c r="BE64" s="67">
        <f>IF(K64&lt;BE$6,1,0)</f>
        <v>0</v>
      </c>
      <c r="BF64" s="67">
        <f>+IF(AND(K64&gt;=BF$5,K64&lt;BF$6),1,0)</f>
        <v>1</v>
      </c>
      <c r="BG64" s="67">
        <f>+IF(AND(K64&gt;=BG$5,K64&lt;BG$6),1,0)</f>
        <v>0</v>
      </c>
      <c r="BH64" s="67">
        <f>+IF(AND(K64&gt;=BH$5,K64&lt;BH$6),1,0)</f>
        <v>0</v>
      </c>
      <c r="BI64" s="67">
        <f>+IF(K64&gt;=BI$6,1,0)</f>
        <v>0</v>
      </c>
      <c r="BJ64" s="67">
        <f>IF(M64&lt;BJ$6,1,0)</f>
        <v>0</v>
      </c>
      <c r="BK64" s="67">
        <f>+IF(AND(M64&gt;=BK$5,M64&lt;BK$6),1,0)</f>
        <v>0</v>
      </c>
      <c r="BL64" s="67">
        <f>+IF(AND(M64&gt;=BL$5,M64&lt;BL$6),1,0)</f>
        <v>0</v>
      </c>
      <c r="BM64" s="67">
        <f>+IF(AND(M64&gt;=BM$5,M64&lt;BM$6),1,0)</f>
        <v>1</v>
      </c>
      <c r="BN64" s="67">
        <f>+IF(M64&gt;=BN$6,1,0)</f>
        <v>0</v>
      </c>
      <c r="BO64" s="67" t="str">
        <f>+IF(M64&gt;=BO$6,"YES","NO")</f>
        <v>YES</v>
      </c>
      <c r="BP64" s="67" t="str">
        <f>+IF(K64&gt;=BP$6,"YES","NO")</f>
        <v>YES</v>
      </c>
      <c r="BQ64" s="67" t="str">
        <f>+IF(ISERROR(VLOOKUP(E64,'[1]Hi Tech List (2020)'!$A$2:$B$84,1,FALSE)),"NO","YES")</f>
        <v>NO</v>
      </c>
      <c r="BR64" s="67" t="str">
        <f>IF(AL64&gt;=BR$6,"YES","NO")</f>
        <v>NO</v>
      </c>
      <c r="BS64" s="67" t="str">
        <f>IF(AB64&gt;BS$6,"YES","NO")</f>
        <v>NO</v>
      </c>
      <c r="BT64" s="67" t="str">
        <f>IF(AC64&gt;BT$6,"YES","NO")</f>
        <v>NO</v>
      </c>
      <c r="BU64" s="67" t="str">
        <f>IF(AD64&gt;BU$6,"YES","NO")</f>
        <v>YES</v>
      </c>
      <c r="BV64" s="67" t="str">
        <f>IF(OR(BS64="YES",BT64="YES",BU64="YES"),"YES","NO")</f>
        <v>YES</v>
      </c>
      <c r="BW64" s="67" t="str">
        <f>+IF(BE64=1,BE$8,IF(BF64=1,BF$8,IF(BG64=1,BG$8,IF(BH64=1,BH$8,BI$8))))</f>
        <v>$15-20</v>
      </c>
      <c r="BX64" s="67" t="str">
        <f>+IF(BJ64=1,BJ$8,IF(BK64=1,BK$8,IF(BL64=1,BL$8,IF(BM64=1,BM$8,BN$8))))</f>
        <v>$25-30</v>
      </c>
    </row>
    <row r="65" spans="1:76" hidden="1" x14ac:dyDescent="0.2">
      <c r="A65" s="68" t="str">
        <f t="shared" si="4"/>
        <v>19-0000</v>
      </c>
      <c r="B65" s="68" t="str">
        <f>VLOOKUP(A65,'[1]2- &amp; 3-digit SOC'!$A$1:$B$121,2,FALSE)</f>
        <v>Life, Physical, and Social Science Occupations</v>
      </c>
      <c r="C65" s="68" t="str">
        <f t="shared" si="5"/>
        <v>19-0000 Life, Physical, and Social Science Occupations</v>
      </c>
      <c r="D65" s="68" t="str">
        <f t="shared" si="6"/>
        <v>19-1000</v>
      </c>
      <c r="E65" s="68" t="str">
        <f>VLOOKUP(D65,'[1]2- &amp; 3-digit SOC'!$A$1:$B$121,2,FALSE)</f>
        <v>Life Scientists</v>
      </c>
      <c r="F65" s="68" t="str">
        <f t="shared" si="7"/>
        <v>19-1000 Life Scientists</v>
      </c>
      <c r="G65" s="68" t="s">
        <v>256</v>
      </c>
      <c r="H65" s="68" t="s">
        <v>257</v>
      </c>
      <c r="I65" s="68" t="s">
        <v>258</v>
      </c>
      <c r="J65" s="69" t="str">
        <f>CONCATENATE(H65, " (", R65, ")")</f>
        <v>Animal Scientists ($54,082)</v>
      </c>
      <c r="K65" s="70">
        <v>17.403125557300001</v>
      </c>
      <c r="L65" s="70">
        <v>20.869906114300001</v>
      </c>
      <c r="M65" s="70">
        <v>26.000894109200001</v>
      </c>
      <c r="N65" s="70">
        <v>31.143963516500001</v>
      </c>
      <c r="O65" s="70">
        <v>36.162764212299997</v>
      </c>
      <c r="P65" s="70">
        <v>50.288722029699997</v>
      </c>
      <c r="Q65" s="71">
        <v>54081.859747199996</v>
      </c>
      <c r="R65" s="71" t="str">
        <f>TEXT(Q65, "$#,###")</f>
        <v>$54,082</v>
      </c>
      <c r="S65" s="68" t="s">
        <v>84</v>
      </c>
      <c r="T65" s="68" t="s">
        <v>8</v>
      </c>
      <c r="U65" s="68" t="s">
        <v>8</v>
      </c>
      <c r="V65" s="61">
        <v>68.059623705299998</v>
      </c>
      <c r="W65" s="61">
        <v>79.521773806900001</v>
      </c>
      <c r="X65" s="61">
        <f>W65-V65</f>
        <v>11.462150101600002</v>
      </c>
      <c r="Y65" s="72">
        <f>X65/V65</f>
        <v>0.16841336283655373</v>
      </c>
      <c r="Z65" s="61">
        <v>79.521773806900001</v>
      </c>
      <c r="AA65" s="61">
        <v>83.575711696599996</v>
      </c>
      <c r="AB65" s="61">
        <f>AA65-Z65</f>
        <v>4.0539378896999949</v>
      </c>
      <c r="AC65" s="72">
        <f>AB65/Z65</f>
        <v>5.0978967088234642E-2</v>
      </c>
      <c r="AD65" s="61">
        <v>36.329904548400002</v>
      </c>
      <c r="AE65" s="61">
        <v>9.0824761371000005</v>
      </c>
      <c r="AF65" s="61">
        <v>22.818790931599999</v>
      </c>
      <c r="AG65" s="61">
        <v>7.6062636438700002</v>
      </c>
      <c r="AH65" s="76">
        <v>9.4E-2</v>
      </c>
      <c r="AI65" s="61">
        <v>77.658062825000002</v>
      </c>
      <c r="AJ65" s="61">
        <v>35.607293521000003</v>
      </c>
      <c r="AK65" s="63">
        <f>AJ65/AI65</f>
        <v>0.45851380044387557</v>
      </c>
      <c r="AL65" s="73">
        <v>73.3</v>
      </c>
      <c r="AM65" s="74">
        <v>0.86178100000000002</v>
      </c>
      <c r="AN65" s="74">
        <v>0.86159799999999997</v>
      </c>
      <c r="AO65" s="75">
        <v>3.6703374435200002E-4</v>
      </c>
      <c r="AP65" s="76" t="s">
        <v>90</v>
      </c>
      <c r="AQ65" s="76" t="s">
        <v>90</v>
      </c>
      <c r="AR65" s="75">
        <v>0.312720968529</v>
      </c>
      <c r="AS65" s="75">
        <v>0.21645171362999999</v>
      </c>
      <c r="AT65" s="75">
        <v>0.18461129245499999</v>
      </c>
      <c r="AU65" s="75">
        <v>0.158608284125</v>
      </c>
      <c r="AV65" s="76" t="s">
        <v>90</v>
      </c>
      <c r="AW65" s="61">
        <v>43</v>
      </c>
      <c r="AX65" s="61">
        <v>46</v>
      </c>
      <c r="AY65" s="61">
        <v>79</v>
      </c>
      <c r="AZ65" s="61">
        <v>94</v>
      </c>
      <c r="BA65" s="61">
        <v>67</v>
      </c>
      <c r="BB65" s="61">
        <f>SUM(AW65:BA65)</f>
        <v>329</v>
      </c>
      <c r="BC65" s="61">
        <f>BA65-AW65</f>
        <v>24</v>
      </c>
      <c r="BD65" s="63">
        <f>BC65/AW65</f>
        <v>0.55813953488372092</v>
      </c>
      <c r="BE65" s="67">
        <f>IF(K65&lt;BE$6,1,0)</f>
        <v>0</v>
      </c>
      <c r="BF65" s="67">
        <f>+IF(AND(K65&gt;=BF$5,K65&lt;BF$6),1,0)</f>
        <v>1</v>
      </c>
      <c r="BG65" s="67">
        <f>+IF(AND(K65&gt;=BG$5,K65&lt;BG$6),1,0)</f>
        <v>0</v>
      </c>
      <c r="BH65" s="67">
        <f>+IF(AND(K65&gt;=BH$5,K65&lt;BH$6),1,0)</f>
        <v>0</v>
      </c>
      <c r="BI65" s="67">
        <f>+IF(K65&gt;=BI$6,1,0)</f>
        <v>0</v>
      </c>
      <c r="BJ65" s="67">
        <f>IF(M65&lt;BJ$6,1,0)</f>
        <v>0</v>
      </c>
      <c r="BK65" s="67">
        <f>+IF(AND(M65&gt;=BK$5,M65&lt;BK$6),1,0)</f>
        <v>0</v>
      </c>
      <c r="BL65" s="67">
        <f>+IF(AND(M65&gt;=BL$5,M65&lt;BL$6),1,0)</f>
        <v>0</v>
      </c>
      <c r="BM65" s="67">
        <f>+IF(AND(M65&gt;=BM$5,M65&lt;BM$6),1,0)</f>
        <v>1</v>
      </c>
      <c r="BN65" s="67">
        <f>+IF(M65&gt;=BN$6,1,0)</f>
        <v>0</v>
      </c>
      <c r="BO65" s="67" t="str">
        <f>+IF(M65&gt;=BO$6,"YES","NO")</f>
        <v>YES</v>
      </c>
      <c r="BP65" s="67" t="str">
        <f>+IF(K65&gt;=BP$6,"YES","NO")</f>
        <v>YES</v>
      </c>
      <c r="BQ65" s="67" t="str">
        <f>+IF(ISERROR(VLOOKUP(E65,'[1]Hi Tech List (2020)'!$A$2:$B$84,1,FALSE)),"NO","YES")</f>
        <v>NO</v>
      </c>
      <c r="BR65" s="67" t="str">
        <f>IF(AL65&gt;=BR$6,"YES","NO")</f>
        <v>NO</v>
      </c>
      <c r="BS65" s="67" t="str">
        <f>IF(AB65&gt;BS$6,"YES","NO")</f>
        <v>NO</v>
      </c>
      <c r="BT65" s="67" t="str">
        <f>IF(AC65&gt;BT$6,"YES","NO")</f>
        <v>NO</v>
      </c>
      <c r="BU65" s="67" t="str">
        <f>IF(AD65&gt;BU$6,"YES","NO")</f>
        <v>NO</v>
      </c>
      <c r="BV65" s="67" t="str">
        <f>IF(OR(BS65="YES",BT65="YES",BU65="YES"),"YES","NO")</f>
        <v>NO</v>
      </c>
      <c r="BW65" s="67" t="str">
        <f>+IF(BE65=1,BE$8,IF(BF65=1,BF$8,IF(BG65=1,BG$8,IF(BH65=1,BH$8,BI$8))))</f>
        <v>$15-20</v>
      </c>
      <c r="BX65" s="67" t="str">
        <f>+IF(BJ65=1,BJ$8,IF(BK65=1,BK$8,IF(BL65=1,BL$8,IF(BM65=1,BM$8,BN$8))))</f>
        <v>$25-30</v>
      </c>
    </row>
    <row r="66" spans="1:76" hidden="1" x14ac:dyDescent="0.2">
      <c r="A66" s="68" t="str">
        <f t="shared" si="4"/>
        <v>19-0000</v>
      </c>
      <c r="B66" s="68" t="str">
        <f>VLOOKUP(A66,'[1]2- &amp; 3-digit SOC'!$A$1:$B$121,2,FALSE)</f>
        <v>Life, Physical, and Social Science Occupations</v>
      </c>
      <c r="C66" s="68" t="str">
        <f t="shared" si="5"/>
        <v>19-0000 Life, Physical, and Social Science Occupations</v>
      </c>
      <c r="D66" s="68" t="str">
        <f t="shared" si="6"/>
        <v>19-1000</v>
      </c>
      <c r="E66" s="68" t="str">
        <f>VLOOKUP(D66,'[1]2- &amp; 3-digit SOC'!$A$1:$B$121,2,FALSE)</f>
        <v>Life Scientists</v>
      </c>
      <c r="F66" s="68" t="str">
        <f t="shared" si="7"/>
        <v>19-1000 Life Scientists</v>
      </c>
      <c r="G66" s="68" t="s">
        <v>259</v>
      </c>
      <c r="H66" s="68" t="s">
        <v>260</v>
      </c>
      <c r="I66" s="68" t="s">
        <v>261</v>
      </c>
      <c r="J66" s="69" t="str">
        <f>CONCATENATE(H66, " (", R66, ")")</f>
        <v>Soil and Plant Scientists ($70,560)</v>
      </c>
      <c r="K66" s="70">
        <v>21.650518855600001</v>
      </c>
      <c r="L66" s="70">
        <v>26.442858938800001</v>
      </c>
      <c r="M66" s="70">
        <v>33.922867707599998</v>
      </c>
      <c r="N66" s="70">
        <v>41.576331429600003</v>
      </c>
      <c r="O66" s="70">
        <v>47.559365192400001</v>
      </c>
      <c r="P66" s="70">
        <v>81.159664272699999</v>
      </c>
      <c r="Q66" s="71">
        <v>70559.564831900003</v>
      </c>
      <c r="R66" s="71" t="str">
        <f>TEXT(Q66, "$#,###")</f>
        <v>$70,560</v>
      </c>
      <c r="S66" s="68" t="s">
        <v>84</v>
      </c>
      <c r="T66" s="68" t="s">
        <v>8</v>
      </c>
      <c r="U66" s="68" t="s">
        <v>8</v>
      </c>
      <c r="V66" s="61">
        <v>113.822809659</v>
      </c>
      <c r="W66" s="61">
        <v>125.78348011</v>
      </c>
      <c r="X66" s="61">
        <f>W66-V66</f>
        <v>11.960670450999999</v>
      </c>
      <c r="Y66" s="72">
        <f>X66/V66</f>
        <v>0.10508149014097251</v>
      </c>
      <c r="Z66" s="61">
        <v>125.78348011</v>
      </c>
      <c r="AA66" s="61">
        <v>140.41017437799999</v>
      </c>
      <c r="AB66" s="61">
        <f>AA66-Z66</f>
        <v>14.626694267999994</v>
      </c>
      <c r="AC66" s="72">
        <f>AB66/Z66</f>
        <v>0.11628470014670192</v>
      </c>
      <c r="AD66" s="61">
        <v>69.235400294800002</v>
      </c>
      <c r="AE66" s="61">
        <v>17.3088500737</v>
      </c>
      <c r="AF66" s="61">
        <v>36.995242938600001</v>
      </c>
      <c r="AG66" s="61">
        <v>12.3317476462</v>
      </c>
      <c r="AH66" s="62">
        <v>9.4E-2</v>
      </c>
      <c r="AI66" s="61">
        <v>119.11251338300001</v>
      </c>
      <c r="AJ66" s="61">
        <v>53.049455291999998</v>
      </c>
      <c r="AK66" s="63">
        <f>AJ66/AI66</f>
        <v>0.44537264629302442</v>
      </c>
      <c r="AL66" s="73">
        <v>78.2</v>
      </c>
      <c r="AM66" s="74">
        <v>0.27967399999999998</v>
      </c>
      <c r="AN66" s="74">
        <v>0.29783799999999999</v>
      </c>
      <c r="AO66" s="75">
        <v>6.6351615976299998E-4</v>
      </c>
      <c r="AP66" s="76" t="s">
        <v>90</v>
      </c>
      <c r="AQ66" s="76" t="s">
        <v>90</v>
      </c>
      <c r="AR66" s="75">
        <v>0.282237447586</v>
      </c>
      <c r="AS66" s="75">
        <v>0.22458113117</v>
      </c>
      <c r="AT66" s="75">
        <v>0.18318238885499999</v>
      </c>
      <c r="AU66" s="75">
        <v>0.16378285721800001</v>
      </c>
      <c r="AV66" s="76" t="s">
        <v>90</v>
      </c>
      <c r="AW66" s="61">
        <v>33</v>
      </c>
      <c r="AX66" s="61">
        <v>35</v>
      </c>
      <c r="AY66" s="61">
        <v>56</v>
      </c>
      <c r="AZ66" s="61">
        <v>66</v>
      </c>
      <c r="BA66" s="61">
        <v>49</v>
      </c>
      <c r="BB66" s="61">
        <f>SUM(AW66:BA66)</f>
        <v>239</v>
      </c>
      <c r="BC66" s="61">
        <f>BA66-AW66</f>
        <v>16</v>
      </c>
      <c r="BD66" s="63">
        <f>BC66/AW66</f>
        <v>0.48484848484848486</v>
      </c>
      <c r="BE66" s="67">
        <f>IF(K66&lt;BE$6,1,0)</f>
        <v>0</v>
      </c>
      <c r="BF66" s="67">
        <f>+IF(AND(K66&gt;=BF$5,K66&lt;BF$6),1,0)</f>
        <v>0</v>
      </c>
      <c r="BG66" s="67">
        <f>+IF(AND(K66&gt;=BG$5,K66&lt;BG$6),1,0)</f>
        <v>1</v>
      </c>
      <c r="BH66" s="67">
        <f>+IF(AND(K66&gt;=BH$5,K66&lt;BH$6),1,0)</f>
        <v>0</v>
      </c>
      <c r="BI66" s="67">
        <f>+IF(K66&gt;=BI$6,1,0)</f>
        <v>0</v>
      </c>
      <c r="BJ66" s="67">
        <f>IF(M66&lt;BJ$6,1,0)</f>
        <v>0</v>
      </c>
      <c r="BK66" s="67">
        <f>+IF(AND(M66&gt;=BK$5,M66&lt;BK$6),1,0)</f>
        <v>0</v>
      </c>
      <c r="BL66" s="67">
        <f>+IF(AND(M66&gt;=BL$5,M66&lt;BL$6),1,0)</f>
        <v>0</v>
      </c>
      <c r="BM66" s="67">
        <f>+IF(AND(M66&gt;=BM$5,M66&lt;BM$6),1,0)</f>
        <v>0</v>
      </c>
      <c r="BN66" s="67">
        <f>+IF(M66&gt;=BN$6,1,0)</f>
        <v>1</v>
      </c>
      <c r="BO66" s="67" t="str">
        <f>+IF(M66&gt;=BO$6,"YES","NO")</f>
        <v>YES</v>
      </c>
      <c r="BP66" s="67" t="str">
        <f>+IF(K66&gt;=BP$6,"YES","NO")</f>
        <v>YES</v>
      </c>
      <c r="BQ66" s="67" t="str">
        <f>+IF(ISERROR(VLOOKUP(E66,'[1]Hi Tech List (2020)'!$A$2:$B$84,1,FALSE)),"NO","YES")</f>
        <v>NO</v>
      </c>
      <c r="BR66" s="67" t="str">
        <f>IF(AL66&gt;=BR$6,"YES","NO")</f>
        <v>NO</v>
      </c>
      <c r="BS66" s="67" t="str">
        <f>IF(AB66&gt;BS$6,"YES","NO")</f>
        <v>NO</v>
      </c>
      <c r="BT66" s="67" t="str">
        <f>IF(AC66&gt;BT$6,"YES","NO")</f>
        <v>NO</v>
      </c>
      <c r="BU66" s="67" t="str">
        <f>IF(AD66&gt;BU$6,"YES","NO")</f>
        <v>NO</v>
      </c>
      <c r="BV66" s="67" t="str">
        <f>IF(OR(BS66="YES",BT66="YES",BU66="YES"),"YES","NO")</f>
        <v>NO</v>
      </c>
      <c r="BW66" s="67" t="str">
        <f>+IF(BE66=1,BE$8,IF(BF66=1,BF$8,IF(BG66=1,BG$8,IF(BH66=1,BH$8,BI$8))))</f>
        <v>$20-25</v>
      </c>
      <c r="BX66" s="67" t="str">
        <f>+IF(BJ66=1,BJ$8,IF(BK66=1,BK$8,IF(BL66=1,BL$8,IF(BM66=1,BM$8,BN$8))))</f>
        <v>&gt;$30</v>
      </c>
    </row>
    <row r="67" spans="1:76" hidden="1" x14ac:dyDescent="0.2">
      <c r="A67" s="68" t="str">
        <f t="shared" si="4"/>
        <v>19-0000</v>
      </c>
      <c r="B67" s="68" t="str">
        <f>VLOOKUP(A67,'[1]2- &amp; 3-digit SOC'!$A$1:$B$121,2,FALSE)</f>
        <v>Life, Physical, and Social Science Occupations</v>
      </c>
      <c r="C67" s="68" t="str">
        <f t="shared" si="5"/>
        <v>19-0000 Life, Physical, and Social Science Occupations</v>
      </c>
      <c r="D67" s="68" t="str">
        <f t="shared" si="6"/>
        <v>19-1000</v>
      </c>
      <c r="E67" s="68" t="str">
        <f>VLOOKUP(D67,'[1]2- &amp; 3-digit SOC'!$A$1:$B$121,2,FALSE)</f>
        <v>Life Scientists</v>
      </c>
      <c r="F67" s="68" t="str">
        <f t="shared" si="7"/>
        <v>19-1000 Life Scientists</v>
      </c>
      <c r="G67" s="68" t="s">
        <v>262</v>
      </c>
      <c r="H67" s="68" t="s">
        <v>263</v>
      </c>
      <c r="I67" s="68" t="s">
        <v>264</v>
      </c>
      <c r="J67" s="69" t="str">
        <f>CONCATENATE(H67, " (", R67, ")")</f>
        <v>Microbiologists ($61,297)</v>
      </c>
      <c r="K67" s="70">
        <v>19.242615018999999</v>
      </c>
      <c r="L67" s="70">
        <v>22.713304927799999</v>
      </c>
      <c r="M67" s="70">
        <v>29.4695054767</v>
      </c>
      <c r="N67" s="70">
        <v>32.2842744728</v>
      </c>
      <c r="O67" s="70">
        <v>37.893444777699997</v>
      </c>
      <c r="P67" s="70">
        <v>51.565512259999998</v>
      </c>
      <c r="Q67" s="71">
        <v>61296.571391600002</v>
      </c>
      <c r="R67" s="71" t="str">
        <f>TEXT(Q67, "$#,###")</f>
        <v>$61,297</v>
      </c>
      <c r="S67" s="68" t="s">
        <v>84</v>
      </c>
      <c r="T67" s="68" t="s">
        <v>8</v>
      </c>
      <c r="U67" s="68" t="s">
        <v>8</v>
      </c>
      <c r="V67" s="61">
        <v>118.43704037000001</v>
      </c>
      <c r="W67" s="61">
        <v>124.969748373</v>
      </c>
      <c r="X67" s="61">
        <f>W67-V67</f>
        <v>6.5327080029999962</v>
      </c>
      <c r="Y67" s="72">
        <f>X67/V67</f>
        <v>5.5157643103809988E-2</v>
      </c>
      <c r="Z67" s="61">
        <v>124.969748373</v>
      </c>
      <c r="AA67" s="61">
        <v>133.946642664</v>
      </c>
      <c r="AB67" s="61">
        <f>AA67-Z67</f>
        <v>8.9768942909999936</v>
      </c>
      <c r="AC67" s="72">
        <f>AB67/Z67</f>
        <v>7.1832538737346713E-2</v>
      </c>
      <c r="AD67" s="61">
        <v>51.133095165599997</v>
      </c>
      <c r="AE67" s="61">
        <v>12.783273791399999</v>
      </c>
      <c r="AF67" s="61">
        <v>30.0041074096</v>
      </c>
      <c r="AG67" s="61">
        <v>10.001369136499999</v>
      </c>
      <c r="AH67" s="76">
        <v>7.8E-2</v>
      </c>
      <c r="AI67" s="61">
        <v>120.968116159</v>
      </c>
      <c r="AJ67" s="61">
        <v>67.509012393399999</v>
      </c>
      <c r="AK67" s="63">
        <f>AJ67/AI67</f>
        <v>0.55807277600873295</v>
      </c>
      <c r="AL67" s="73">
        <v>92.3</v>
      </c>
      <c r="AM67" s="74">
        <v>0.24027999999999999</v>
      </c>
      <c r="AN67" s="74">
        <v>0.245976</v>
      </c>
      <c r="AO67" s="75">
        <v>2.2105452033100001E-4</v>
      </c>
      <c r="AP67" s="76" t="s">
        <v>90</v>
      </c>
      <c r="AQ67" s="76" t="s">
        <v>90</v>
      </c>
      <c r="AR67" s="75">
        <v>0.32640197678600003</v>
      </c>
      <c r="AS67" s="75">
        <v>0.26815140868300003</v>
      </c>
      <c r="AT67" s="75">
        <v>0.17767333011299999</v>
      </c>
      <c r="AU67" s="75">
        <v>0.13235514535099999</v>
      </c>
      <c r="AV67" s="76" t="s">
        <v>90</v>
      </c>
      <c r="AW67" s="61">
        <v>26</v>
      </c>
      <c r="AX67" s="61">
        <v>29</v>
      </c>
      <c r="AY67" s="61">
        <v>30</v>
      </c>
      <c r="AZ67" s="61">
        <v>31</v>
      </c>
      <c r="BA67" s="61">
        <v>39</v>
      </c>
      <c r="BB67" s="61">
        <f>SUM(AW67:BA67)</f>
        <v>155</v>
      </c>
      <c r="BC67" s="61">
        <f>BA67-AW67</f>
        <v>13</v>
      </c>
      <c r="BD67" s="63">
        <f>BC67/AW67</f>
        <v>0.5</v>
      </c>
      <c r="BE67" s="67">
        <f>IF(K67&lt;BE$6,1,0)</f>
        <v>0</v>
      </c>
      <c r="BF67" s="67">
        <f>+IF(AND(K67&gt;=BF$5,K67&lt;BF$6),1,0)</f>
        <v>1</v>
      </c>
      <c r="BG67" s="67">
        <f>+IF(AND(K67&gt;=BG$5,K67&lt;BG$6),1,0)</f>
        <v>0</v>
      </c>
      <c r="BH67" s="67">
        <f>+IF(AND(K67&gt;=BH$5,K67&lt;BH$6),1,0)</f>
        <v>0</v>
      </c>
      <c r="BI67" s="67">
        <f>+IF(K67&gt;=BI$6,1,0)</f>
        <v>0</v>
      </c>
      <c r="BJ67" s="67">
        <f>IF(M67&lt;BJ$6,1,0)</f>
        <v>0</v>
      </c>
      <c r="BK67" s="67">
        <f>+IF(AND(M67&gt;=BK$5,M67&lt;BK$6),1,0)</f>
        <v>0</v>
      </c>
      <c r="BL67" s="67">
        <f>+IF(AND(M67&gt;=BL$5,M67&lt;BL$6),1,0)</f>
        <v>0</v>
      </c>
      <c r="BM67" s="67">
        <f>+IF(AND(M67&gt;=BM$5,M67&lt;BM$6),1,0)</f>
        <v>1</v>
      </c>
      <c r="BN67" s="67">
        <f>+IF(M67&gt;=BN$6,1,0)</f>
        <v>0</v>
      </c>
      <c r="BO67" s="67" t="str">
        <f>+IF(M67&gt;=BO$6,"YES","NO")</f>
        <v>YES</v>
      </c>
      <c r="BP67" s="67" t="str">
        <f>+IF(K67&gt;=BP$6,"YES","NO")</f>
        <v>YES</v>
      </c>
      <c r="BQ67" s="67" t="str">
        <f>+IF(ISERROR(VLOOKUP(E67,'[1]Hi Tech List (2020)'!$A$2:$B$84,1,FALSE)),"NO","YES")</f>
        <v>NO</v>
      </c>
      <c r="BR67" s="67" t="str">
        <f>IF(AL67&gt;=BR$6,"YES","NO")</f>
        <v>NO</v>
      </c>
      <c r="BS67" s="67" t="str">
        <f>IF(AB67&gt;BS$6,"YES","NO")</f>
        <v>NO</v>
      </c>
      <c r="BT67" s="67" t="str">
        <f>IF(AC67&gt;BT$6,"YES","NO")</f>
        <v>NO</v>
      </c>
      <c r="BU67" s="67" t="str">
        <f>IF(AD67&gt;BU$6,"YES","NO")</f>
        <v>NO</v>
      </c>
      <c r="BV67" s="67" t="str">
        <f>IF(OR(BS67="YES",BT67="YES",BU67="YES"),"YES","NO")</f>
        <v>NO</v>
      </c>
      <c r="BW67" s="67" t="str">
        <f>+IF(BE67=1,BE$8,IF(BF67=1,BF$8,IF(BG67=1,BG$8,IF(BH67=1,BH$8,BI$8))))</f>
        <v>$15-20</v>
      </c>
      <c r="BX67" s="67" t="str">
        <f>+IF(BJ67=1,BJ$8,IF(BK67=1,BK$8,IF(BL67=1,BL$8,IF(BM67=1,BM$8,BN$8))))</f>
        <v>$25-30</v>
      </c>
    </row>
    <row r="68" spans="1:76" hidden="1" x14ac:dyDescent="0.2">
      <c r="A68" s="68" t="str">
        <f t="shared" si="4"/>
        <v>19-0000</v>
      </c>
      <c r="B68" s="68" t="str">
        <f>VLOOKUP(A68,'[1]2- &amp; 3-digit SOC'!$A$1:$B$121,2,FALSE)</f>
        <v>Life, Physical, and Social Science Occupations</v>
      </c>
      <c r="C68" s="68" t="str">
        <f t="shared" si="5"/>
        <v>19-0000 Life, Physical, and Social Science Occupations</v>
      </c>
      <c r="D68" s="68" t="str">
        <f t="shared" si="6"/>
        <v>19-1000</v>
      </c>
      <c r="E68" s="68" t="str">
        <f>VLOOKUP(D68,'[1]2- &amp; 3-digit SOC'!$A$1:$B$121,2,FALSE)</f>
        <v>Life Scientists</v>
      </c>
      <c r="F68" s="68" t="str">
        <f t="shared" si="7"/>
        <v>19-1000 Life Scientists</v>
      </c>
      <c r="G68" s="68" t="s">
        <v>265</v>
      </c>
      <c r="H68" s="68" t="s">
        <v>266</v>
      </c>
      <c r="I68" s="68" t="s">
        <v>267</v>
      </c>
      <c r="J68" s="69" t="str">
        <f>CONCATENATE(H68, " (", R68, ")")</f>
        <v>Biological Scientists, All Other ($84,399)</v>
      </c>
      <c r="K68" s="70">
        <v>26.038829545199999</v>
      </c>
      <c r="L68" s="70">
        <v>33.4507762454</v>
      </c>
      <c r="M68" s="70">
        <v>40.576598364299997</v>
      </c>
      <c r="N68" s="70">
        <v>41.346529202299998</v>
      </c>
      <c r="O68" s="70">
        <v>47.817378925500002</v>
      </c>
      <c r="P68" s="70">
        <v>56.115924366400002</v>
      </c>
      <c r="Q68" s="71">
        <v>84399.324597700004</v>
      </c>
      <c r="R68" s="71" t="str">
        <f>TEXT(Q68, "$#,###")</f>
        <v>$84,399</v>
      </c>
      <c r="S68" s="68" t="s">
        <v>84</v>
      </c>
      <c r="T68" s="68" t="s">
        <v>8</v>
      </c>
      <c r="U68" s="68" t="s">
        <v>8</v>
      </c>
      <c r="V68" s="61">
        <v>427.90542501300001</v>
      </c>
      <c r="W68" s="61">
        <v>422.66223040599999</v>
      </c>
      <c r="X68" s="61">
        <f>W68-V68</f>
        <v>-5.2431946070000208</v>
      </c>
      <c r="Y68" s="72">
        <f>X68/V68</f>
        <v>-1.225316226556541E-2</v>
      </c>
      <c r="Z68" s="61">
        <v>422.66223040599999</v>
      </c>
      <c r="AA68" s="61">
        <v>448.32102755900002</v>
      </c>
      <c r="AB68" s="61">
        <f>AA68-Z68</f>
        <v>25.658797153000023</v>
      </c>
      <c r="AC68" s="72">
        <f>AB68/Z68</f>
        <v>6.0707570506957173E-2</v>
      </c>
      <c r="AD68" s="61">
        <v>166.12699368200001</v>
      </c>
      <c r="AE68" s="61">
        <v>41.531748420600003</v>
      </c>
      <c r="AF68" s="61">
        <v>101.146538836</v>
      </c>
      <c r="AG68" s="61">
        <v>33.715512945299999</v>
      </c>
      <c r="AH68" s="62">
        <v>7.8E-2</v>
      </c>
      <c r="AI68" s="61">
        <v>410.41258141899999</v>
      </c>
      <c r="AJ68" s="61">
        <v>146.836494488</v>
      </c>
      <c r="AK68" s="63">
        <f>AJ68/AI68</f>
        <v>0.35777776105282483</v>
      </c>
      <c r="AL68" s="73">
        <v>82.2</v>
      </c>
      <c r="AM68" s="74">
        <v>0.36852299999999999</v>
      </c>
      <c r="AN68" s="74">
        <v>0.37315999999999999</v>
      </c>
      <c r="AO68" s="75">
        <v>3.4184426310899998E-4</v>
      </c>
      <c r="AP68" s="76" t="s">
        <v>90</v>
      </c>
      <c r="AQ68" s="75">
        <v>4.49427879049E-2</v>
      </c>
      <c r="AR68" s="75">
        <v>0.31002028682999999</v>
      </c>
      <c r="AS68" s="75">
        <v>0.273195913653</v>
      </c>
      <c r="AT68" s="75">
        <v>0.18833131333299999</v>
      </c>
      <c r="AU68" s="75">
        <v>0.13779913285500001</v>
      </c>
      <c r="AV68" s="75">
        <v>4.0105627413300003E-2</v>
      </c>
      <c r="AW68" s="61">
        <v>1802</v>
      </c>
      <c r="AX68" s="61">
        <v>1799</v>
      </c>
      <c r="AY68" s="61">
        <v>1944</v>
      </c>
      <c r="AZ68" s="61">
        <v>1927</v>
      </c>
      <c r="BA68" s="61">
        <v>2060</v>
      </c>
      <c r="BB68" s="61">
        <f>SUM(AW68:BA68)</f>
        <v>9532</v>
      </c>
      <c r="BC68" s="61">
        <f>BA68-AW68</f>
        <v>258</v>
      </c>
      <c r="BD68" s="63">
        <f>BC68/AW68</f>
        <v>0.14317425083240842</v>
      </c>
      <c r="BE68" s="67">
        <f>IF(K68&lt;BE$6,1,0)</f>
        <v>0</v>
      </c>
      <c r="BF68" s="67">
        <f>+IF(AND(K68&gt;=BF$5,K68&lt;BF$6),1,0)</f>
        <v>0</v>
      </c>
      <c r="BG68" s="67">
        <f>+IF(AND(K68&gt;=BG$5,K68&lt;BG$6),1,0)</f>
        <v>0</v>
      </c>
      <c r="BH68" s="67">
        <f>+IF(AND(K68&gt;=BH$5,K68&lt;BH$6),1,0)</f>
        <v>1</v>
      </c>
      <c r="BI68" s="67">
        <f>+IF(K68&gt;=BI$6,1,0)</f>
        <v>0</v>
      </c>
      <c r="BJ68" s="67">
        <f>IF(M68&lt;BJ$6,1,0)</f>
        <v>0</v>
      </c>
      <c r="BK68" s="67">
        <f>+IF(AND(M68&gt;=BK$5,M68&lt;BK$6),1,0)</f>
        <v>0</v>
      </c>
      <c r="BL68" s="67">
        <f>+IF(AND(M68&gt;=BL$5,M68&lt;BL$6),1,0)</f>
        <v>0</v>
      </c>
      <c r="BM68" s="67">
        <f>+IF(AND(M68&gt;=BM$5,M68&lt;BM$6),1,0)</f>
        <v>0</v>
      </c>
      <c r="BN68" s="67">
        <f>+IF(M68&gt;=BN$6,1,0)</f>
        <v>1</v>
      </c>
      <c r="BO68" s="67" t="str">
        <f>+IF(M68&gt;=BO$6,"YES","NO")</f>
        <v>YES</v>
      </c>
      <c r="BP68" s="67" t="str">
        <f>+IF(K68&gt;=BP$6,"YES","NO")</f>
        <v>YES</v>
      </c>
      <c r="BQ68" s="67" t="str">
        <f>+IF(ISERROR(VLOOKUP(E68,'[1]Hi Tech List (2020)'!$A$2:$B$84,1,FALSE)),"NO","YES")</f>
        <v>NO</v>
      </c>
      <c r="BR68" s="67" t="str">
        <f>IF(AL68&gt;=BR$6,"YES","NO")</f>
        <v>NO</v>
      </c>
      <c r="BS68" s="67" t="str">
        <f>IF(AB68&gt;BS$6,"YES","NO")</f>
        <v>NO</v>
      </c>
      <c r="BT68" s="67" t="str">
        <f>IF(AC68&gt;BT$6,"YES","NO")</f>
        <v>NO</v>
      </c>
      <c r="BU68" s="67" t="str">
        <f>IF(AD68&gt;BU$6,"YES","NO")</f>
        <v>YES</v>
      </c>
      <c r="BV68" s="67" t="str">
        <f>IF(OR(BS68="YES",BT68="YES",BU68="YES"),"YES","NO")</f>
        <v>YES</v>
      </c>
      <c r="BW68" s="67" t="str">
        <f>+IF(BE68=1,BE$8,IF(BF68=1,BF$8,IF(BG68=1,BG$8,IF(BH68=1,BH$8,BI$8))))</f>
        <v>$25-30</v>
      </c>
      <c r="BX68" s="67" t="str">
        <f>+IF(BJ68=1,BJ$8,IF(BK68=1,BK$8,IF(BL68=1,BL$8,IF(BM68=1,BM$8,BN$8))))</f>
        <v>&gt;$30</v>
      </c>
    </row>
    <row r="69" spans="1:76" hidden="1" x14ac:dyDescent="0.2">
      <c r="A69" s="68" t="str">
        <f t="shared" si="4"/>
        <v>19-0000</v>
      </c>
      <c r="B69" s="68" t="str">
        <f>VLOOKUP(A69,'[1]2- &amp; 3-digit SOC'!$A$1:$B$121,2,FALSE)</f>
        <v>Life, Physical, and Social Science Occupations</v>
      </c>
      <c r="C69" s="68" t="str">
        <f t="shared" si="5"/>
        <v>19-0000 Life, Physical, and Social Science Occupations</v>
      </c>
      <c r="D69" s="68" t="str">
        <f t="shared" si="6"/>
        <v>19-1000</v>
      </c>
      <c r="E69" s="68" t="str">
        <f>VLOOKUP(D69,'[1]2- &amp; 3-digit SOC'!$A$1:$B$121,2,FALSE)</f>
        <v>Life Scientists</v>
      </c>
      <c r="F69" s="68" t="str">
        <f t="shared" si="7"/>
        <v>19-1000 Life Scientists</v>
      </c>
      <c r="G69" s="68" t="s">
        <v>268</v>
      </c>
      <c r="H69" s="68" t="s">
        <v>269</v>
      </c>
      <c r="I69" s="68" t="s">
        <v>270</v>
      </c>
      <c r="J69" s="69" t="str">
        <f>CONCATENATE(H69, " (", R69, ")")</f>
        <v>Conservation Scientists ($59,964)</v>
      </c>
      <c r="K69" s="70">
        <v>18.643213945999999</v>
      </c>
      <c r="L69" s="70">
        <v>23.225161548300001</v>
      </c>
      <c r="M69" s="70">
        <v>28.828660274099999</v>
      </c>
      <c r="N69" s="70">
        <v>31.090543083499998</v>
      </c>
      <c r="O69" s="70">
        <v>36.339588110900003</v>
      </c>
      <c r="P69" s="70">
        <v>45.180924239600003</v>
      </c>
      <c r="Q69" s="71">
        <v>59963.613370200001</v>
      </c>
      <c r="R69" s="71" t="str">
        <f>TEXT(Q69, "$#,###")</f>
        <v>$59,964</v>
      </c>
      <c r="S69" s="68" t="s">
        <v>84</v>
      </c>
      <c r="T69" s="68" t="s">
        <v>8</v>
      </c>
      <c r="U69" s="68" t="s">
        <v>8</v>
      </c>
      <c r="V69" s="61">
        <v>155.68416564399999</v>
      </c>
      <c r="W69" s="61">
        <v>165.540799018</v>
      </c>
      <c r="X69" s="61">
        <f>W69-V69</f>
        <v>9.8566333740000118</v>
      </c>
      <c r="Y69" s="72">
        <f>X69/V69</f>
        <v>6.3311726874902538E-2</v>
      </c>
      <c r="Z69" s="61">
        <v>165.540799018</v>
      </c>
      <c r="AA69" s="61">
        <v>175.33977597200001</v>
      </c>
      <c r="AB69" s="61">
        <f>AA69-Z69</f>
        <v>9.7989769540000111</v>
      </c>
      <c r="AC69" s="72">
        <f>AB69/Z69</f>
        <v>5.9193727541054841E-2</v>
      </c>
      <c r="AD69" s="61">
        <v>70.463467369699998</v>
      </c>
      <c r="AE69" s="61">
        <v>17.615866842399999</v>
      </c>
      <c r="AF69" s="61">
        <v>43.635088949999997</v>
      </c>
      <c r="AG69" s="61">
        <v>14.54502965</v>
      </c>
      <c r="AH69" s="62">
        <v>8.5999999999999993E-2</v>
      </c>
      <c r="AI69" s="61">
        <v>159.970507551</v>
      </c>
      <c r="AJ69" s="61">
        <v>53.206456385300001</v>
      </c>
      <c r="AK69" s="63">
        <f>AJ69/AI69</f>
        <v>0.3326016601424942</v>
      </c>
      <c r="AL69" s="73">
        <v>78.5</v>
      </c>
      <c r="AM69" s="74">
        <v>0.259187</v>
      </c>
      <c r="AN69" s="74">
        <v>0.26255299999999998</v>
      </c>
      <c r="AO69" s="75">
        <v>8.9428772163000001E-7</v>
      </c>
      <c r="AP69" s="76" t="s">
        <v>90</v>
      </c>
      <c r="AQ69" s="76" t="s">
        <v>90</v>
      </c>
      <c r="AR69" s="75">
        <v>0.23540654169399999</v>
      </c>
      <c r="AS69" s="75">
        <v>0.228316627992</v>
      </c>
      <c r="AT69" s="75">
        <v>0.21647130531600001</v>
      </c>
      <c r="AU69" s="75">
        <v>0.213788553509</v>
      </c>
      <c r="AV69" s="76" t="s">
        <v>90</v>
      </c>
      <c r="AW69" s="61">
        <v>5</v>
      </c>
      <c r="AX69" s="61">
        <v>8</v>
      </c>
      <c r="AY69" s="61">
        <v>17</v>
      </c>
      <c r="AZ69" s="61">
        <v>14</v>
      </c>
      <c r="BA69" s="61">
        <v>12</v>
      </c>
      <c r="BB69" s="61">
        <f>SUM(AW69:BA69)</f>
        <v>56</v>
      </c>
      <c r="BC69" s="61">
        <f>BA69-AW69</f>
        <v>7</v>
      </c>
      <c r="BD69" s="63">
        <f>BC69/AW69</f>
        <v>1.4</v>
      </c>
      <c r="BE69" s="67">
        <f>IF(K69&lt;BE$6,1,0)</f>
        <v>0</v>
      </c>
      <c r="BF69" s="67">
        <f>+IF(AND(K69&gt;=BF$5,K69&lt;BF$6),1,0)</f>
        <v>1</v>
      </c>
      <c r="BG69" s="67">
        <f>+IF(AND(K69&gt;=BG$5,K69&lt;BG$6),1,0)</f>
        <v>0</v>
      </c>
      <c r="BH69" s="67">
        <f>+IF(AND(K69&gt;=BH$5,K69&lt;BH$6),1,0)</f>
        <v>0</v>
      </c>
      <c r="BI69" s="67">
        <f>+IF(K69&gt;=BI$6,1,0)</f>
        <v>0</v>
      </c>
      <c r="BJ69" s="67">
        <f>IF(M69&lt;BJ$6,1,0)</f>
        <v>0</v>
      </c>
      <c r="BK69" s="67">
        <f>+IF(AND(M69&gt;=BK$5,M69&lt;BK$6),1,0)</f>
        <v>0</v>
      </c>
      <c r="BL69" s="67">
        <f>+IF(AND(M69&gt;=BL$5,M69&lt;BL$6),1,0)</f>
        <v>0</v>
      </c>
      <c r="BM69" s="67">
        <f>+IF(AND(M69&gt;=BM$5,M69&lt;BM$6),1,0)</f>
        <v>1</v>
      </c>
      <c r="BN69" s="67">
        <f>+IF(M69&gt;=BN$6,1,0)</f>
        <v>0</v>
      </c>
      <c r="BO69" s="67" t="str">
        <f>+IF(M69&gt;=BO$6,"YES","NO")</f>
        <v>YES</v>
      </c>
      <c r="BP69" s="67" t="str">
        <f>+IF(K69&gt;=BP$6,"YES","NO")</f>
        <v>YES</v>
      </c>
      <c r="BQ69" s="67" t="str">
        <f>+IF(ISERROR(VLOOKUP(E69,'[1]Hi Tech List (2020)'!$A$2:$B$84,1,FALSE)),"NO","YES")</f>
        <v>NO</v>
      </c>
      <c r="BR69" s="67" t="str">
        <f>IF(AL69&gt;=BR$6,"YES","NO")</f>
        <v>NO</v>
      </c>
      <c r="BS69" s="67" t="str">
        <f>IF(AB69&gt;BS$6,"YES","NO")</f>
        <v>NO</v>
      </c>
      <c r="BT69" s="67" t="str">
        <f>IF(AC69&gt;BT$6,"YES","NO")</f>
        <v>NO</v>
      </c>
      <c r="BU69" s="67" t="str">
        <f>IF(AD69&gt;BU$6,"YES","NO")</f>
        <v>NO</v>
      </c>
      <c r="BV69" s="67" t="str">
        <f>IF(OR(BS69="YES",BT69="YES",BU69="YES"),"YES","NO")</f>
        <v>NO</v>
      </c>
      <c r="BW69" s="67" t="str">
        <f>+IF(BE69=1,BE$8,IF(BF69=1,BF$8,IF(BG69=1,BG$8,IF(BH69=1,BH$8,BI$8))))</f>
        <v>$15-20</v>
      </c>
      <c r="BX69" s="67" t="str">
        <f>+IF(BJ69=1,BJ$8,IF(BK69=1,BK$8,IF(BL69=1,BL$8,IF(BM69=1,BM$8,BN$8))))</f>
        <v>$25-30</v>
      </c>
    </row>
    <row r="70" spans="1:76" hidden="1" x14ac:dyDescent="0.2">
      <c r="A70" s="68" t="str">
        <f t="shared" si="4"/>
        <v>19-0000</v>
      </c>
      <c r="B70" s="68" t="str">
        <f>VLOOKUP(A70,'[1]2- &amp; 3-digit SOC'!$A$1:$B$121,2,FALSE)</f>
        <v>Life, Physical, and Social Science Occupations</v>
      </c>
      <c r="C70" s="68" t="str">
        <f t="shared" si="5"/>
        <v>19-0000 Life, Physical, and Social Science Occupations</v>
      </c>
      <c r="D70" s="68" t="str">
        <f t="shared" si="6"/>
        <v>19-1000</v>
      </c>
      <c r="E70" s="68" t="str">
        <f>VLOOKUP(D70,'[1]2- &amp; 3-digit SOC'!$A$1:$B$121,2,FALSE)</f>
        <v>Life Scientists</v>
      </c>
      <c r="F70" s="68" t="str">
        <f t="shared" si="7"/>
        <v>19-1000 Life Scientists</v>
      </c>
      <c r="G70" s="68" t="s">
        <v>271</v>
      </c>
      <c r="H70" s="68" t="s">
        <v>272</v>
      </c>
      <c r="I70" s="68" t="s">
        <v>273</v>
      </c>
      <c r="J70" s="69" t="str">
        <f>CONCATENATE(H70, " (", R70, ")")</f>
        <v>Life Scientists, All Other ($123,898)</v>
      </c>
      <c r="K70" s="70">
        <v>25.895839021</v>
      </c>
      <c r="L70" s="70">
        <v>39.648090928400002</v>
      </c>
      <c r="M70" s="70">
        <v>59.566410620100001</v>
      </c>
      <c r="N70" s="70">
        <v>50.503843315799998</v>
      </c>
      <c r="O70" s="70">
        <v>75.851500812599994</v>
      </c>
      <c r="P70" s="70">
        <v>94.512702616599995</v>
      </c>
      <c r="Q70" s="71">
        <v>123898.13409000001</v>
      </c>
      <c r="R70" s="71" t="str">
        <f>TEXT(Q70, "$#,###")</f>
        <v>$123,898</v>
      </c>
      <c r="S70" s="68" t="s">
        <v>84</v>
      </c>
      <c r="T70" s="68" t="s">
        <v>8</v>
      </c>
      <c r="U70" s="68" t="s">
        <v>8</v>
      </c>
      <c r="V70" s="61">
        <v>141.56620872600001</v>
      </c>
      <c r="W70" s="61">
        <v>177.209473371</v>
      </c>
      <c r="X70" s="61">
        <f>W70-V70</f>
        <v>35.643264644999988</v>
      </c>
      <c r="Y70" s="72">
        <f>X70/V70</f>
        <v>0.25177805470504033</v>
      </c>
      <c r="Z70" s="61">
        <v>177.209473371</v>
      </c>
      <c r="AA70" s="61">
        <v>186.95554030299999</v>
      </c>
      <c r="AB70" s="61">
        <f>AA70-Z70</f>
        <v>9.7460669319999909</v>
      </c>
      <c r="AC70" s="72">
        <f>AB70/Z70</f>
        <v>5.4997437476697095E-2</v>
      </c>
      <c r="AD70" s="61">
        <v>65.058421496600005</v>
      </c>
      <c r="AE70" s="61">
        <v>16.2646053741</v>
      </c>
      <c r="AF70" s="61">
        <v>39.602923887599999</v>
      </c>
      <c r="AG70" s="61">
        <v>13.200974629199999</v>
      </c>
      <c r="AH70" s="62">
        <v>7.2999999999999995E-2</v>
      </c>
      <c r="AI70" s="61">
        <v>172.44043997099999</v>
      </c>
      <c r="AJ70" s="61">
        <v>104.866079192</v>
      </c>
      <c r="AK70" s="63">
        <f>AJ70/AI70</f>
        <v>0.608129271820669</v>
      </c>
      <c r="AL70" s="73">
        <v>83.5</v>
      </c>
      <c r="AM70" s="74">
        <v>0.91193800000000003</v>
      </c>
      <c r="AN70" s="74">
        <v>0.92497399999999996</v>
      </c>
      <c r="AO70" s="75">
        <v>2.3955580042399999E-5</v>
      </c>
      <c r="AP70" s="75">
        <v>6.45648210981E-4</v>
      </c>
      <c r="AQ70" s="76" t="s">
        <v>90</v>
      </c>
      <c r="AR70" s="75">
        <v>0.32156003008799999</v>
      </c>
      <c r="AS70" s="75">
        <v>0.308368311605</v>
      </c>
      <c r="AT70" s="75">
        <v>0.17506575074799999</v>
      </c>
      <c r="AU70" s="75">
        <v>0.12351636944200001</v>
      </c>
      <c r="AV70" s="76" t="s">
        <v>90</v>
      </c>
      <c r="AW70" s="61">
        <v>1484</v>
      </c>
      <c r="AX70" s="61">
        <v>1432</v>
      </c>
      <c r="AY70" s="61">
        <v>1601</v>
      </c>
      <c r="AZ70" s="61">
        <v>1641</v>
      </c>
      <c r="BA70" s="61">
        <v>1758</v>
      </c>
      <c r="BB70" s="61">
        <f>SUM(AW70:BA70)</f>
        <v>7916</v>
      </c>
      <c r="BC70" s="61">
        <f>BA70-AW70</f>
        <v>274</v>
      </c>
      <c r="BD70" s="63">
        <f>BC70/AW70</f>
        <v>0.18463611859838275</v>
      </c>
      <c r="BE70" s="67">
        <f>IF(K70&lt;BE$6,1,0)</f>
        <v>0</v>
      </c>
      <c r="BF70" s="67">
        <f>+IF(AND(K70&gt;=BF$5,K70&lt;BF$6),1,0)</f>
        <v>0</v>
      </c>
      <c r="BG70" s="67">
        <f>+IF(AND(K70&gt;=BG$5,K70&lt;BG$6),1,0)</f>
        <v>0</v>
      </c>
      <c r="BH70" s="67">
        <f>+IF(AND(K70&gt;=BH$5,K70&lt;BH$6),1,0)</f>
        <v>1</v>
      </c>
      <c r="BI70" s="67">
        <f>+IF(K70&gt;=BI$6,1,0)</f>
        <v>0</v>
      </c>
      <c r="BJ70" s="67">
        <f>IF(M70&lt;BJ$6,1,0)</f>
        <v>0</v>
      </c>
      <c r="BK70" s="67">
        <f>+IF(AND(M70&gt;=BK$5,M70&lt;BK$6),1,0)</f>
        <v>0</v>
      </c>
      <c r="BL70" s="67">
        <f>+IF(AND(M70&gt;=BL$5,M70&lt;BL$6),1,0)</f>
        <v>0</v>
      </c>
      <c r="BM70" s="67">
        <f>+IF(AND(M70&gt;=BM$5,M70&lt;BM$6),1,0)</f>
        <v>0</v>
      </c>
      <c r="BN70" s="67">
        <f>+IF(M70&gt;=BN$6,1,0)</f>
        <v>1</v>
      </c>
      <c r="BO70" s="67" t="str">
        <f>+IF(M70&gt;=BO$6,"YES","NO")</f>
        <v>YES</v>
      </c>
      <c r="BP70" s="67" t="str">
        <f>+IF(K70&gt;=BP$6,"YES","NO")</f>
        <v>YES</v>
      </c>
      <c r="BQ70" s="67" t="str">
        <f>+IF(ISERROR(VLOOKUP(E70,'[1]Hi Tech List (2020)'!$A$2:$B$84,1,FALSE)),"NO","YES")</f>
        <v>NO</v>
      </c>
      <c r="BR70" s="67" t="str">
        <f>IF(AL70&gt;=BR$6,"YES","NO")</f>
        <v>NO</v>
      </c>
      <c r="BS70" s="67" t="str">
        <f>IF(AB70&gt;BS$6,"YES","NO")</f>
        <v>NO</v>
      </c>
      <c r="BT70" s="67" t="str">
        <f>IF(AC70&gt;BT$6,"YES","NO")</f>
        <v>NO</v>
      </c>
      <c r="BU70" s="67" t="str">
        <f>IF(AD70&gt;BU$6,"YES","NO")</f>
        <v>NO</v>
      </c>
      <c r="BV70" s="67" t="str">
        <f>IF(OR(BS70="YES",BT70="YES",BU70="YES"),"YES","NO")</f>
        <v>NO</v>
      </c>
      <c r="BW70" s="67" t="str">
        <f>+IF(BE70=1,BE$8,IF(BF70=1,BF$8,IF(BG70=1,BG$8,IF(BH70=1,BH$8,BI$8))))</f>
        <v>$25-30</v>
      </c>
      <c r="BX70" s="67" t="str">
        <f>+IF(BJ70=1,BJ$8,IF(BK70=1,BK$8,IF(BL70=1,BL$8,IF(BM70=1,BM$8,BN$8))))</f>
        <v>&gt;$30</v>
      </c>
    </row>
    <row r="71" spans="1:76" hidden="1" x14ac:dyDescent="0.2">
      <c r="A71" s="68" t="str">
        <f t="shared" si="4"/>
        <v>19-0000</v>
      </c>
      <c r="B71" s="68" t="str">
        <f>VLOOKUP(A71,'[1]2- &amp; 3-digit SOC'!$A$1:$B$121,2,FALSE)</f>
        <v>Life, Physical, and Social Science Occupations</v>
      </c>
      <c r="C71" s="68" t="str">
        <f t="shared" si="5"/>
        <v>19-0000 Life, Physical, and Social Science Occupations</v>
      </c>
      <c r="D71" s="68" t="str">
        <f t="shared" si="6"/>
        <v>19-2000</v>
      </c>
      <c r="E71" s="68" t="str">
        <f>VLOOKUP(D71,'[1]2- &amp; 3-digit SOC'!$A$1:$B$121,2,FALSE)</f>
        <v>Physical Scientists</v>
      </c>
      <c r="F71" s="68" t="str">
        <f t="shared" si="7"/>
        <v>19-2000 Physical Scientists</v>
      </c>
      <c r="G71" s="68" t="s">
        <v>274</v>
      </c>
      <c r="H71" s="68" t="s">
        <v>275</v>
      </c>
      <c r="I71" s="68" t="s">
        <v>276</v>
      </c>
      <c r="J71" s="69" t="str">
        <f>CONCATENATE(H71, " (", R71, ")")</f>
        <v>Chemists ($71,936)</v>
      </c>
      <c r="K71" s="70">
        <v>20.997234911500001</v>
      </c>
      <c r="L71" s="70">
        <v>24.916251045199999</v>
      </c>
      <c r="M71" s="70">
        <v>34.5845795193</v>
      </c>
      <c r="N71" s="70">
        <v>38.398307746599997</v>
      </c>
      <c r="O71" s="70">
        <v>48.108094824399998</v>
      </c>
      <c r="P71" s="70">
        <v>60.656076481500001</v>
      </c>
      <c r="Q71" s="71">
        <v>71935.925400099994</v>
      </c>
      <c r="R71" s="71" t="str">
        <f>TEXT(Q71, "$#,###")</f>
        <v>$71,936</v>
      </c>
      <c r="S71" s="68" t="s">
        <v>84</v>
      </c>
      <c r="T71" s="68" t="s">
        <v>8</v>
      </c>
      <c r="U71" s="68" t="s">
        <v>8</v>
      </c>
      <c r="V71" s="61">
        <v>827.46248105999996</v>
      </c>
      <c r="W71" s="61">
        <v>791.702265979</v>
      </c>
      <c r="X71" s="61">
        <f>W71-V71</f>
        <v>-35.760215080999956</v>
      </c>
      <c r="Y71" s="72">
        <f>X71/V71</f>
        <v>-4.3216720878015195E-2</v>
      </c>
      <c r="Z71" s="61">
        <v>791.702265979</v>
      </c>
      <c r="AA71" s="61">
        <v>838.00874149000003</v>
      </c>
      <c r="AB71" s="61">
        <f>AA71-Z71</f>
        <v>46.306475511000031</v>
      </c>
      <c r="AC71" s="72">
        <f>AB71/Z71</f>
        <v>5.8489759977810037E-2</v>
      </c>
      <c r="AD71" s="61">
        <v>306.77351979399998</v>
      </c>
      <c r="AE71" s="61">
        <v>76.693379948499995</v>
      </c>
      <c r="AF71" s="61">
        <v>189.51416036000001</v>
      </c>
      <c r="AG71" s="61">
        <v>63.171386786600003</v>
      </c>
      <c r="AH71" s="62">
        <v>7.8E-2</v>
      </c>
      <c r="AI71" s="61">
        <v>772.04910135600005</v>
      </c>
      <c r="AJ71" s="61">
        <v>321.815807194</v>
      </c>
      <c r="AK71" s="63">
        <f>AJ71/AI71</f>
        <v>0.4168333421135702</v>
      </c>
      <c r="AL71" s="73">
        <v>87.3</v>
      </c>
      <c r="AM71" s="74">
        <v>0.36376500000000001</v>
      </c>
      <c r="AN71" s="74">
        <v>0.36652600000000002</v>
      </c>
      <c r="AO71" s="76" t="s">
        <v>90</v>
      </c>
      <c r="AP71" s="76" t="s">
        <v>90</v>
      </c>
      <c r="AQ71" s="75">
        <v>4.3054463495799999E-2</v>
      </c>
      <c r="AR71" s="75">
        <v>0.27043532190399999</v>
      </c>
      <c r="AS71" s="75">
        <v>0.232577715898</v>
      </c>
      <c r="AT71" s="75">
        <v>0.22280055940599999</v>
      </c>
      <c r="AU71" s="75">
        <v>0.16995294166700001</v>
      </c>
      <c r="AV71" s="75">
        <v>5.8037056118600001E-2</v>
      </c>
      <c r="AW71" s="61">
        <v>169</v>
      </c>
      <c r="AX71" s="61">
        <v>214</v>
      </c>
      <c r="AY71" s="61">
        <v>207</v>
      </c>
      <c r="AZ71" s="61">
        <v>202</v>
      </c>
      <c r="BA71" s="61">
        <v>216</v>
      </c>
      <c r="BB71" s="61">
        <f>SUM(AW71:BA71)</f>
        <v>1008</v>
      </c>
      <c r="BC71" s="61">
        <f>BA71-AW71</f>
        <v>47</v>
      </c>
      <c r="BD71" s="63">
        <f>BC71/AW71</f>
        <v>0.27810650887573962</v>
      </c>
      <c r="BE71" s="67">
        <f>IF(K71&lt;BE$6,1,0)</f>
        <v>0</v>
      </c>
      <c r="BF71" s="67">
        <f>+IF(AND(K71&gt;=BF$5,K71&lt;BF$6),1,0)</f>
        <v>0</v>
      </c>
      <c r="BG71" s="67">
        <f>+IF(AND(K71&gt;=BG$5,K71&lt;BG$6),1,0)</f>
        <v>1</v>
      </c>
      <c r="BH71" s="67">
        <f>+IF(AND(K71&gt;=BH$5,K71&lt;BH$6),1,0)</f>
        <v>0</v>
      </c>
      <c r="BI71" s="67">
        <f>+IF(K71&gt;=BI$6,1,0)</f>
        <v>0</v>
      </c>
      <c r="BJ71" s="67">
        <f>IF(M71&lt;BJ$6,1,0)</f>
        <v>0</v>
      </c>
      <c r="BK71" s="67">
        <f>+IF(AND(M71&gt;=BK$5,M71&lt;BK$6),1,0)</f>
        <v>0</v>
      </c>
      <c r="BL71" s="67">
        <f>+IF(AND(M71&gt;=BL$5,M71&lt;BL$6),1,0)</f>
        <v>0</v>
      </c>
      <c r="BM71" s="67">
        <f>+IF(AND(M71&gt;=BM$5,M71&lt;BM$6),1,0)</f>
        <v>0</v>
      </c>
      <c r="BN71" s="67">
        <f>+IF(M71&gt;=BN$6,1,0)</f>
        <v>1</v>
      </c>
      <c r="BO71" s="67" t="str">
        <f>+IF(M71&gt;=BO$6,"YES","NO")</f>
        <v>YES</v>
      </c>
      <c r="BP71" s="67" t="str">
        <f>+IF(K71&gt;=BP$6,"YES","NO")</f>
        <v>YES</v>
      </c>
      <c r="BQ71" s="67" t="str">
        <f>+IF(ISERROR(VLOOKUP(E71,'[1]Hi Tech List (2020)'!$A$2:$B$84,1,FALSE)),"NO","YES")</f>
        <v>NO</v>
      </c>
      <c r="BR71" s="67" t="str">
        <f>IF(AL71&gt;=BR$6,"YES","NO")</f>
        <v>NO</v>
      </c>
      <c r="BS71" s="67" t="str">
        <f>IF(AB71&gt;BS$6,"YES","NO")</f>
        <v>NO</v>
      </c>
      <c r="BT71" s="67" t="str">
        <f>IF(AC71&gt;BT$6,"YES","NO")</f>
        <v>NO</v>
      </c>
      <c r="BU71" s="67" t="str">
        <f>IF(AD71&gt;BU$6,"YES","NO")</f>
        <v>YES</v>
      </c>
      <c r="BV71" s="67" t="str">
        <f>IF(OR(BS71="YES",BT71="YES",BU71="YES"),"YES","NO")</f>
        <v>YES</v>
      </c>
      <c r="BW71" s="67" t="str">
        <f>+IF(BE71=1,BE$8,IF(BF71=1,BF$8,IF(BG71=1,BG$8,IF(BH71=1,BH$8,BI$8))))</f>
        <v>$20-25</v>
      </c>
      <c r="BX71" s="67" t="str">
        <f>+IF(BJ71=1,BJ$8,IF(BK71=1,BK$8,IF(BL71=1,BL$8,IF(BM71=1,BM$8,BN$8))))</f>
        <v>&gt;$30</v>
      </c>
    </row>
    <row r="72" spans="1:76" ht="25.5" hidden="1" x14ac:dyDescent="0.2">
      <c r="A72" s="68" t="str">
        <f t="shared" si="4"/>
        <v>19-0000</v>
      </c>
      <c r="B72" s="68" t="str">
        <f>VLOOKUP(A72,'[1]2- &amp; 3-digit SOC'!$A$1:$B$121,2,FALSE)</f>
        <v>Life, Physical, and Social Science Occupations</v>
      </c>
      <c r="C72" s="68" t="str">
        <f t="shared" si="5"/>
        <v>19-0000 Life, Physical, and Social Science Occupations</v>
      </c>
      <c r="D72" s="68" t="str">
        <f t="shared" si="6"/>
        <v>19-2000</v>
      </c>
      <c r="E72" s="68" t="str">
        <f>VLOOKUP(D72,'[1]2- &amp; 3-digit SOC'!$A$1:$B$121,2,FALSE)</f>
        <v>Physical Scientists</v>
      </c>
      <c r="F72" s="68" t="str">
        <f t="shared" si="7"/>
        <v>19-2000 Physical Scientists</v>
      </c>
      <c r="G72" s="68" t="s">
        <v>277</v>
      </c>
      <c r="H72" s="68" t="s">
        <v>278</v>
      </c>
      <c r="I72" s="68" t="s">
        <v>279</v>
      </c>
      <c r="J72" s="69" t="str">
        <f>CONCATENATE(H72, " (", R72, ")")</f>
        <v>Environmental Scientists and Specialists, Including Health ($74,111)</v>
      </c>
      <c r="K72" s="70">
        <v>19.7482871781</v>
      </c>
      <c r="L72" s="70">
        <v>27.407371844899998</v>
      </c>
      <c r="M72" s="70">
        <v>35.630301712200001</v>
      </c>
      <c r="N72" s="70">
        <v>37.453040574699997</v>
      </c>
      <c r="O72" s="70">
        <v>45.830638403999998</v>
      </c>
      <c r="P72" s="70">
        <v>57.998932097699999</v>
      </c>
      <c r="Q72" s="71">
        <v>74111.027561399998</v>
      </c>
      <c r="R72" s="71" t="str">
        <f>TEXT(Q72, "$#,###")</f>
        <v>$74,111</v>
      </c>
      <c r="S72" s="68" t="s">
        <v>84</v>
      </c>
      <c r="T72" s="68" t="s">
        <v>8</v>
      </c>
      <c r="U72" s="68" t="s">
        <v>8</v>
      </c>
      <c r="V72" s="61">
        <v>1202.0745070999999</v>
      </c>
      <c r="W72" s="61">
        <v>1367.5899283799999</v>
      </c>
      <c r="X72" s="61">
        <f>W72-V72</f>
        <v>165.51542128000006</v>
      </c>
      <c r="Y72" s="72">
        <f>X72/V72</f>
        <v>0.13769148276782392</v>
      </c>
      <c r="Z72" s="61">
        <v>1367.5899283799999</v>
      </c>
      <c r="AA72" s="61">
        <v>1480.80132665</v>
      </c>
      <c r="AB72" s="61">
        <f>AA72-Z72</f>
        <v>113.21139827000002</v>
      </c>
      <c r="AC72" s="72">
        <f>AB72/Z72</f>
        <v>8.2781684714588646E-2</v>
      </c>
      <c r="AD72" s="61">
        <v>632.07265153799995</v>
      </c>
      <c r="AE72" s="61">
        <v>158.01816288500001</v>
      </c>
      <c r="AF72" s="61">
        <v>367.60532437099999</v>
      </c>
      <c r="AG72" s="61">
        <v>122.535108124</v>
      </c>
      <c r="AH72" s="62">
        <v>8.6999999999999994E-2</v>
      </c>
      <c r="AI72" s="61">
        <v>1315.6178088900001</v>
      </c>
      <c r="AJ72" s="61">
        <v>604.78094461399996</v>
      </c>
      <c r="AK72" s="63">
        <f>AJ72/AI72</f>
        <v>0.45969349193004594</v>
      </c>
      <c r="AL72" s="73">
        <v>74.599999999999994</v>
      </c>
      <c r="AM72" s="74">
        <v>0.61163100000000004</v>
      </c>
      <c r="AN72" s="74">
        <v>0.62535499999999999</v>
      </c>
      <c r="AO72" s="75">
        <v>5.2090374805099999E-5</v>
      </c>
      <c r="AP72" s="76" t="s">
        <v>90</v>
      </c>
      <c r="AQ72" s="75">
        <v>3.7628121756199999E-2</v>
      </c>
      <c r="AR72" s="75">
        <v>0.30404887415999998</v>
      </c>
      <c r="AS72" s="75">
        <v>0.23541694620299999</v>
      </c>
      <c r="AT72" s="75">
        <v>0.20717354149299999</v>
      </c>
      <c r="AU72" s="75">
        <v>0.16520812430599999</v>
      </c>
      <c r="AV72" s="75">
        <v>4.8254325203700002E-2</v>
      </c>
      <c r="AW72" s="61">
        <v>82</v>
      </c>
      <c r="AX72" s="61">
        <v>90</v>
      </c>
      <c r="AY72" s="61">
        <v>100</v>
      </c>
      <c r="AZ72" s="61">
        <v>82</v>
      </c>
      <c r="BA72" s="61">
        <v>83</v>
      </c>
      <c r="BB72" s="61">
        <f>SUM(AW72:BA72)</f>
        <v>437</v>
      </c>
      <c r="BC72" s="61">
        <f>BA72-AW72</f>
        <v>1</v>
      </c>
      <c r="BD72" s="63">
        <f>BC72/AW72</f>
        <v>1.2195121951219513E-2</v>
      </c>
      <c r="BE72" s="67">
        <f>IF(K72&lt;BE$6,1,0)</f>
        <v>0</v>
      </c>
      <c r="BF72" s="67">
        <f>+IF(AND(K72&gt;=BF$5,K72&lt;BF$6),1,0)</f>
        <v>1</v>
      </c>
      <c r="BG72" s="67">
        <f>+IF(AND(K72&gt;=BG$5,K72&lt;BG$6),1,0)</f>
        <v>0</v>
      </c>
      <c r="BH72" s="67">
        <f>+IF(AND(K72&gt;=BH$5,K72&lt;BH$6),1,0)</f>
        <v>0</v>
      </c>
      <c r="BI72" s="67">
        <f>+IF(K72&gt;=BI$6,1,0)</f>
        <v>0</v>
      </c>
      <c r="BJ72" s="67">
        <f>IF(M72&lt;BJ$6,1,0)</f>
        <v>0</v>
      </c>
      <c r="BK72" s="67">
        <f>+IF(AND(M72&gt;=BK$5,M72&lt;BK$6),1,0)</f>
        <v>0</v>
      </c>
      <c r="BL72" s="67">
        <f>+IF(AND(M72&gt;=BL$5,M72&lt;BL$6),1,0)</f>
        <v>0</v>
      </c>
      <c r="BM72" s="67">
        <f>+IF(AND(M72&gt;=BM$5,M72&lt;BM$6),1,0)</f>
        <v>0</v>
      </c>
      <c r="BN72" s="67">
        <f>+IF(M72&gt;=BN$6,1,0)</f>
        <v>1</v>
      </c>
      <c r="BO72" s="67" t="str">
        <f>+IF(M72&gt;=BO$6,"YES","NO")</f>
        <v>YES</v>
      </c>
      <c r="BP72" s="67" t="str">
        <f>+IF(K72&gt;=BP$6,"YES","NO")</f>
        <v>YES</v>
      </c>
      <c r="BQ72" s="67" t="str">
        <f>+IF(ISERROR(VLOOKUP(E72,'[1]Hi Tech List (2020)'!$A$2:$B$84,1,FALSE)),"NO","YES")</f>
        <v>NO</v>
      </c>
      <c r="BR72" s="67" t="str">
        <f>IF(AL72&gt;=BR$6,"YES","NO")</f>
        <v>NO</v>
      </c>
      <c r="BS72" s="67" t="str">
        <f>IF(AB72&gt;BS$6,"YES","NO")</f>
        <v>YES</v>
      </c>
      <c r="BT72" s="67" t="str">
        <f>IF(AC72&gt;BT$6,"YES","NO")</f>
        <v>NO</v>
      </c>
      <c r="BU72" s="67" t="str">
        <f>IF(AD72&gt;BU$6,"YES","NO")</f>
        <v>YES</v>
      </c>
      <c r="BV72" s="67" t="str">
        <f>IF(OR(BS72="YES",BT72="YES",BU72="YES"),"YES","NO")</f>
        <v>YES</v>
      </c>
      <c r="BW72" s="67" t="str">
        <f>+IF(BE72=1,BE$8,IF(BF72=1,BF$8,IF(BG72=1,BG$8,IF(BH72=1,BH$8,BI$8))))</f>
        <v>$15-20</v>
      </c>
      <c r="BX72" s="67" t="str">
        <f>+IF(BJ72=1,BJ$8,IF(BK72=1,BK$8,IF(BL72=1,BL$8,IF(BM72=1,BM$8,BN$8))))</f>
        <v>&gt;$30</v>
      </c>
    </row>
    <row r="73" spans="1:76" hidden="1" x14ac:dyDescent="0.2">
      <c r="A73" s="68" t="str">
        <f t="shared" ref="A73:A136" si="8">CONCATENATE(LEFT(G73, 3), "0000")</f>
        <v>19-0000</v>
      </c>
      <c r="B73" s="68" t="str">
        <f>VLOOKUP(A73,'[1]2- &amp; 3-digit SOC'!$A$1:$B$121,2,FALSE)</f>
        <v>Life, Physical, and Social Science Occupations</v>
      </c>
      <c r="C73" s="68" t="str">
        <f t="shared" ref="C73:C136" si="9">CONCATENATE(A73, " ",B73)</f>
        <v>19-0000 Life, Physical, and Social Science Occupations</v>
      </c>
      <c r="D73" s="68" t="str">
        <f t="shared" ref="D73:D136" si="10">CONCATENATE(LEFT(G73, 4), "000")</f>
        <v>19-2000</v>
      </c>
      <c r="E73" s="68" t="str">
        <f>VLOOKUP(D73,'[1]2- &amp; 3-digit SOC'!$A$1:$B$121,2,FALSE)</f>
        <v>Physical Scientists</v>
      </c>
      <c r="F73" s="68" t="str">
        <f t="shared" ref="F73:F136" si="11">CONCATENATE(D73, " ",E73)</f>
        <v>19-2000 Physical Scientists</v>
      </c>
      <c r="G73" s="68" t="s">
        <v>280</v>
      </c>
      <c r="H73" s="68" t="s">
        <v>281</v>
      </c>
      <c r="I73" s="68" t="s">
        <v>282</v>
      </c>
      <c r="J73" s="69" t="str">
        <f>CONCATENATE(H73, " (", R73, ")")</f>
        <v>Hydrologists ($102,211)</v>
      </c>
      <c r="K73" s="70">
        <v>25.329912467500002</v>
      </c>
      <c r="L73" s="70">
        <v>34.0778225468</v>
      </c>
      <c r="M73" s="70">
        <v>49.140142823399998</v>
      </c>
      <c r="N73" s="70">
        <v>51.457777737699999</v>
      </c>
      <c r="O73" s="70">
        <v>60.031401416999998</v>
      </c>
      <c r="P73" s="70">
        <v>82.460629496799996</v>
      </c>
      <c r="Q73" s="71">
        <v>102211.49707300001</v>
      </c>
      <c r="R73" s="71" t="str">
        <f>TEXT(Q73, "$#,###")</f>
        <v>$102,211</v>
      </c>
      <c r="S73" s="68" t="s">
        <v>84</v>
      </c>
      <c r="T73" s="68" t="s">
        <v>8</v>
      </c>
      <c r="U73" s="68" t="s">
        <v>8</v>
      </c>
      <c r="V73" s="61">
        <v>51.977149970699998</v>
      </c>
      <c r="W73" s="61">
        <v>65.744396161300003</v>
      </c>
      <c r="X73" s="61">
        <f>W73-V73</f>
        <v>13.767246190600005</v>
      </c>
      <c r="Y73" s="72">
        <f>X73/V73</f>
        <v>0.26487112506862592</v>
      </c>
      <c r="Z73" s="61">
        <v>65.744396161300003</v>
      </c>
      <c r="AA73" s="61">
        <v>71.4254864105</v>
      </c>
      <c r="AB73" s="61">
        <f>AA73-Z73</f>
        <v>5.6810902491999968</v>
      </c>
      <c r="AC73" s="72">
        <f>AB73/Z73</f>
        <v>8.6411779268027289E-2</v>
      </c>
      <c r="AD73" s="61">
        <v>30.596688596900002</v>
      </c>
      <c r="AE73" s="61">
        <v>7.64917214922</v>
      </c>
      <c r="AF73" s="61">
        <v>17.704275877299999</v>
      </c>
      <c r="AG73" s="61">
        <v>5.9014252924499999</v>
      </c>
      <c r="AH73" s="76">
        <v>8.6999999999999994E-2</v>
      </c>
      <c r="AI73" s="61">
        <v>63.109596090799997</v>
      </c>
      <c r="AJ73" s="61">
        <v>22.418878338599999</v>
      </c>
      <c r="AK73" s="63">
        <f>AJ73/AI73</f>
        <v>0.35523723375355565</v>
      </c>
      <c r="AL73" s="73">
        <v>83.2</v>
      </c>
      <c r="AM73" s="74">
        <v>0.34063399999999999</v>
      </c>
      <c r="AN73" s="74">
        <v>0.354383</v>
      </c>
      <c r="AO73" s="75">
        <v>2.08645504401E-5</v>
      </c>
      <c r="AP73" s="75">
        <v>2.7577128498599999E-3</v>
      </c>
      <c r="AQ73" s="76" t="s">
        <v>90</v>
      </c>
      <c r="AR73" s="75">
        <v>0.23470872366000001</v>
      </c>
      <c r="AS73" s="75">
        <v>0.21708503463000001</v>
      </c>
      <c r="AT73" s="75">
        <v>0.21975038083000001</v>
      </c>
      <c r="AU73" s="75">
        <v>0.204884762005</v>
      </c>
      <c r="AV73" s="76" t="s">
        <v>90</v>
      </c>
      <c r="AW73" s="61">
        <v>122</v>
      </c>
      <c r="AX73" s="61">
        <v>115</v>
      </c>
      <c r="AY73" s="61">
        <v>134</v>
      </c>
      <c r="AZ73" s="61">
        <v>103</v>
      </c>
      <c r="BA73" s="61">
        <v>115</v>
      </c>
      <c r="BB73" s="61">
        <f>SUM(AW73:BA73)</f>
        <v>589</v>
      </c>
      <c r="BC73" s="61">
        <f>BA73-AW73</f>
        <v>-7</v>
      </c>
      <c r="BD73" s="63">
        <f>BC73/AW73</f>
        <v>-5.737704918032787E-2</v>
      </c>
      <c r="BE73" s="67">
        <f>IF(K73&lt;BE$6,1,0)</f>
        <v>0</v>
      </c>
      <c r="BF73" s="67">
        <f>+IF(AND(K73&gt;=BF$5,K73&lt;BF$6),1,0)</f>
        <v>0</v>
      </c>
      <c r="BG73" s="67">
        <f>+IF(AND(K73&gt;=BG$5,K73&lt;BG$6),1,0)</f>
        <v>0</v>
      </c>
      <c r="BH73" s="67">
        <f>+IF(AND(K73&gt;=BH$5,K73&lt;BH$6),1,0)</f>
        <v>1</v>
      </c>
      <c r="BI73" s="67">
        <f>+IF(K73&gt;=BI$6,1,0)</f>
        <v>0</v>
      </c>
      <c r="BJ73" s="67">
        <f>IF(M73&lt;BJ$6,1,0)</f>
        <v>0</v>
      </c>
      <c r="BK73" s="67">
        <f>+IF(AND(M73&gt;=BK$5,M73&lt;BK$6),1,0)</f>
        <v>0</v>
      </c>
      <c r="BL73" s="67">
        <f>+IF(AND(M73&gt;=BL$5,M73&lt;BL$6),1,0)</f>
        <v>0</v>
      </c>
      <c r="BM73" s="67">
        <f>+IF(AND(M73&gt;=BM$5,M73&lt;BM$6),1,0)</f>
        <v>0</v>
      </c>
      <c r="BN73" s="67">
        <f>+IF(M73&gt;=BN$6,1,0)</f>
        <v>1</v>
      </c>
      <c r="BO73" s="67" t="str">
        <f>+IF(M73&gt;=BO$6,"YES","NO")</f>
        <v>YES</v>
      </c>
      <c r="BP73" s="67" t="str">
        <f>+IF(K73&gt;=BP$6,"YES","NO")</f>
        <v>YES</v>
      </c>
      <c r="BQ73" s="67" t="str">
        <f>+IF(ISERROR(VLOOKUP(E73,'[1]Hi Tech List (2020)'!$A$2:$B$84,1,FALSE)),"NO","YES")</f>
        <v>NO</v>
      </c>
      <c r="BR73" s="67" t="str">
        <f>IF(AL73&gt;=BR$6,"YES","NO")</f>
        <v>NO</v>
      </c>
      <c r="BS73" s="67" t="str">
        <f>IF(AB73&gt;BS$6,"YES","NO")</f>
        <v>NO</v>
      </c>
      <c r="BT73" s="67" t="str">
        <f>IF(AC73&gt;BT$6,"YES","NO")</f>
        <v>NO</v>
      </c>
      <c r="BU73" s="67" t="str">
        <f>IF(AD73&gt;BU$6,"YES","NO")</f>
        <v>NO</v>
      </c>
      <c r="BV73" s="67" t="str">
        <f>IF(OR(BS73="YES",BT73="YES",BU73="YES"),"YES","NO")</f>
        <v>NO</v>
      </c>
      <c r="BW73" s="67" t="str">
        <f>+IF(BE73=1,BE$8,IF(BF73=1,BF$8,IF(BG73=1,BG$8,IF(BH73=1,BH$8,BI$8))))</f>
        <v>$25-30</v>
      </c>
      <c r="BX73" s="67" t="str">
        <f>+IF(BJ73=1,BJ$8,IF(BK73=1,BK$8,IF(BL73=1,BL$8,IF(BM73=1,BM$8,BN$8))))</f>
        <v>&gt;$30</v>
      </c>
    </row>
    <row r="74" spans="1:76" hidden="1" x14ac:dyDescent="0.2">
      <c r="A74" s="68" t="str">
        <f t="shared" si="8"/>
        <v>19-0000</v>
      </c>
      <c r="B74" s="68" t="str">
        <f>VLOOKUP(A74,'[1]2- &amp; 3-digit SOC'!$A$1:$B$121,2,FALSE)</f>
        <v>Life, Physical, and Social Science Occupations</v>
      </c>
      <c r="C74" s="68" t="str">
        <f t="shared" si="9"/>
        <v>19-0000 Life, Physical, and Social Science Occupations</v>
      </c>
      <c r="D74" s="68" t="str">
        <f t="shared" si="10"/>
        <v>19-2000</v>
      </c>
      <c r="E74" s="68" t="str">
        <f>VLOOKUP(D74,'[1]2- &amp; 3-digit SOC'!$A$1:$B$121,2,FALSE)</f>
        <v>Physical Scientists</v>
      </c>
      <c r="F74" s="68" t="str">
        <f t="shared" si="11"/>
        <v>19-2000 Physical Scientists</v>
      </c>
      <c r="G74" s="68" t="s">
        <v>283</v>
      </c>
      <c r="H74" s="68" t="s">
        <v>284</v>
      </c>
      <c r="I74" s="68" t="s">
        <v>285</v>
      </c>
      <c r="J74" s="69" t="str">
        <f>CONCATENATE(H74, " (", R74, ")")</f>
        <v>Physical Scientists, All Other ($116,270)</v>
      </c>
      <c r="K74" s="70">
        <v>21.5697325089</v>
      </c>
      <c r="L74" s="70">
        <v>40.417414140600002</v>
      </c>
      <c r="M74" s="70">
        <v>55.899056188499998</v>
      </c>
      <c r="N74" s="70">
        <v>52.349973493</v>
      </c>
      <c r="O74" s="70">
        <v>61.485426767600003</v>
      </c>
      <c r="P74" s="70">
        <v>70.265659873399997</v>
      </c>
      <c r="Q74" s="71">
        <v>116270.036872</v>
      </c>
      <c r="R74" s="71" t="str">
        <f>TEXT(Q74, "$#,###")</f>
        <v>$116,270</v>
      </c>
      <c r="S74" s="68" t="s">
        <v>84</v>
      </c>
      <c r="T74" s="68" t="s">
        <v>8</v>
      </c>
      <c r="U74" s="68" t="s">
        <v>8</v>
      </c>
      <c r="V74" s="61">
        <v>335.76643319200002</v>
      </c>
      <c r="W74" s="61">
        <v>534.34141218299999</v>
      </c>
      <c r="X74" s="61">
        <f>W74-V74</f>
        <v>198.57497899099997</v>
      </c>
      <c r="Y74" s="72">
        <f>X74/V74</f>
        <v>0.59140807228175074</v>
      </c>
      <c r="Z74" s="61">
        <v>534.34141218299999</v>
      </c>
      <c r="AA74" s="61">
        <v>553.00745016600001</v>
      </c>
      <c r="AB74" s="61">
        <f>AA74-Z74</f>
        <v>18.666037983000024</v>
      </c>
      <c r="AC74" s="72">
        <f>AB74/Z74</f>
        <v>3.4932793074640679E-2</v>
      </c>
      <c r="AD74" s="61">
        <v>174.354033923</v>
      </c>
      <c r="AE74" s="61">
        <v>43.588508480900003</v>
      </c>
      <c r="AF74" s="61">
        <v>113.641660874</v>
      </c>
      <c r="AG74" s="61">
        <v>37.880553624599997</v>
      </c>
      <c r="AH74" s="62">
        <v>7.0000000000000007E-2</v>
      </c>
      <c r="AI74" s="61">
        <v>524.73759356000005</v>
      </c>
      <c r="AJ74" s="61">
        <v>143.87074489700001</v>
      </c>
      <c r="AK74" s="63">
        <f>AJ74/AI74</f>
        <v>0.27417655350540349</v>
      </c>
      <c r="AL74" s="73">
        <v>76.400000000000006</v>
      </c>
      <c r="AM74" s="74">
        <v>0.82006699999999999</v>
      </c>
      <c r="AN74" s="74">
        <v>0.81278899999999998</v>
      </c>
      <c r="AO74" s="75">
        <v>1.2373165688500001E-5</v>
      </c>
      <c r="AP74" s="76" t="s">
        <v>90</v>
      </c>
      <c r="AQ74" s="75">
        <v>4.3418630944200003E-2</v>
      </c>
      <c r="AR74" s="75">
        <v>0.26296820489299999</v>
      </c>
      <c r="AS74" s="75">
        <v>0.25286876310799999</v>
      </c>
      <c r="AT74" s="75">
        <v>0.17205735826999999</v>
      </c>
      <c r="AU74" s="75">
        <v>0.16015372545000001</v>
      </c>
      <c r="AV74" s="75">
        <v>0.104396554492</v>
      </c>
      <c r="AW74" s="61">
        <v>1</v>
      </c>
      <c r="AX74" s="61">
        <v>0</v>
      </c>
      <c r="AY74" s="61">
        <v>0</v>
      </c>
      <c r="AZ74" s="61">
        <v>1</v>
      </c>
      <c r="BA74" s="61">
        <v>23</v>
      </c>
      <c r="BB74" s="61">
        <f>SUM(AW74:BA74)</f>
        <v>25</v>
      </c>
      <c r="BC74" s="61">
        <f>BA74-AW74</f>
        <v>22</v>
      </c>
      <c r="BD74" s="63">
        <f>BC74/AW74</f>
        <v>22</v>
      </c>
      <c r="BE74" s="67">
        <f>IF(K74&lt;BE$6,1,0)</f>
        <v>0</v>
      </c>
      <c r="BF74" s="67">
        <f>+IF(AND(K74&gt;=BF$5,K74&lt;BF$6),1,0)</f>
        <v>0</v>
      </c>
      <c r="BG74" s="67">
        <f>+IF(AND(K74&gt;=BG$5,K74&lt;BG$6),1,0)</f>
        <v>1</v>
      </c>
      <c r="BH74" s="67">
        <f>+IF(AND(K74&gt;=BH$5,K74&lt;BH$6),1,0)</f>
        <v>0</v>
      </c>
      <c r="BI74" s="67">
        <f>+IF(K74&gt;=BI$6,1,0)</f>
        <v>0</v>
      </c>
      <c r="BJ74" s="67">
        <f>IF(M74&lt;BJ$6,1,0)</f>
        <v>0</v>
      </c>
      <c r="BK74" s="67">
        <f>+IF(AND(M74&gt;=BK$5,M74&lt;BK$6),1,0)</f>
        <v>0</v>
      </c>
      <c r="BL74" s="67">
        <f>+IF(AND(M74&gt;=BL$5,M74&lt;BL$6),1,0)</f>
        <v>0</v>
      </c>
      <c r="BM74" s="67">
        <f>+IF(AND(M74&gt;=BM$5,M74&lt;BM$6),1,0)</f>
        <v>0</v>
      </c>
      <c r="BN74" s="67">
        <f>+IF(M74&gt;=BN$6,1,0)</f>
        <v>1</v>
      </c>
      <c r="BO74" s="67" t="str">
        <f>+IF(M74&gt;=BO$6,"YES","NO")</f>
        <v>YES</v>
      </c>
      <c r="BP74" s="67" t="str">
        <f>+IF(K74&gt;=BP$6,"YES","NO")</f>
        <v>YES</v>
      </c>
      <c r="BQ74" s="67" t="str">
        <f>+IF(ISERROR(VLOOKUP(E74,'[1]Hi Tech List (2020)'!$A$2:$B$84,1,FALSE)),"NO","YES")</f>
        <v>NO</v>
      </c>
      <c r="BR74" s="67" t="str">
        <f>IF(AL74&gt;=BR$6,"YES","NO")</f>
        <v>NO</v>
      </c>
      <c r="BS74" s="67" t="str">
        <f>IF(AB74&gt;BS$6,"YES","NO")</f>
        <v>NO</v>
      </c>
      <c r="BT74" s="67" t="str">
        <f>IF(AC74&gt;BT$6,"YES","NO")</f>
        <v>NO</v>
      </c>
      <c r="BU74" s="67" t="str">
        <f>IF(AD74&gt;BU$6,"YES","NO")</f>
        <v>YES</v>
      </c>
      <c r="BV74" s="67" t="str">
        <f>IF(OR(BS74="YES",BT74="YES",BU74="YES"),"YES","NO")</f>
        <v>YES</v>
      </c>
      <c r="BW74" s="67" t="str">
        <f>+IF(BE74=1,BE$8,IF(BF74=1,BF$8,IF(BG74=1,BG$8,IF(BH74=1,BH$8,BI$8))))</f>
        <v>$20-25</v>
      </c>
      <c r="BX74" s="67" t="str">
        <f>+IF(BJ74=1,BJ$8,IF(BK74=1,BK$8,IF(BL74=1,BL$8,IF(BM74=1,BM$8,BN$8))))</f>
        <v>&gt;$30</v>
      </c>
    </row>
    <row r="75" spans="1:76" hidden="1" x14ac:dyDescent="0.2">
      <c r="A75" s="68" t="str">
        <f t="shared" si="8"/>
        <v>19-0000</v>
      </c>
      <c r="B75" s="68" t="str">
        <f>VLOOKUP(A75,'[1]2- &amp; 3-digit SOC'!$A$1:$B$121,2,FALSE)</f>
        <v>Life, Physical, and Social Science Occupations</v>
      </c>
      <c r="C75" s="68" t="str">
        <f t="shared" si="9"/>
        <v>19-0000 Life, Physical, and Social Science Occupations</v>
      </c>
      <c r="D75" s="68" t="str">
        <f t="shared" si="10"/>
        <v>19-3000</v>
      </c>
      <c r="E75" s="68" t="str">
        <f>VLOOKUP(D75,'[1]2- &amp; 3-digit SOC'!$A$1:$B$121,2,FALSE)</f>
        <v>Social Scientists and Related Workers</v>
      </c>
      <c r="F75" s="68" t="str">
        <f t="shared" si="11"/>
        <v>19-3000 Social Scientists and Related Workers</v>
      </c>
      <c r="G75" s="68" t="s">
        <v>286</v>
      </c>
      <c r="H75" s="68" t="s">
        <v>287</v>
      </c>
      <c r="I75" s="68" t="s">
        <v>288</v>
      </c>
      <c r="J75" s="69" t="str">
        <f>CONCATENATE(H75, " (", R75, ")")</f>
        <v>Social Scientists and Related Workers, All Other ($85,577)</v>
      </c>
      <c r="K75" s="70">
        <v>28.496495057699999</v>
      </c>
      <c r="L75" s="70">
        <v>33.8572923296</v>
      </c>
      <c r="M75" s="70">
        <v>41.142855800200003</v>
      </c>
      <c r="N75" s="70">
        <v>41.615442305999998</v>
      </c>
      <c r="O75" s="70">
        <v>49.128252944000003</v>
      </c>
      <c r="P75" s="70">
        <v>57.171424016099998</v>
      </c>
      <c r="Q75" s="71">
        <v>85577.140064399995</v>
      </c>
      <c r="R75" s="71" t="str">
        <f>TEXT(Q75, "$#,###")</f>
        <v>$85,577</v>
      </c>
      <c r="S75" s="68" t="s">
        <v>84</v>
      </c>
      <c r="T75" s="68" t="s">
        <v>8</v>
      </c>
      <c r="U75" s="68" t="s">
        <v>8</v>
      </c>
      <c r="V75" s="61">
        <v>309.74969651599997</v>
      </c>
      <c r="W75" s="61">
        <v>264.305981239</v>
      </c>
      <c r="X75" s="61">
        <f>W75-V75</f>
        <v>-45.443715276999967</v>
      </c>
      <c r="Y75" s="72">
        <f>X75/V75</f>
        <v>-0.14671108894743531</v>
      </c>
      <c r="Z75" s="61">
        <v>264.305981239</v>
      </c>
      <c r="AA75" s="61">
        <v>291.949906591</v>
      </c>
      <c r="AB75" s="61">
        <f>AA75-Z75</f>
        <v>27.643925351999997</v>
      </c>
      <c r="AC75" s="72">
        <f>AB75/Z75</f>
        <v>0.10459061585520019</v>
      </c>
      <c r="AD75" s="61">
        <v>136.18300341200001</v>
      </c>
      <c r="AE75" s="61">
        <v>34.045750853100003</v>
      </c>
      <c r="AF75" s="61">
        <v>76.605771648599998</v>
      </c>
      <c r="AG75" s="61">
        <v>25.535257216200002</v>
      </c>
      <c r="AH75" s="62">
        <v>9.2999999999999999E-2</v>
      </c>
      <c r="AI75" s="61">
        <v>251.41834620200001</v>
      </c>
      <c r="AJ75" s="61">
        <v>94.565145094599998</v>
      </c>
      <c r="AK75" s="63">
        <f>AJ75/AI75</f>
        <v>0.37612666904833747</v>
      </c>
      <c r="AL75" s="73">
        <v>86.6</v>
      </c>
      <c r="AM75" s="74">
        <v>0.25909300000000002</v>
      </c>
      <c r="AN75" s="74">
        <v>0.27552199999999999</v>
      </c>
      <c r="AO75" s="76" t="s">
        <v>90</v>
      </c>
      <c r="AP75" s="76" t="s">
        <v>90</v>
      </c>
      <c r="AQ75" s="75">
        <v>8.5517792759600003E-2</v>
      </c>
      <c r="AR75" s="75">
        <v>0.32797919257899999</v>
      </c>
      <c r="AS75" s="75">
        <v>0.23350463270999999</v>
      </c>
      <c r="AT75" s="75">
        <v>0.14257301905899999</v>
      </c>
      <c r="AU75" s="75">
        <v>0.116153206843</v>
      </c>
      <c r="AV75" s="75">
        <v>6.9037989714400005E-2</v>
      </c>
      <c r="AW75" s="61">
        <v>68</v>
      </c>
      <c r="AX75" s="61">
        <v>56</v>
      </c>
      <c r="AY75" s="61">
        <v>61</v>
      </c>
      <c r="AZ75" s="61">
        <v>67</v>
      </c>
      <c r="BA75" s="61">
        <v>61</v>
      </c>
      <c r="BB75" s="61">
        <f>SUM(AW75:BA75)</f>
        <v>313</v>
      </c>
      <c r="BC75" s="61">
        <f>BA75-AW75</f>
        <v>-7</v>
      </c>
      <c r="BD75" s="63">
        <f>BC75/AW75</f>
        <v>-0.10294117647058823</v>
      </c>
      <c r="BE75" s="67">
        <f>IF(K75&lt;BE$6,1,0)</f>
        <v>0</v>
      </c>
      <c r="BF75" s="67">
        <f>+IF(AND(K75&gt;=BF$5,K75&lt;BF$6),1,0)</f>
        <v>0</v>
      </c>
      <c r="BG75" s="67">
        <f>+IF(AND(K75&gt;=BG$5,K75&lt;BG$6),1,0)</f>
        <v>0</v>
      </c>
      <c r="BH75" s="67">
        <f>+IF(AND(K75&gt;=BH$5,K75&lt;BH$6),1,0)</f>
        <v>1</v>
      </c>
      <c r="BI75" s="67">
        <f>+IF(K75&gt;=BI$6,1,0)</f>
        <v>0</v>
      </c>
      <c r="BJ75" s="67">
        <f>IF(M75&lt;BJ$6,1,0)</f>
        <v>0</v>
      </c>
      <c r="BK75" s="67">
        <f>+IF(AND(M75&gt;=BK$5,M75&lt;BK$6),1,0)</f>
        <v>0</v>
      </c>
      <c r="BL75" s="67">
        <f>+IF(AND(M75&gt;=BL$5,M75&lt;BL$6),1,0)</f>
        <v>0</v>
      </c>
      <c r="BM75" s="67">
        <f>+IF(AND(M75&gt;=BM$5,M75&lt;BM$6),1,0)</f>
        <v>0</v>
      </c>
      <c r="BN75" s="67">
        <f>+IF(M75&gt;=BN$6,1,0)</f>
        <v>1</v>
      </c>
      <c r="BO75" s="67" t="str">
        <f>+IF(M75&gt;=BO$6,"YES","NO")</f>
        <v>YES</v>
      </c>
      <c r="BP75" s="67" t="str">
        <f>+IF(K75&gt;=BP$6,"YES","NO")</f>
        <v>YES</v>
      </c>
      <c r="BQ75" s="67" t="str">
        <f>+IF(ISERROR(VLOOKUP(E75,'[1]Hi Tech List (2020)'!$A$2:$B$84,1,FALSE)),"NO","YES")</f>
        <v>NO</v>
      </c>
      <c r="BR75" s="67" t="str">
        <f>IF(AL75&gt;=BR$6,"YES","NO")</f>
        <v>NO</v>
      </c>
      <c r="BS75" s="67" t="str">
        <f>IF(AB75&gt;BS$6,"YES","NO")</f>
        <v>NO</v>
      </c>
      <c r="BT75" s="67" t="str">
        <f>IF(AC75&gt;BT$6,"YES","NO")</f>
        <v>NO</v>
      </c>
      <c r="BU75" s="67" t="str">
        <f>IF(AD75&gt;BU$6,"YES","NO")</f>
        <v>YES</v>
      </c>
      <c r="BV75" s="67" t="str">
        <f>IF(OR(BS75="YES",BT75="YES",BU75="YES"),"YES","NO")</f>
        <v>YES</v>
      </c>
      <c r="BW75" s="67" t="str">
        <f>+IF(BE75=1,BE$8,IF(BF75=1,BF$8,IF(BG75=1,BG$8,IF(BH75=1,BH$8,BI$8))))</f>
        <v>$25-30</v>
      </c>
      <c r="BX75" s="67" t="str">
        <f>+IF(BJ75=1,BJ$8,IF(BK75=1,BK$8,IF(BL75=1,BL$8,IF(BM75=1,BM$8,BN$8))))</f>
        <v>&gt;$30</v>
      </c>
    </row>
    <row r="76" spans="1:76" hidden="1" x14ac:dyDescent="0.2">
      <c r="A76" s="68" t="str">
        <f t="shared" si="8"/>
        <v>19-0000</v>
      </c>
      <c r="B76" s="68" t="str">
        <f>VLOOKUP(A76,'[1]2- &amp; 3-digit SOC'!$A$1:$B$121,2,FALSE)</f>
        <v>Life, Physical, and Social Science Occupations</v>
      </c>
      <c r="C76" s="68" t="str">
        <f t="shared" si="9"/>
        <v>19-0000 Life, Physical, and Social Science Occupations</v>
      </c>
      <c r="D76" s="68" t="str">
        <f t="shared" si="10"/>
        <v>19-4000</v>
      </c>
      <c r="E76" s="68" t="str">
        <f>VLOOKUP(D76,'[1]2- &amp; 3-digit SOC'!$A$1:$B$121,2,FALSE)</f>
        <v>Life, Physical, and Social Science Technicians</v>
      </c>
      <c r="F76" s="68" t="str">
        <f t="shared" si="11"/>
        <v>19-4000 Life, Physical, and Social Science Technicians</v>
      </c>
      <c r="G76" s="68" t="s">
        <v>289</v>
      </c>
      <c r="H76" s="68" t="s">
        <v>290</v>
      </c>
      <c r="I76" s="68" t="s">
        <v>291</v>
      </c>
      <c r="J76" s="69" t="str">
        <f>CONCATENATE(H76, " (", R76, ")")</f>
        <v>Biological Technicians ($64,401)</v>
      </c>
      <c r="K76" s="70">
        <v>16.645508053699999</v>
      </c>
      <c r="L76" s="70">
        <v>22.161606805000002</v>
      </c>
      <c r="M76" s="70">
        <v>30.962113478399999</v>
      </c>
      <c r="N76" s="70">
        <v>28.6988648918</v>
      </c>
      <c r="O76" s="70">
        <v>35.722186943499999</v>
      </c>
      <c r="P76" s="70">
        <v>39.338472308299998</v>
      </c>
      <c r="Q76" s="71">
        <v>64401.196035000001</v>
      </c>
      <c r="R76" s="71" t="str">
        <f>TEXT(Q76, "$#,###")</f>
        <v>$64,401</v>
      </c>
      <c r="S76" s="68" t="s">
        <v>84</v>
      </c>
      <c r="T76" s="68" t="s">
        <v>8</v>
      </c>
      <c r="U76" s="68" t="s">
        <v>8</v>
      </c>
      <c r="V76" s="61">
        <v>1673.62149415</v>
      </c>
      <c r="W76" s="61">
        <v>2336.2161269899998</v>
      </c>
      <c r="X76" s="61">
        <f>W76-V76</f>
        <v>662.5946328399998</v>
      </c>
      <c r="Y76" s="72">
        <f>X76/V76</f>
        <v>0.39590471032789815</v>
      </c>
      <c r="Z76" s="61">
        <v>2336.2161269899998</v>
      </c>
      <c r="AA76" s="61">
        <v>2425.2320374400001</v>
      </c>
      <c r="AB76" s="61">
        <f>AA76-Z76</f>
        <v>89.01591045000032</v>
      </c>
      <c r="AC76" s="72">
        <f>AB76/Z76</f>
        <v>3.8102600791772273E-2</v>
      </c>
      <c r="AD76" s="61">
        <v>1058.06473383</v>
      </c>
      <c r="AE76" s="61">
        <v>264.516183458</v>
      </c>
      <c r="AF76" s="61">
        <v>710.94027479900001</v>
      </c>
      <c r="AG76" s="61">
        <v>236.98009160000001</v>
      </c>
      <c r="AH76" s="62">
        <v>0.1</v>
      </c>
      <c r="AI76" s="61">
        <v>2289.7254080399998</v>
      </c>
      <c r="AJ76" s="61">
        <v>1164.6966298299999</v>
      </c>
      <c r="AK76" s="63">
        <f>AJ76/AI76</f>
        <v>0.50866214164386536</v>
      </c>
      <c r="AL76" s="73">
        <v>90.4</v>
      </c>
      <c r="AM76" s="74">
        <v>1.020529</v>
      </c>
      <c r="AN76" s="74">
        <v>1.0039800000000001</v>
      </c>
      <c r="AO76" s="75">
        <v>1.0066922334799999E-2</v>
      </c>
      <c r="AP76" s="75">
        <v>7.1136644846000005E-2</v>
      </c>
      <c r="AQ76" s="75">
        <v>0.11803092841100001</v>
      </c>
      <c r="AR76" s="75">
        <v>0.32860805686400002</v>
      </c>
      <c r="AS76" s="75">
        <v>0.18911324136400001</v>
      </c>
      <c r="AT76" s="75">
        <v>0.14974546980299999</v>
      </c>
      <c r="AU76" s="75">
        <v>0.103292764085</v>
      </c>
      <c r="AV76" s="75">
        <v>3.0005972292499999E-2</v>
      </c>
      <c r="AW76" s="61">
        <v>9</v>
      </c>
      <c r="AX76" s="61">
        <v>3</v>
      </c>
      <c r="AY76" s="61">
        <v>1</v>
      </c>
      <c r="AZ76" s="61">
        <v>3</v>
      </c>
      <c r="BA76" s="61">
        <v>2</v>
      </c>
      <c r="BB76" s="61">
        <f>SUM(AW76:BA76)</f>
        <v>18</v>
      </c>
      <c r="BC76" s="61">
        <f>BA76-AW76</f>
        <v>-7</v>
      </c>
      <c r="BD76" s="63">
        <f>BC76/AW76</f>
        <v>-0.77777777777777779</v>
      </c>
      <c r="BE76" s="67">
        <f>IF(K76&lt;BE$6,1,0)</f>
        <v>0</v>
      </c>
      <c r="BF76" s="67">
        <f>+IF(AND(K76&gt;=BF$5,K76&lt;BF$6),1,0)</f>
        <v>1</v>
      </c>
      <c r="BG76" s="67">
        <f>+IF(AND(K76&gt;=BG$5,K76&lt;BG$6),1,0)</f>
        <v>0</v>
      </c>
      <c r="BH76" s="67">
        <f>+IF(AND(K76&gt;=BH$5,K76&lt;BH$6),1,0)</f>
        <v>0</v>
      </c>
      <c r="BI76" s="67">
        <f>+IF(K76&gt;=BI$6,1,0)</f>
        <v>0</v>
      </c>
      <c r="BJ76" s="67">
        <f>IF(M76&lt;BJ$6,1,0)</f>
        <v>0</v>
      </c>
      <c r="BK76" s="67">
        <f>+IF(AND(M76&gt;=BK$5,M76&lt;BK$6),1,0)</f>
        <v>0</v>
      </c>
      <c r="BL76" s="67">
        <f>+IF(AND(M76&gt;=BL$5,M76&lt;BL$6),1,0)</f>
        <v>0</v>
      </c>
      <c r="BM76" s="67">
        <f>+IF(AND(M76&gt;=BM$5,M76&lt;BM$6),1,0)</f>
        <v>0</v>
      </c>
      <c r="BN76" s="67">
        <f>+IF(M76&gt;=BN$6,1,0)</f>
        <v>1</v>
      </c>
      <c r="BO76" s="67" t="str">
        <f>+IF(M76&gt;=BO$6,"YES","NO")</f>
        <v>YES</v>
      </c>
      <c r="BP76" s="67" t="str">
        <f>+IF(K76&gt;=BP$6,"YES","NO")</f>
        <v>YES</v>
      </c>
      <c r="BQ76" s="67" t="str">
        <f>+IF(ISERROR(VLOOKUP(E76,'[1]Hi Tech List (2020)'!$A$2:$B$84,1,FALSE)),"NO","YES")</f>
        <v>NO</v>
      </c>
      <c r="BR76" s="67" t="str">
        <f>IF(AL76&gt;=BR$6,"YES","NO")</f>
        <v>NO</v>
      </c>
      <c r="BS76" s="67" t="str">
        <f>IF(AB76&gt;BS$6,"YES","NO")</f>
        <v>NO</v>
      </c>
      <c r="BT76" s="67" t="str">
        <f>IF(AC76&gt;BT$6,"YES","NO")</f>
        <v>NO</v>
      </c>
      <c r="BU76" s="67" t="str">
        <f>IF(AD76&gt;BU$6,"YES","NO")</f>
        <v>YES</v>
      </c>
      <c r="BV76" s="67" t="str">
        <f>IF(OR(BS76="YES",BT76="YES",BU76="YES"),"YES","NO")</f>
        <v>YES</v>
      </c>
      <c r="BW76" s="67" t="str">
        <f>+IF(BE76=1,BE$8,IF(BF76=1,BF$8,IF(BG76=1,BG$8,IF(BH76=1,BH$8,BI$8))))</f>
        <v>$15-20</v>
      </c>
      <c r="BX76" s="67" t="str">
        <f>+IF(BJ76=1,BJ$8,IF(BK76=1,BK$8,IF(BL76=1,BL$8,IF(BM76=1,BM$8,BN$8))))</f>
        <v>&gt;$30</v>
      </c>
    </row>
    <row r="77" spans="1:76" ht="25.5" hidden="1" x14ac:dyDescent="0.2">
      <c r="A77" s="68" t="str">
        <f t="shared" si="8"/>
        <v>19-0000</v>
      </c>
      <c r="B77" s="68" t="str">
        <f>VLOOKUP(A77,'[1]2- &amp; 3-digit SOC'!$A$1:$B$121,2,FALSE)</f>
        <v>Life, Physical, and Social Science Occupations</v>
      </c>
      <c r="C77" s="68" t="str">
        <f t="shared" si="9"/>
        <v>19-0000 Life, Physical, and Social Science Occupations</v>
      </c>
      <c r="D77" s="68" t="str">
        <f t="shared" si="10"/>
        <v>19-4000</v>
      </c>
      <c r="E77" s="68" t="str">
        <f>VLOOKUP(D77,'[1]2- &amp; 3-digit SOC'!$A$1:$B$121,2,FALSE)</f>
        <v>Life, Physical, and Social Science Technicians</v>
      </c>
      <c r="F77" s="68" t="str">
        <f t="shared" si="11"/>
        <v>19-4000 Life, Physical, and Social Science Technicians</v>
      </c>
      <c r="G77" s="68" t="s">
        <v>292</v>
      </c>
      <c r="H77" s="68" t="s">
        <v>293</v>
      </c>
      <c r="I77" s="68" t="s">
        <v>294</v>
      </c>
      <c r="J77" s="69" t="str">
        <f>CONCATENATE(H77, " (", R77, ")")</f>
        <v>Environmental Science and Protection Technicians, Including Health ($50,782)</v>
      </c>
      <c r="K77" s="70">
        <v>17.0472730205</v>
      </c>
      <c r="L77" s="70">
        <v>20.017089547099999</v>
      </c>
      <c r="M77" s="70">
        <v>24.4146198165</v>
      </c>
      <c r="N77" s="70">
        <v>24.165933174399999</v>
      </c>
      <c r="O77" s="70">
        <v>28.1592387444</v>
      </c>
      <c r="P77" s="70">
        <v>30.943600004899999</v>
      </c>
      <c r="Q77" s="71">
        <v>50782.409218300003</v>
      </c>
      <c r="R77" s="71" t="str">
        <f>TEXT(Q77, "$#,###")</f>
        <v>$50,782</v>
      </c>
      <c r="S77" s="68" t="s">
        <v>139</v>
      </c>
      <c r="T77" s="68" t="s">
        <v>8</v>
      </c>
      <c r="U77" s="68" t="s">
        <v>8</v>
      </c>
      <c r="V77" s="61">
        <v>690.34255778500005</v>
      </c>
      <c r="W77" s="61">
        <v>839.21692029600001</v>
      </c>
      <c r="X77" s="61">
        <f>W77-V77</f>
        <v>148.87436251099996</v>
      </c>
      <c r="Y77" s="72">
        <f>X77/V77</f>
        <v>0.21565288251773304</v>
      </c>
      <c r="Z77" s="61">
        <v>839.21692029600001</v>
      </c>
      <c r="AA77" s="61">
        <v>895.54990896599998</v>
      </c>
      <c r="AB77" s="61">
        <f>AA77-Z77</f>
        <v>56.332988669999963</v>
      </c>
      <c r="AC77" s="72">
        <f>AB77/Z77</f>
        <v>6.7125658822668605E-2</v>
      </c>
      <c r="AD77" s="61">
        <v>448.75794464900002</v>
      </c>
      <c r="AE77" s="61">
        <v>112.18948616199999</v>
      </c>
      <c r="AF77" s="61">
        <v>283.76367667900001</v>
      </c>
      <c r="AG77" s="61">
        <v>94.587892226299999</v>
      </c>
      <c r="AH77" s="62">
        <v>0.11</v>
      </c>
      <c r="AI77" s="61">
        <v>812.71410083199999</v>
      </c>
      <c r="AJ77" s="61">
        <v>569.83896937099996</v>
      </c>
      <c r="AK77" s="63">
        <f>AJ77/AI77</f>
        <v>0.701155509406861</v>
      </c>
      <c r="AL77" s="73">
        <v>88.5</v>
      </c>
      <c r="AM77" s="74">
        <v>0.94860100000000003</v>
      </c>
      <c r="AN77" s="74">
        <v>0.9536</v>
      </c>
      <c r="AO77" s="76" t="s">
        <v>90</v>
      </c>
      <c r="AP77" s="75">
        <v>8.7048851958600001E-2</v>
      </c>
      <c r="AQ77" s="75">
        <v>0.128801839601</v>
      </c>
      <c r="AR77" s="75">
        <v>0.288441239608</v>
      </c>
      <c r="AS77" s="75">
        <v>0.17248626413900001</v>
      </c>
      <c r="AT77" s="75">
        <v>0.15149329678599999</v>
      </c>
      <c r="AU77" s="75">
        <v>0.120810456264</v>
      </c>
      <c r="AV77" s="75">
        <v>4.1168591131900002E-2</v>
      </c>
      <c r="AW77" s="61">
        <v>82</v>
      </c>
      <c r="AX77" s="61">
        <v>81</v>
      </c>
      <c r="AY77" s="61">
        <v>79</v>
      </c>
      <c r="AZ77" s="61">
        <v>65</v>
      </c>
      <c r="BA77" s="61">
        <v>80</v>
      </c>
      <c r="BB77" s="61">
        <f>SUM(AW77:BA77)</f>
        <v>387</v>
      </c>
      <c r="BC77" s="61">
        <f>BA77-AW77</f>
        <v>-2</v>
      </c>
      <c r="BD77" s="63">
        <f>BC77/AW77</f>
        <v>-2.4390243902439025E-2</v>
      </c>
      <c r="BE77" s="67">
        <f>IF(K77&lt;BE$6,1,0)</f>
        <v>0</v>
      </c>
      <c r="BF77" s="67">
        <f>+IF(AND(K77&gt;=BF$5,K77&lt;BF$6),1,0)</f>
        <v>1</v>
      </c>
      <c r="BG77" s="67">
        <f>+IF(AND(K77&gt;=BG$5,K77&lt;BG$6),1,0)</f>
        <v>0</v>
      </c>
      <c r="BH77" s="67">
        <f>+IF(AND(K77&gt;=BH$5,K77&lt;BH$6),1,0)</f>
        <v>0</v>
      </c>
      <c r="BI77" s="67">
        <f>+IF(K77&gt;=BI$6,1,0)</f>
        <v>0</v>
      </c>
      <c r="BJ77" s="67">
        <f>IF(M77&lt;BJ$6,1,0)</f>
        <v>0</v>
      </c>
      <c r="BK77" s="67">
        <f>+IF(AND(M77&gt;=BK$5,M77&lt;BK$6),1,0)</f>
        <v>0</v>
      </c>
      <c r="BL77" s="67">
        <f>+IF(AND(M77&gt;=BL$5,M77&lt;BL$6),1,0)</f>
        <v>1</v>
      </c>
      <c r="BM77" s="67">
        <f>+IF(AND(M77&gt;=BM$5,M77&lt;BM$6),1,0)</f>
        <v>0</v>
      </c>
      <c r="BN77" s="67">
        <f>+IF(M77&gt;=BN$6,1,0)</f>
        <v>0</v>
      </c>
      <c r="BO77" s="67" t="str">
        <f>+IF(M77&gt;=BO$6,"YES","NO")</f>
        <v>YES</v>
      </c>
      <c r="BP77" s="67" t="str">
        <f>+IF(K77&gt;=BP$6,"YES","NO")</f>
        <v>YES</v>
      </c>
      <c r="BQ77" s="67" t="str">
        <f>+IF(ISERROR(VLOOKUP(E77,'[1]Hi Tech List (2020)'!$A$2:$B$84,1,FALSE)),"NO","YES")</f>
        <v>NO</v>
      </c>
      <c r="BR77" s="67" t="str">
        <f>IF(AL77&gt;=BR$6,"YES","NO")</f>
        <v>NO</v>
      </c>
      <c r="BS77" s="67" t="str">
        <f>IF(AB77&gt;BS$6,"YES","NO")</f>
        <v>NO</v>
      </c>
      <c r="BT77" s="67" t="str">
        <f>IF(AC77&gt;BT$6,"YES","NO")</f>
        <v>NO</v>
      </c>
      <c r="BU77" s="67" t="str">
        <f>IF(AD77&gt;BU$6,"YES","NO")</f>
        <v>YES</v>
      </c>
      <c r="BV77" s="67" t="str">
        <f>IF(OR(BS77="YES",BT77="YES",BU77="YES"),"YES","NO")</f>
        <v>YES</v>
      </c>
      <c r="BW77" s="67" t="str">
        <f>+IF(BE77=1,BE$8,IF(BF77=1,BF$8,IF(BG77=1,BG$8,IF(BH77=1,BH$8,BI$8))))</f>
        <v>$15-20</v>
      </c>
      <c r="BX77" s="67" t="str">
        <f>+IF(BJ77=1,BJ$8,IF(BK77=1,BK$8,IF(BL77=1,BL$8,IF(BM77=1,BM$8,BN$8))))</f>
        <v>$20-25</v>
      </c>
    </row>
    <row r="78" spans="1:76" hidden="1" x14ac:dyDescent="0.2">
      <c r="A78" s="68" t="str">
        <f t="shared" si="8"/>
        <v>19-0000</v>
      </c>
      <c r="B78" s="68" t="str">
        <f>VLOOKUP(A78,'[1]2- &amp; 3-digit SOC'!$A$1:$B$121,2,FALSE)</f>
        <v>Life, Physical, and Social Science Occupations</v>
      </c>
      <c r="C78" s="68" t="str">
        <f t="shared" si="9"/>
        <v>19-0000 Life, Physical, and Social Science Occupations</v>
      </c>
      <c r="D78" s="68" t="str">
        <f t="shared" si="10"/>
        <v>19-4000</v>
      </c>
      <c r="E78" s="68" t="str">
        <f>VLOOKUP(D78,'[1]2- &amp; 3-digit SOC'!$A$1:$B$121,2,FALSE)</f>
        <v>Life, Physical, and Social Science Technicians</v>
      </c>
      <c r="F78" s="68" t="str">
        <f t="shared" si="11"/>
        <v>19-4000 Life, Physical, and Social Science Technicians</v>
      </c>
      <c r="G78" s="68" t="s">
        <v>295</v>
      </c>
      <c r="H78" s="68" t="s">
        <v>296</v>
      </c>
      <c r="I78" s="68" t="s">
        <v>297</v>
      </c>
      <c r="J78" s="69" t="str">
        <f>CONCATENATE(H78, " (", R78, ")")</f>
        <v>Forest and Conservation Technicians ($45,307)</v>
      </c>
      <c r="K78" s="70">
        <v>17.1037607536</v>
      </c>
      <c r="L78" s="70">
        <v>18.877886058600001</v>
      </c>
      <c r="M78" s="70">
        <v>21.782058961499999</v>
      </c>
      <c r="N78" s="70">
        <v>23.042116544999999</v>
      </c>
      <c r="O78" s="70">
        <v>24.900790945699999</v>
      </c>
      <c r="P78" s="70">
        <v>31.439677683199999</v>
      </c>
      <c r="Q78" s="71">
        <v>45306.682639899998</v>
      </c>
      <c r="R78" s="71" t="str">
        <f>TEXT(Q78, "$#,###")</f>
        <v>$45,307</v>
      </c>
      <c r="S78" s="68" t="s">
        <v>139</v>
      </c>
      <c r="T78" s="68" t="s">
        <v>8</v>
      </c>
      <c r="U78" s="68" t="s">
        <v>8</v>
      </c>
      <c r="V78" s="61">
        <v>153.774867804</v>
      </c>
      <c r="W78" s="61">
        <v>284.95055509000002</v>
      </c>
      <c r="X78" s="61">
        <f>W78-V78</f>
        <v>131.17568728600003</v>
      </c>
      <c r="Y78" s="72">
        <f>X78/V78</f>
        <v>0.85303723007062071</v>
      </c>
      <c r="Z78" s="61">
        <v>284.95055509000002</v>
      </c>
      <c r="AA78" s="61">
        <v>290.07503783800001</v>
      </c>
      <c r="AB78" s="61">
        <f>AA78-Z78</f>
        <v>5.1244827479999913</v>
      </c>
      <c r="AC78" s="72">
        <f>AB78/Z78</f>
        <v>1.7983761240196398E-2</v>
      </c>
      <c r="AD78" s="61">
        <v>132.67313647</v>
      </c>
      <c r="AE78" s="61">
        <v>33.168284117500001</v>
      </c>
      <c r="AF78" s="61">
        <v>94.691129333199996</v>
      </c>
      <c r="AG78" s="61">
        <v>31.563709777700002</v>
      </c>
      <c r="AH78" s="62">
        <v>0.11</v>
      </c>
      <c r="AI78" s="61">
        <v>282.20280825999998</v>
      </c>
      <c r="AJ78" s="61">
        <v>114.14794793900001</v>
      </c>
      <c r="AK78" s="63">
        <f>AJ78/AI78</f>
        <v>0.40448905750729758</v>
      </c>
      <c r="AL78" s="73">
        <v>75.5</v>
      </c>
      <c r="AM78" s="74">
        <v>0.48404000000000003</v>
      </c>
      <c r="AN78" s="74">
        <v>0.480883</v>
      </c>
      <c r="AO78" s="76" t="s">
        <v>90</v>
      </c>
      <c r="AP78" s="75">
        <v>0.12831656934899999</v>
      </c>
      <c r="AQ78" s="75">
        <v>0.119339694255</v>
      </c>
      <c r="AR78" s="75">
        <v>0.24146807333600001</v>
      </c>
      <c r="AS78" s="75">
        <v>0.16435701045199999</v>
      </c>
      <c r="AT78" s="75">
        <v>0.155816127084</v>
      </c>
      <c r="AU78" s="75">
        <v>0.133004587817</v>
      </c>
      <c r="AV78" s="75">
        <v>4.32602240557E-2</v>
      </c>
      <c r="AW78" s="61">
        <v>0</v>
      </c>
      <c r="AX78" s="61">
        <v>0</v>
      </c>
      <c r="AY78" s="61">
        <v>0</v>
      </c>
      <c r="AZ78" s="61">
        <v>0</v>
      </c>
      <c r="BA78" s="61">
        <v>0</v>
      </c>
      <c r="BB78" s="61">
        <f>SUM(AW78:BA78)</f>
        <v>0</v>
      </c>
      <c r="BC78" s="61">
        <f>BA78-AW78</f>
        <v>0</v>
      </c>
      <c r="BD78" s="63">
        <v>0</v>
      </c>
      <c r="BE78" s="67">
        <f>IF(K78&lt;BE$6,1,0)</f>
        <v>0</v>
      </c>
      <c r="BF78" s="67">
        <f>+IF(AND(K78&gt;=BF$5,K78&lt;BF$6),1,0)</f>
        <v>1</v>
      </c>
      <c r="BG78" s="67">
        <f>+IF(AND(K78&gt;=BG$5,K78&lt;BG$6),1,0)</f>
        <v>0</v>
      </c>
      <c r="BH78" s="67">
        <f>+IF(AND(K78&gt;=BH$5,K78&lt;BH$6),1,0)</f>
        <v>0</v>
      </c>
      <c r="BI78" s="67">
        <f>+IF(K78&gt;=BI$6,1,0)</f>
        <v>0</v>
      </c>
      <c r="BJ78" s="67">
        <f>IF(M78&lt;BJ$6,1,0)</f>
        <v>0</v>
      </c>
      <c r="BK78" s="67">
        <f>+IF(AND(M78&gt;=BK$5,M78&lt;BK$6),1,0)</f>
        <v>0</v>
      </c>
      <c r="BL78" s="67">
        <f>+IF(AND(M78&gt;=BL$5,M78&lt;BL$6),1,0)</f>
        <v>1</v>
      </c>
      <c r="BM78" s="67">
        <f>+IF(AND(M78&gt;=BM$5,M78&lt;BM$6),1,0)</f>
        <v>0</v>
      </c>
      <c r="BN78" s="67">
        <f>+IF(M78&gt;=BN$6,1,0)</f>
        <v>0</v>
      </c>
      <c r="BO78" s="67" t="str">
        <f>+IF(M78&gt;=BO$6,"YES","NO")</f>
        <v>YES</v>
      </c>
      <c r="BP78" s="67" t="str">
        <f>+IF(K78&gt;=BP$6,"YES","NO")</f>
        <v>YES</v>
      </c>
      <c r="BQ78" s="67" t="str">
        <f>+IF(ISERROR(VLOOKUP(E78,'[1]Hi Tech List (2020)'!$A$2:$B$84,1,FALSE)),"NO","YES")</f>
        <v>NO</v>
      </c>
      <c r="BR78" s="67" t="str">
        <f>IF(AL78&gt;=BR$6,"YES","NO")</f>
        <v>NO</v>
      </c>
      <c r="BS78" s="67" t="str">
        <f>IF(AB78&gt;BS$6,"YES","NO")</f>
        <v>NO</v>
      </c>
      <c r="BT78" s="67" t="str">
        <f>IF(AC78&gt;BT$6,"YES","NO")</f>
        <v>NO</v>
      </c>
      <c r="BU78" s="67" t="str">
        <f>IF(AD78&gt;BU$6,"YES","NO")</f>
        <v>YES</v>
      </c>
      <c r="BV78" s="67" t="str">
        <f>IF(OR(BS78="YES",BT78="YES",BU78="YES"),"YES","NO")</f>
        <v>YES</v>
      </c>
      <c r="BW78" s="67" t="str">
        <f>+IF(BE78=1,BE$8,IF(BF78=1,BF$8,IF(BG78=1,BG$8,IF(BH78=1,BH$8,BI$8))))</f>
        <v>$15-20</v>
      </c>
      <c r="BX78" s="67" t="str">
        <f>+IF(BJ78=1,BJ$8,IF(BK78=1,BK$8,IF(BL78=1,BL$8,IF(BM78=1,BM$8,BN$8))))</f>
        <v>$20-25</v>
      </c>
    </row>
    <row r="79" spans="1:76" hidden="1" x14ac:dyDescent="0.2">
      <c r="A79" s="68" t="str">
        <f t="shared" si="8"/>
        <v>19-0000</v>
      </c>
      <c r="B79" s="68" t="str">
        <f>VLOOKUP(A79,'[1]2- &amp; 3-digit SOC'!$A$1:$B$121,2,FALSE)</f>
        <v>Life, Physical, and Social Science Occupations</v>
      </c>
      <c r="C79" s="68" t="str">
        <f t="shared" si="9"/>
        <v>19-0000 Life, Physical, and Social Science Occupations</v>
      </c>
      <c r="D79" s="68" t="str">
        <f t="shared" si="10"/>
        <v>19-4000</v>
      </c>
      <c r="E79" s="68" t="str">
        <f>VLOOKUP(D79,'[1]2- &amp; 3-digit SOC'!$A$1:$B$121,2,FALSE)</f>
        <v>Life, Physical, and Social Science Technicians</v>
      </c>
      <c r="F79" s="68" t="str">
        <f t="shared" si="11"/>
        <v>19-4000 Life, Physical, and Social Science Technicians</v>
      </c>
      <c r="G79" s="68" t="s">
        <v>298</v>
      </c>
      <c r="H79" s="68" t="s">
        <v>299</v>
      </c>
      <c r="I79" s="68" t="s">
        <v>300</v>
      </c>
      <c r="J79" s="69" t="str">
        <f>CONCATENATE(H79, " (", R79, ")")</f>
        <v>Forensic Science Technicians ($56,150)</v>
      </c>
      <c r="K79" s="70">
        <v>17.561587899399999</v>
      </c>
      <c r="L79" s="70">
        <v>20.910485164400001</v>
      </c>
      <c r="M79" s="70">
        <v>26.995133588200002</v>
      </c>
      <c r="N79" s="70">
        <v>28.6814500212</v>
      </c>
      <c r="O79" s="70">
        <v>34.600825823999998</v>
      </c>
      <c r="P79" s="70">
        <v>39.605281458199997</v>
      </c>
      <c r="Q79" s="71">
        <v>56149.877863399997</v>
      </c>
      <c r="R79" s="71" t="str">
        <f>TEXT(Q79, "$#,###")</f>
        <v>$56,150</v>
      </c>
      <c r="S79" s="68" t="s">
        <v>84</v>
      </c>
      <c r="T79" s="68" t="s">
        <v>8</v>
      </c>
      <c r="U79" s="68" t="s">
        <v>85</v>
      </c>
      <c r="V79" s="61">
        <v>410.59683973699998</v>
      </c>
      <c r="W79" s="61">
        <v>436.26600094700001</v>
      </c>
      <c r="X79" s="61">
        <f>W79-V79</f>
        <v>25.669161210000027</v>
      </c>
      <c r="Y79" s="72">
        <f>X79/V79</f>
        <v>6.2516704284528643E-2</v>
      </c>
      <c r="Z79" s="61">
        <v>436.26600094700001</v>
      </c>
      <c r="AA79" s="61">
        <v>460.319279585</v>
      </c>
      <c r="AB79" s="61">
        <f>AA79-Z79</f>
        <v>24.053278637999995</v>
      </c>
      <c r="AC79" s="72">
        <f>AB79/Z79</f>
        <v>5.5134433088500336E-2</v>
      </c>
      <c r="AD79" s="61">
        <v>227.76650572099999</v>
      </c>
      <c r="AE79" s="61">
        <v>56.941626430100001</v>
      </c>
      <c r="AF79" s="61">
        <v>146.754032446</v>
      </c>
      <c r="AG79" s="61">
        <v>48.918010815199999</v>
      </c>
      <c r="AH79" s="62">
        <v>0.11</v>
      </c>
      <c r="AI79" s="61">
        <v>426.94750322099998</v>
      </c>
      <c r="AJ79" s="61">
        <v>169.27929351899999</v>
      </c>
      <c r="AK79" s="63">
        <f>AJ79/AI79</f>
        <v>0.3964873719647361</v>
      </c>
      <c r="AL79" s="73">
        <v>94.2</v>
      </c>
      <c r="AM79" s="74">
        <v>0.90214799999999995</v>
      </c>
      <c r="AN79" s="74">
        <v>0.89471299999999998</v>
      </c>
      <c r="AO79" s="76" t="s">
        <v>90</v>
      </c>
      <c r="AP79" s="75">
        <v>8.9166601961200007E-2</v>
      </c>
      <c r="AQ79" s="75">
        <v>0.100448654478</v>
      </c>
      <c r="AR79" s="75">
        <v>0.28085088481600001</v>
      </c>
      <c r="AS79" s="75">
        <v>0.17588411269699999</v>
      </c>
      <c r="AT79" s="75">
        <v>0.158756311245</v>
      </c>
      <c r="AU79" s="75">
        <v>0.14802636009</v>
      </c>
      <c r="AV79" s="75">
        <v>3.9490094644400002E-2</v>
      </c>
      <c r="AW79" s="61">
        <v>8</v>
      </c>
      <c r="AX79" s="61">
        <v>11</v>
      </c>
      <c r="AY79" s="61">
        <v>0</v>
      </c>
      <c r="AZ79" s="61">
        <v>0</v>
      </c>
      <c r="BA79" s="61">
        <v>0</v>
      </c>
      <c r="BB79" s="61">
        <f>SUM(AW79:BA79)</f>
        <v>19</v>
      </c>
      <c r="BC79" s="61">
        <f>BA79-AW79</f>
        <v>-8</v>
      </c>
      <c r="BD79" s="63">
        <f>BC79/AW79</f>
        <v>-1</v>
      </c>
      <c r="BE79" s="67">
        <f>IF(K79&lt;BE$6,1,0)</f>
        <v>0</v>
      </c>
      <c r="BF79" s="67">
        <f>+IF(AND(K79&gt;=BF$5,K79&lt;BF$6),1,0)</f>
        <v>1</v>
      </c>
      <c r="BG79" s="67">
        <f>+IF(AND(K79&gt;=BG$5,K79&lt;BG$6),1,0)</f>
        <v>0</v>
      </c>
      <c r="BH79" s="67">
        <f>+IF(AND(K79&gt;=BH$5,K79&lt;BH$6),1,0)</f>
        <v>0</v>
      </c>
      <c r="BI79" s="67">
        <f>+IF(K79&gt;=BI$6,1,0)</f>
        <v>0</v>
      </c>
      <c r="BJ79" s="67">
        <f>IF(M79&lt;BJ$6,1,0)</f>
        <v>0</v>
      </c>
      <c r="BK79" s="67">
        <f>+IF(AND(M79&gt;=BK$5,M79&lt;BK$6),1,0)</f>
        <v>0</v>
      </c>
      <c r="BL79" s="67">
        <f>+IF(AND(M79&gt;=BL$5,M79&lt;BL$6),1,0)</f>
        <v>0</v>
      </c>
      <c r="BM79" s="67">
        <f>+IF(AND(M79&gt;=BM$5,M79&lt;BM$6),1,0)</f>
        <v>1</v>
      </c>
      <c r="BN79" s="67">
        <f>+IF(M79&gt;=BN$6,1,0)</f>
        <v>0</v>
      </c>
      <c r="BO79" s="67" t="str">
        <f>+IF(M79&gt;=BO$6,"YES","NO")</f>
        <v>YES</v>
      </c>
      <c r="BP79" s="67" t="str">
        <f>+IF(K79&gt;=BP$6,"YES","NO")</f>
        <v>YES</v>
      </c>
      <c r="BQ79" s="67" t="str">
        <f>+IF(ISERROR(VLOOKUP(E79,'[1]Hi Tech List (2020)'!$A$2:$B$84,1,FALSE)),"NO","YES")</f>
        <v>NO</v>
      </c>
      <c r="BR79" s="67" t="str">
        <f>IF(AL79&gt;=BR$6,"YES","NO")</f>
        <v>NO</v>
      </c>
      <c r="BS79" s="67" t="str">
        <f>IF(AB79&gt;BS$6,"YES","NO")</f>
        <v>NO</v>
      </c>
      <c r="BT79" s="67" t="str">
        <f>IF(AC79&gt;BT$6,"YES","NO")</f>
        <v>NO</v>
      </c>
      <c r="BU79" s="67" t="str">
        <f>IF(AD79&gt;BU$6,"YES","NO")</f>
        <v>YES</v>
      </c>
      <c r="BV79" s="67" t="str">
        <f>IF(OR(BS79="YES",BT79="YES",BU79="YES"),"YES","NO")</f>
        <v>YES</v>
      </c>
      <c r="BW79" s="67" t="str">
        <f>+IF(BE79=1,BE$8,IF(BF79=1,BF$8,IF(BG79=1,BG$8,IF(BH79=1,BH$8,BI$8))))</f>
        <v>$15-20</v>
      </c>
      <c r="BX79" s="67" t="str">
        <f>+IF(BJ79=1,BJ$8,IF(BK79=1,BK$8,IF(BL79=1,BL$8,IF(BM79=1,BM$8,BN$8))))</f>
        <v>$25-30</v>
      </c>
    </row>
    <row r="80" spans="1:76" hidden="1" x14ac:dyDescent="0.2">
      <c r="A80" s="68" t="str">
        <f t="shared" si="8"/>
        <v>19-0000</v>
      </c>
      <c r="B80" s="68" t="str">
        <f>VLOOKUP(A80,'[1]2- &amp; 3-digit SOC'!$A$1:$B$121,2,FALSE)</f>
        <v>Life, Physical, and Social Science Occupations</v>
      </c>
      <c r="C80" s="68" t="str">
        <f t="shared" si="9"/>
        <v>19-0000 Life, Physical, and Social Science Occupations</v>
      </c>
      <c r="D80" s="68" t="str">
        <f t="shared" si="10"/>
        <v>19-5000</v>
      </c>
      <c r="E80" s="68" t="str">
        <f>VLOOKUP(D80,'[1]2- &amp; 3-digit SOC'!$A$1:$B$121,2,FALSE)</f>
        <v>Occupational Health and Safety Specialists and Technicians</v>
      </c>
      <c r="F80" s="68" t="str">
        <f t="shared" si="11"/>
        <v>19-5000 Occupational Health and Safety Specialists and Technicians</v>
      </c>
      <c r="G80" s="68" t="s">
        <v>301</v>
      </c>
      <c r="H80" s="68" t="s">
        <v>302</v>
      </c>
      <c r="I80" s="68" t="s">
        <v>303</v>
      </c>
      <c r="J80" s="69" t="str">
        <f>CONCATENATE(H80, " (", R80, ")")</f>
        <v>Occupational Health and Safety Specialists ($69,876)</v>
      </c>
      <c r="K80" s="70">
        <v>16.4150490864</v>
      </c>
      <c r="L80" s="70">
        <v>25.1539054297</v>
      </c>
      <c r="M80" s="70">
        <v>33.594433847600001</v>
      </c>
      <c r="N80" s="70">
        <v>34.140901917900003</v>
      </c>
      <c r="O80" s="70">
        <v>42.673099663599999</v>
      </c>
      <c r="P80" s="70">
        <v>50.164851995500001</v>
      </c>
      <c r="Q80" s="71">
        <v>69876.422402900003</v>
      </c>
      <c r="R80" s="71" t="str">
        <f>TEXT(Q80, "$#,###")</f>
        <v>$69,876</v>
      </c>
      <c r="S80" s="68" t="s">
        <v>84</v>
      </c>
      <c r="T80" s="68" t="s">
        <v>8</v>
      </c>
      <c r="U80" s="68" t="s">
        <v>8</v>
      </c>
      <c r="V80" s="61">
        <v>2516.84002384</v>
      </c>
      <c r="W80" s="61">
        <v>2754.5414877799999</v>
      </c>
      <c r="X80" s="61">
        <f>W80-V80</f>
        <v>237.70146393999994</v>
      </c>
      <c r="Y80" s="72">
        <f>X80/V80</f>
        <v>9.4444407148823628E-2</v>
      </c>
      <c r="Z80" s="61">
        <v>2754.5414877799999</v>
      </c>
      <c r="AA80" s="61">
        <v>2877.59074156</v>
      </c>
      <c r="AB80" s="61">
        <f>AA80-Z80</f>
        <v>123.04925378000007</v>
      </c>
      <c r="AC80" s="72">
        <f>AB80/Z80</f>
        <v>4.4671410587164763E-2</v>
      </c>
      <c r="AD80" s="61">
        <v>705.59268074800002</v>
      </c>
      <c r="AE80" s="61">
        <v>176.39817018700001</v>
      </c>
      <c r="AF80" s="61">
        <v>420.10144760600002</v>
      </c>
      <c r="AG80" s="61">
        <v>140.03381586899999</v>
      </c>
      <c r="AH80" s="62">
        <v>0.05</v>
      </c>
      <c r="AI80" s="61">
        <v>2690.9123031200002</v>
      </c>
      <c r="AJ80" s="61">
        <v>856.03028130799999</v>
      </c>
      <c r="AK80" s="63">
        <f>AJ80/AI80</f>
        <v>0.31811898154966578</v>
      </c>
      <c r="AL80" s="73">
        <v>92.5</v>
      </c>
      <c r="AM80" s="74">
        <v>1.164984</v>
      </c>
      <c r="AN80" s="74">
        <v>1.1600140000000001</v>
      </c>
      <c r="AO80" s="76" t="s">
        <v>90</v>
      </c>
      <c r="AP80" s="75">
        <v>1.50599423403E-2</v>
      </c>
      <c r="AQ80" s="75">
        <v>3.8200370389899999E-2</v>
      </c>
      <c r="AR80" s="75">
        <v>0.24127960723200001</v>
      </c>
      <c r="AS80" s="75">
        <v>0.226710048538</v>
      </c>
      <c r="AT80" s="75">
        <v>0.21258083265800001</v>
      </c>
      <c r="AU80" s="75">
        <v>0.203291499067</v>
      </c>
      <c r="AV80" s="75">
        <v>6.02484660002E-2</v>
      </c>
      <c r="AW80" s="61">
        <v>92</v>
      </c>
      <c r="AX80" s="61">
        <v>121</v>
      </c>
      <c r="AY80" s="61">
        <v>184</v>
      </c>
      <c r="AZ80" s="61">
        <v>245</v>
      </c>
      <c r="BA80" s="61">
        <v>278</v>
      </c>
      <c r="BB80" s="61">
        <f>SUM(AW80:BA80)</f>
        <v>920</v>
      </c>
      <c r="BC80" s="61">
        <f>BA80-AW80</f>
        <v>186</v>
      </c>
      <c r="BD80" s="63">
        <f>BC80/AW80</f>
        <v>2.0217391304347827</v>
      </c>
      <c r="BE80" s="67">
        <f>IF(K80&lt;BE$6,1,0)</f>
        <v>0</v>
      </c>
      <c r="BF80" s="67">
        <f>+IF(AND(K80&gt;=BF$5,K80&lt;BF$6),1,0)</f>
        <v>1</v>
      </c>
      <c r="BG80" s="67">
        <f>+IF(AND(K80&gt;=BG$5,K80&lt;BG$6),1,0)</f>
        <v>0</v>
      </c>
      <c r="BH80" s="67">
        <f>+IF(AND(K80&gt;=BH$5,K80&lt;BH$6),1,0)</f>
        <v>0</v>
      </c>
      <c r="BI80" s="67">
        <f>+IF(K80&gt;=BI$6,1,0)</f>
        <v>0</v>
      </c>
      <c r="BJ80" s="67">
        <f>IF(M80&lt;BJ$6,1,0)</f>
        <v>0</v>
      </c>
      <c r="BK80" s="67">
        <f>+IF(AND(M80&gt;=BK$5,M80&lt;BK$6),1,0)</f>
        <v>0</v>
      </c>
      <c r="BL80" s="67">
        <f>+IF(AND(M80&gt;=BL$5,M80&lt;BL$6),1,0)</f>
        <v>0</v>
      </c>
      <c r="BM80" s="67">
        <f>+IF(AND(M80&gt;=BM$5,M80&lt;BM$6),1,0)</f>
        <v>0</v>
      </c>
      <c r="BN80" s="67">
        <f>+IF(M80&gt;=BN$6,1,0)</f>
        <v>1</v>
      </c>
      <c r="BO80" s="67" t="str">
        <f>+IF(M80&gt;=BO$6,"YES","NO")</f>
        <v>YES</v>
      </c>
      <c r="BP80" s="67" t="str">
        <f>+IF(K80&gt;=BP$6,"YES","NO")</f>
        <v>YES</v>
      </c>
      <c r="BQ80" s="67" t="str">
        <f>+IF(ISERROR(VLOOKUP(E80,'[1]Hi Tech List (2020)'!$A$2:$B$84,1,FALSE)),"NO","YES")</f>
        <v>NO</v>
      </c>
      <c r="BR80" s="67" t="str">
        <f>IF(AL80&gt;=BR$6,"YES","NO")</f>
        <v>NO</v>
      </c>
      <c r="BS80" s="67" t="str">
        <f>IF(AB80&gt;BS$6,"YES","NO")</f>
        <v>YES</v>
      </c>
      <c r="BT80" s="67" t="str">
        <f>IF(AC80&gt;BT$6,"YES","NO")</f>
        <v>NO</v>
      </c>
      <c r="BU80" s="67" t="str">
        <f>IF(AD80&gt;BU$6,"YES","NO")</f>
        <v>YES</v>
      </c>
      <c r="BV80" s="67" t="str">
        <f>IF(OR(BS80="YES",BT80="YES",BU80="YES"),"YES","NO")</f>
        <v>YES</v>
      </c>
      <c r="BW80" s="67" t="str">
        <f>+IF(BE80=1,BE$8,IF(BF80=1,BF$8,IF(BG80=1,BG$8,IF(BH80=1,BH$8,BI$8))))</f>
        <v>$15-20</v>
      </c>
      <c r="BX80" s="67" t="str">
        <f>+IF(BJ80=1,BJ$8,IF(BK80=1,BK$8,IF(BL80=1,BL$8,IF(BM80=1,BM$8,BN$8))))</f>
        <v>&gt;$30</v>
      </c>
    </row>
    <row r="81" spans="1:76" hidden="1" x14ac:dyDescent="0.2">
      <c r="A81" s="68" t="str">
        <f t="shared" si="8"/>
        <v>19-0000</v>
      </c>
      <c r="B81" s="68" t="str">
        <f>VLOOKUP(A81,'[1]2- &amp; 3-digit SOC'!$A$1:$B$121,2,FALSE)</f>
        <v>Life, Physical, and Social Science Occupations</v>
      </c>
      <c r="C81" s="68" t="str">
        <f t="shared" si="9"/>
        <v>19-0000 Life, Physical, and Social Science Occupations</v>
      </c>
      <c r="D81" s="68" t="str">
        <f t="shared" si="10"/>
        <v>19-5000</v>
      </c>
      <c r="E81" s="68" t="str">
        <f>VLOOKUP(D81,'[1]2- &amp; 3-digit SOC'!$A$1:$B$121,2,FALSE)</f>
        <v>Occupational Health and Safety Specialists and Technicians</v>
      </c>
      <c r="F81" s="68" t="str">
        <f t="shared" si="11"/>
        <v>19-5000 Occupational Health and Safety Specialists and Technicians</v>
      </c>
      <c r="G81" s="68" t="s">
        <v>304</v>
      </c>
      <c r="H81" s="68" t="s">
        <v>305</v>
      </c>
      <c r="I81" s="68" t="s">
        <v>306</v>
      </c>
      <c r="J81" s="69" t="str">
        <f>CONCATENATE(H81, " (", R81, ")")</f>
        <v>Occupational Health and Safety Technicians ($47,661)</v>
      </c>
      <c r="K81" s="70">
        <v>15.3912295515</v>
      </c>
      <c r="L81" s="70">
        <v>18.326007062799999</v>
      </c>
      <c r="M81" s="70">
        <v>22.914015243800002</v>
      </c>
      <c r="N81" s="70">
        <v>24.213249094999998</v>
      </c>
      <c r="O81" s="70">
        <v>29.529585672900001</v>
      </c>
      <c r="P81" s="70">
        <v>35.847823438600003</v>
      </c>
      <c r="Q81" s="71">
        <v>47661.151706999997</v>
      </c>
      <c r="R81" s="71" t="str">
        <f>TEXT(Q81, "$#,###")</f>
        <v>$47,661</v>
      </c>
      <c r="S81" s="68" t="s">
        <v>307</v>
      </c>
      <c r="T81" s="68" t="s">
        <v>8</v>
      </c>
      <c r="U81" s="68" t="s">
        <v>85</v>
      </c>
      <c r="V81" s="61">
        <v>705.71978131699996</v>
      </c>
      <c r="W81" s="61">
        <v>925.75779778499998</v>
      </c>
      <c r="X81" s="61">
        <f>W81-V81</f>
        <v>220.03801646800002</v>
      </c>
      <c r="Y81" s="72">
        <f>X81/V81</f>
        <v>0.31179233215961372</v>
      </c>
      <c r="Z81" s="61">
        <v>925.75779778499998</v>
      </c>
      <c r="AA81" s="61">
        <v>965.68266466399996</v>
      </c>
      <c r="AB81" s="61">
        <f>AA81-Z81</f>
        <v>39.924866878999978</v>
      </c>
      <c r="AC81" s="72">
        <f>AB81/Z81</f>
        <v>4.3126687103825202E-2</v>
      </c>
      <c r="AD81" s="61">
        <v>235.35209664300001</v>
      </c>
      <c r="AE81" s="61">
        <v>58.838024160700002</v>
      </c>
      <c r="AF81" s="61">
        <v>141.128486498</v>
      </c>
      <c r="AG81" s="61">
        <v>47.042828832799998</v>
      </c>
      <c r="AH81" s="62">
        <v>0.05</v>
      </c>
      <c r="AI81" s="61">
        <v>905.31179913100004</v>
      </c>
      <c r="AJ81" s="61">
        <v>307.55237805799999</v>
      </c>
      <c r="AK81" s="63">
        <f>AJ81/AI81</f>
        <v>0.33971983835095987</v>
      </c>
      <c r="AL81" s="73">
        <v>94.4</v>
      </c>
      <c r="AM81" s="74">
        <v>1.8460220000000001</v>
      </c>
      <c r="AN81" s="74">
        <v>1.818181</v>
      </c>
      <c r="AO81" s="76" t="s">
        <v>90</v>
      </c>
      <c r="AP81" s="75">
        <v>1.51600114076E-2</v>
      </c>
      <c r="AQ81" s="75">
        <v>3.8291484904900003E-2</v>
      </c>
      <c r="AR81" s="75">
        <v>0.25069762787799998</v>
      </c>
      <c r="AS81" s="75">
        <v>0.22602320078499999</v>
      </c>
      <c r="AT81" s="75">
        <v>0.20742838645700001</v>
      </c>
      <c r="AU81" s="75">
        <v>0.19744338553599999</v>
      </c>
      <c r="AV81" s="75">
        <v>6.1462399388099997E-2</v>
      </c>
      <c r="AW81" s="61">
        <v>71</v>
      </c>
      <c r="AX81" s="61">
        <v>99</v>
      </c>
      <c r="AY81" s="61">
        <v>166</v>
      </c>
      <c r="AZ81" s="61">
        <v>231</v>
      </c>
      <c r="BA81" s="61">
        <v>254</v>
      </c>
      <c r="BB81" s="61">
        <f>SUM(AW81:BA81)</f>
        <v>821</v>
      </c>
      <c r="BC81" s="61">
        <f>BA81-AW81</f>
        <v>183</v>
      </c>
      <c r="BD81" s="63">
        <f>BC81/AW81</f>
        <v>2.5774647887323945</v>
      </c>
      <c r="BE81" s="67">
        <f>IF(K81&lt;BE$6,1,0)</f>
        <v>0</v>
      </c>
      <c r="BF81" s="67">
        <f>+IF(AND(K81&gt;=BF$5,K81&lt;BF$6),1,0)</f>
        <v>1</v>
      </c>
      <c r="BG81" s="67">
        <f>+IF(AND(K81&gt;=BG$5,K81&lt;BG$6),1,0)</f>
        <v>0</v>
      </c>
      <c r="BH81" s="67">
        <f>+IF(AND(K81&gt;=BH$5,K81&lt;BH$6),1,0)</f>
        <v>0</v>
      </c>
      <c r="BI81" s="67">
        <f>+IF(K81&gt;=BI$6,1,0)</f>
        <v>0</v>
      </c>
      <c r="BJ81" s="67">
        <f>IF(M81&lt;BJ$6,1,0)</f>
        <v>0</v>
      </c>
      <c r="BK81" s="67">
        <f>+IF(AND(M81&gt;=BK$5,M81&lt;BK$6),1,0)</f>
        <v>0</v>
      </c>
      <c r="BL81" s="67">
        <f>+IF(AND(M81&gt;=BL$5,M81&lt;BL$6),1,0)</f>
        <v>1</v>
      </c>
      <c r="BM81" s="67">
        <f>+IF(AND(M81&gt;=BM$5,M81&lt;BM$6),1,0)</f>
        <v>0</v>
      </c>
      <c r="BN81" s="67">
        <f>+IF(M81&gt;=BN$6,1,0)</f>
        <v>0</v>
      </c>
      <c r="BO81" s="67" t="str">
        <f>+IF(M81&gt;=BO$6,"YES","NO")</f>
        <v>YES</v>
      </c>
      <c r="BP81" s="67" t="str">
        <f>+IF(K81&gt;=BP$6,"YES","NO")</f>
        <v>NO</v>
      </c>
      <c r="BQ81" s="67" t="str">
        <f>+IF(ISERROR(VLOOKUP(E81,'[1]Hi Tech List (2020)'!$A$2:$B$84,1,FALSE)),"NO","YES")</f>
        <v>NO</v>
      </c>
      <c r="BR81" s="67" t="str">
        <f>IF(AL81&gt;=BR$6,"YES","NO")</f>
        <v>NO</v>
      </c>
      <c r="BS81" s="67" t="str">
        <f>IF(AB81&gt;BS$6,"YES","NO")</f>
        <v>NO</v>
      </c>
      <c r="BT81" s="67" t="str">
        <f>IF(AC81&gt;BT$6,"YES","NO")</f>
        <v>NO</v>
      </c>
      <c r="BU81" s="67" t="str">
        <f>IF(AD81&gt;BU$6,"YES","NO")</f>
        <v>YES</v>
      </c>
      <c r="BV81" s="67" t="str">
        <f>IF(OR(BS81="YES",BT81="YES",BU81="YES"),"YES","NO")</f>
        <v>YES</v>
      </c>
      <c r="BW81" s="67" t="str">
        <f>+IF(BE81=1,BE$8,IF(BF81=1,BF$8,IF(BG81=1,BG$8,IF(BH81=1,BH$8,BI$8))))</f>
        <v>$15-20</v>
      </c>
      <c r="BX81" s="67" t="str">
        <f>+IF(BJ81=1,BJ$8,IF(BK81=1,BK$8,IF(BL81=1,BL$8,IF(BM81=1,BM$8,BN$8))))</f>
        <v>$20-25</v>
      </c>
    </row>
    <row r="82" spans="1:76" hidden="1" x14ac:dyDescent="0.2">
      <c r="A82" s="68" t="str">
        <f t="shared" si="8"/>
        <v>21-0000</v>
      </c>
      <c r="B82" s="68" t="str">
        <f>VLOOKUP(A82,'[1]2- &amp; 3-digit SOC'!$A$1:$B$121,2,FALSE)</f>
        <v>Community and Social Service Occupations</v>
      </c>
      <c r="C82" s="68" t="str">
        <f t="shared" si="9"/>
        <v>21-0000 Community and Social Service Occupations</v>
      </c>
      <c r="D82" s="68" t="str">
        <f t="shared" si="10"/>
        <v>21-1000</v>
      </c>
      <c r="E82" s="68" t="str">
        <f>VLOOKUP(D82,'[1]2- &amp; 3-digit SOC'!$A$1:$B$121,2,FALSE)</f>
        <v>Counselors, Social Workers, and Other Community and Social Service Specialists</v>
      </c>
      <c r="F82" s="68" t="str">
        <f t="shared" si="11"/>
        <v>21-1000 Counselors, Social Workers, and Other Community and Social Service Specialists</v>
      </c>
      <c r="G82" s="68" t="s">
        <v>308</v>
      </c>
      <c r="H82" s="68" t="s">
        <v>309</v>
      </c>
      <c r="I82" s="68" t="s">
        <v>310</v>
      </c>
      <c r="J82" s="69" t="str">
        <f>CONCATENATE(H82, " (", R82, ")")</f>
        <v>Child, Family, and School Social Workers ($52,764)</v>
      </c>
      <c r="K82" s="70">
        <v>15.6022271972</v>
      </c>
      <c r="L82" s="70">
        <v>20.844611736299999</v>
      </c>
      <c r="M82" s="70">
        <v>25.367444328800001</v>
      </c>
      <c r="N82" s="70">
        <v>25.0530696404</v>
      </c>
      <c r="O82" s="70">
        <v>29.1291912097</v>
      </c>
      <c r="P82" s="70">
        <v>34.141772060299999</v>
      </c>
      <c r="Q82" s="71">
        <v>52764.284204000003</v>
      </c>
      <c r="R82" s="71" t="str">
        <f>TEXT(Q82, "$#,###")</f>
        <v>$52,764</v>
      </c>
      <c r="S82" s="68" t="s">
        <v>84</v>
      </c>
      <c r="T82" s="68" t="s">
        <v>8</v>
      </c>
      <c r="U82" s="68" t="s">
        <v>8</v>
      </c>
      <c r="V82" s="61">
        <v>5048.1348272499999</v>
      </c>
      <c r="W82" s="61">
        <v>5665.5814273200003</v>
      </c>
      <c r="X82" s="61">
        <f>W82-V82</f>
        <v>617.44660007000039</v>
      </c>
      <c r="Y82" s="72">
        <f>X82/V82</f>
        <v>0.12231182826912686</v>
      </c>
      <c r="Z82" s="61">
        <v>5665.5814273200003</v>
      </c>
      <c r="AA82" s="61">
        <v>5992.4170830499997</v>
      </c>
      <c r="AB82" s="61">
        <f>AA82-Z82</f>
        <v>326.83565572999942</v>
      </c>
      <c r="AC82" s="72">
        <f>AB82/Z82</f>
        <v>5.768792840112847E-2</v>
      </c>
      <c r="AD82" s="61">
        <v>2386.07474404</v>
      </c>
      <c r="AE82" s="61">
        <v>596.518686011</v>
      </c>
      <c r="AF82" s="61">
        <v>1474.53373547</v>
      </c>
      <c r="AG82" s="61">
        <v>491.51124515700002</v>
      </c>
      <c r="AH82" s="62">
        <v>8.5000000000000006E-2</v>
      </c>
      <c r="AI82" s="61">
        <v>5521.5488957199996</v>
      </c>
      <c r="AJ82" s="61">
        <v>2518.1358199000001</v>
      </c>
      <c r="AK82" s="63">
        <f>AJ82/AI82</f>
        <v>0.45605605735954274</v>
      </c>
      <c r="AL82" s="73">
        <v>83.7</v>
      </c>
      <c r="AM82" s="74">
        <v>0.67142299999999999</v>
      </c>
      <c r="AN82" s="74">
        <v>0.66800000000000004</v>
      </c>
      <c r="AO82" s="76" t="s">
        <v>90</v>
      </c>
      <c r="AP82" s="75">
        <v>4.6554458298600004E-3</v>
      </c>
      <c r="AQ82" s="75">
        <v>3.00015178627E-2</v>
      </c>
      <c r="AR82" s="75">
        <v>0.27469286597199999</v>
      </c>
      <c r="AS82" s="75">
        <v>0.25712002267700002</v>
      </c>
      <c r="AT82" s="75">
        <v>0.222388457544</v>
      </c>
      <c r="AU82" s="75">
        <v>0.16678442488699999</v>
      </c>
      <c r="AV82" s="75">
        <v>4.4126250400100001E-2</v>
      </c>
      <c r="AW82" s="61">
        <v>895</v>
      </c>
      <c r="AX82" s="61">
        <v>1055</v>
      </c>
      <c r="AY82" s="61">
        <v>1114</v>
      </c>
      <c r="AZ82" s="61">
        <v>1115</v>
      </c>
      <c r="BA82" s="61">
        <v>1294</v>
      </c>
      <c r="BB82" s="61">
        <f>SUM(AW82:BA82)</f>
        <v>5473</v>
      </c>
      <c r="BC82" s="61">
        <f>BA82-AW82</f>
        <v>399</v>
      </c>
      <c r="BD82" s="63">
        <f>BC82/AW82</f>
        <v>0.44581005586592176</v>
      </c>
      <c r="BE82" s="67">
        <f>IF(K82&lt;BE$6,1,0)</f>
        <v>0</v>
      </c>
      <c r="BF82" s="67">
        <f>+IF(AND(K82&gt;=BF$5,K82&lt;BF$6),1,0)</f>
        <v>1</v>
      </c>
      <c r="BG82" s="67">
        <f>+IF(AND(K82&gt;=BG$5,K82&lt;BG$6),1,0)</f>
        <v>0</v>
      </c>
      <c r="BH82" s="67">
        <f>+IF(AND(K82&gt;=BH$5,K82&lt;BH$6),1,0)</f>
        <v>0</v>
      </c>
      <c r="BI82" s="67">
        <f>+IF(K82&gt;=BI$6,1,0)</f>
        <v>0</v>
      </c>
      <c r="BJ82" s="67">
        <f>IF(M82&lt;BJ$6,1,0)</f>
        <v>0</v>
      </c>
      <c r="BK82" s="67">
        <f>+IF(AND(M82&gt;=BK$5,M82&lt;BK$6),1,0)</f>
        <v>0</v>
      </c>
      <c r="BL82" s="67">
        <f>+IF(AND(M82&gt;=BL$5,M82&lt;BL$6),1,0)</f>
        <v>0</v>
      </c>
      <c r="BM82" s="67">
        <f>+IF(AND(M82&gt;=BM$5,M82&lt;BM$6),1,0)</f>
        <v>1</v>
      </c>
      <c r="BN82" s="67">
        <f>+IF(M82&gt;=BN$6,1,0)</f>
        <v>0</v>
      </c>
      <c r="BO82" s="67" t="str">
        <f>+IF(M82&gt;=BO$6,"YES","NO")</f>
        <v>YES</v>
      </c>
      <c r="BP82" s="67" t="str">
        <f>+IF(K82&gt;=BP$6,"YES","NO")</f>
        <v>NO</v>
      </c>
      <c r="BQ82" s="67" t="str">
        <f>+IF(ISERROR(VLOOKUP(E82,'[1]Hi Tech List (2020)'!$A$2:$B$84,1,FALSE)),"NO","YES")</f>
        <v>NO</v>
      </c>
      <c r="BR82" s="67" t="str">
        <f>IF(AL82&gt;=BR$6,"YES","NO")</f>
        <v>NO</v>
      </c>
      <c r="BS82" s="67" t="str">
        <f>IF(AB82&gt;BS$6,"YES","NO")</f>
        <v>YES</v>
      </c>
      <c r="BT82" s="67" t="str">
        <f>IF(AC82&gt;BT$6,"YES","NO")</f>
        <v>NO</v>
      </c>
      <c r="BU82" s="67" t="str">
        <f>IF(AD82&gt;BU$6,"YES","NO")</f>
        <v>YES</v>
      </c>
      <c r="BV82" s="67" t="str">
        <f>IF(OR(BS82="YES",BT82="YES",BU82="YES"),"YES","NO")</f>
        <v>YES</v>
      </c>
      <c r="BW82" s="67" t="str">
        <f>+IF(BE82=1,BE$8,IF(BF82=1,BF$8,IF(BG82=1,BG$8,IF(BH82=1,BH$8,BI$8))))</f>
        <v>$15-20</v>
      </c>
      <c r="BX82" s="67" t="str">
        <f>+IF(BJ82=1,BJ$8,IF(BK82=1,BK$8,IF(BL82=1,BL$8,IF(BM82=1,BM$8,BN$8))))</f>
        <v>$25-30</v>
      </c>
    </row>
    <row r="83" spans="1:76" hidden="1" x14ac:dyDescent="0.2">
      <c r="A83" s="68" t="str">
        <f t="shared" si="8"/>
        <v>21-0000</v>
      </c>
      <c r="B83" s="68" t="str">
        <f>VLOOKUP(A83,'[1]2- &amp; 3-digit SOC'!$A$1:$B$121,2,FALSE)</f>
        <v>Community and Social Service Occupations</v>
      </c>
      <c r="C83" s="68" t="str">
        <f t="shared" si="9"/>
        <v>21-0000 Community and Social Service Occupations</v>
      </c>
      <c r="D83" s="68" t="str">
        <f t="shared" si="10"/>
        <v>21-1000</v>
      </c>
      <c r="E83" s="68" t="str">
        <f>VLOOKUP(D83,'[1]2- &amp; 3-digit SOC'!$A$1:$B$121,2,FALSE)</f>
        <v>Counselors, Social Workers, and Other Community and Social Service Specialists</v>
      </c>
      <c r="F83" s="68" t="str">
        <f t="shared" si="11"/>
        <v>21-1000 Counselors, Social Workers, and Other Community and Social Service Specialists</v>
      </c>
      <c r="G83" s="68" t="s">
        <v>311</v>
      </c>
      <c r="H83" s="68" t="s">
        <v>312</v>
      </c>
      <c r="I83" s="68" t="s">
        <v>313</v>
      </c>
      <c r="J83" s="69" t="str">
        <f>CONCATENATE(H83, " (", R83, ")")</f>
        <v>Health Education Specialists ($58,977)</v>
      </c>
      <c r="K83" s="70">
        <v>15.429837625699999</v>
      </c>
      <c r="L83" s="70">
        <v>18.488535524100001</v>
      </c>
      <c r="M83" s="70">
        <v>28.354390900599999</v>
      </c>
      <c r="N83" s="70">
        <v>29.938829798499999</v>
      </c>
      <c r="O83" s="70">
        <v>38.251895758700002</v>
      </c>
      <c r="P83" s="70">
        <v>48.534506172999997</v>
      </c>
      <c r="Q83" s="71">
        <v>58977.133073199999</v>
      </c>
      <c r="R83" s="71" t="str">
        <f>TEXT(Q83, "$#,###")</f>
        <v>$58,977</v>
      </c>
      <c r="S83" s="68" t="s">
        <v>84</v>
      </c>
      <c r="T83" s="68" t="s">
        <v>8</v>
      </c>
      <c r="U83" s="68" t="s">
        <v>8</v>
      </c>
      <c r="V83" s="61">
        <v>829.43712905500001</v>
      </c>
      <c r="W83" s="61">
        <v>945.42235496299998</v>
      </c>
      <c r="X83" s="61">
        <f>W83-V83</f>
        <v>115.98522590799996</v>
      </c>
      <c r="Y83" s="72">
        <f>X83/V83</f>
        <v>0.13983606694837142</v>
      </c>
      <c r="Z83" s="61">
        <v>945.42235496299998</v>
      </c>
      <c r="AA83" s="61">
        <v>1013.0471069</v>
      </c>
      <c r="AB83" s="61">
        <f>AA83-Z83</f>
        <v>67.624751937000042</v>
      </c>
      <c r="AC83" s="72">
        <f>AB83/Z83</f>
        <v>7.1528615313572311E-2</v>
      </c>
      <c r="AD83" s="61">
        <v>453.67359898400002</v>
      </c>
      <c r="AE83" s="61">
        <v>113.41839974600001</v>
      </c>
      <c r="AF83" s="61">
        <v>276.44129715399998</v>
      </c>
      <c r="AG83" s="61">
        <v>92.147099051300003</v>
      </c>
      <c r="AH83" s="62">
        <v>9.5000000000000001E-2</v>
      </c>
      <c r="AI83" s="61">
        <v>914.76794449800002</v>
      </c>
      <c r="AJ83" s="61">
        <v>452.01325420000001</v>
      </c>
      <c r="AK83" s="63">
        <f>AJ83/AI83</f>
        <v>0.49412887379657</v>
      </c>
      <c r="AL83" s="73">
        <v>75.599999999999994</v>
      </c>
      <c r="AM83" s="74">
        <v>0.61193900000000001</v>
      </c>
      <c r="AN83" s="74">
        <v>0.61429100000000003</v>
      </c>
      <c r="AO83" s="76" t="s">
        <v>90</v>
      </c>
      <c r="AP83" s="75">
        <v>1.9744336930700001E-2</v>
      </c>
      <c r="AQ83" s="75">
        <v>5.1027072410100002E-2</v>
      </c>
      <c r="AR83" s="75">
        <v>0.27966304288600002</v>
      </c>
      <c r="AS83" s="75">
        <v>0.253510497108</v>
      </c>
      <c r="AT83" s="75">
        <v>0.18569164747700001</v>
      </c>
      <c r="AU83" s="75">
        <v>0.15263786211700001</v>
      </c>
      <c r="AV83" s="75">
        <v>5.4615993655700003E-2</v>
      </c>
      <c r="AW83" s="61">
        <v>380</v>
      </c>
      <c r="AX83" s="61">
        <v>294</v>
      </c>
      <c r="AY83" s="61">
        <v>310</v>
      </c>
      <c r="AZ83" s="61">
        <v>323</v>
      </c>
      <c r="BA83" s="61">
        <v>384</v>
      </c>
      <c r="BB83" s="61">
        <f>SUM(AW83:BA83)</f>
        <v>1691</v>
      </c>
      <c r="BC83" s="61">
        <f>BA83-AW83</f>
        <v>4</v>
      </c>
      <c r="BD83" s="63">
        <f>BC83/AW83</f>
        <v>1.0526315789473684E-2</v>
      </c>
      <c r="BE83" s="67">
        <f>IF(K83&lt;BE$6,1,0)</f>
        <v>0</v>
      </c>
      <c r="BF83" s="67">
        <f>+IF(AND(K83&gt;=BF$5,K83&lt;BF$6),1,0)</f>
        <v>1</v>
      </c>
      <c r="BG83" s="67">
        <f>+IF(AND(K83&gt;=BG$5,K83&lt;BG$6),1,0)</f>
        <v>0</v>
      </c>
      <c r="BH83" s="67">
        <f>+IF(AND(K83&gt;=BH$5,K83&lt;BH$6),1,0)</f>
        <v>0</v>
      </c>
      <c r="BI83" s="67">
        <f>+IF(K83&gt;=BI$6,1,0)</f>
        <v>0</v>
      </c>
      <c r="BJ83" s="67">
        <f>IF(M83&lt;BJ$6,1,0)</f>
        <v>0</v>
      </c>
      <c r="BK83" s="67">
        <f>+IF(AND(M83&gt;=BK$5,M83&lt;BK$6),1,0)</f>
        <v>0</v>
      </c>
      <c r="BL83" s="67">
        <f>+IF(AND(M83&gt;=BL$5,M83&lt;BL$6),1,0)</f>
        <v>0</v>
      </c>
      <c r="BM83" s="67">
        <f>+IF(AND(M83&gt;=BM$5,M83&lt;BM$6),1,0)</f>
        <v>1</v>
      </c>
      <c r="BN83" s="67">
        <f>+IF(M83&gt;=BN$6,1,0)</f>
        <v>0</v>
      </c>
      <c r="BO83" s="67" t="str">
        <f>+IF(M83&gt;=BO$6,"YES","NO")</f>
        <v>YES</v>
      </c>
      <c r="BP83" s="67" t="str">
        <f>+IF(K83&gt;=BP$6,"YES","NO")</f>
        <v>NO</v>
      </c>
      <c r="BQ83" s="67" t="str">
        <f>+IF(ISERROR(VLOOKUP(E83,'[1]Hi Tech List (2020)'!$A$2:$B$84,1,FALSE)),"NO","YES")</f>
        <v>NO</v>
      </c>
      <c r="BR83" s="67" t="str">
        <f>IF(AL83&gt;=BR$6,"YES","NO")</f>
        <v>NO</v>
      </c>
      <c r="BS83" s="67" t="str">
        <f>IF(AB83&gt;BS$6,"YES","NO")</f>
        <v>NO</v>
      </c>
      <c r="BT83" s="67" t="str">
        <f>IF(AC83&gt;BT$6,"YES","NO")</f>
        <v>NO</v>
      </c>
      <c r="BU83" s="67" t="str">
        <f>IF(AD83&gt;BU$6,"YES","NO")</f>
        <v>YES</v>
      </c>
      <c r="BV83" s="67" t="str">
        <f>IF(OR(BS83="YES",BT83="YES",BU83="YES"),"YES","NO")</f>
        <v>YES</v>
      </c>
      <c r="BW83" s="67" t="str">
        <f>+IF(BE83=1,BE$8,IF(BF83=1,BF$8,IF(BG83=1,BG$8,IF(BH83=1,BH$8,BI$8))))</f>
        <v>$15-20</v>
      </c>
      <c r="BX83" s="67" t="str">
        <f>+IF(BJ83=1,BJ$8,IF(BK83=1,BK$8,IF(BL83=1,BL$8,IF(BM83=1,BM$8,BN$8))))</f>
        <v>$25-30</v>
      </c>
    </row>
    <row r="84" spans="1:76" ht="25.5" hidden="1" x14ac:dyDescent="0.2">
      <c r="A84" s="68" t="str">
        <f t="shared" si="8"/>
        <v>21-0000</v>
      </c>
      <c r="B84" s="68" t="str">
        <f>VLOOKUP(A84,'[1]2- &amp; 3-digit SOC'!$A$1:$B$121,2,FALSE)</f>
        <v>Community and Social Service Occupations</v>
      </c>
      <c r="C84" s="68" t="str">
        <f t="shared" si="9"/>
        <v>21-0000 Community and Social Service Occupations</v>
      </c>
      <c r="D84" s="68" t="str">
        <f t="shared" si="10"/>
        <v>21-1000</v>
      </c>
      <c r="E84" s="68" t="str">
        <f>VLOOKUP(D84,'[1]2- &amp; 3-digit SOC'!$A$1:$B$121,2,FALSE)</f>
        <v>Counselors, Social Workers, and Other Community and Social Service Specialists</v>
      </c>
      <c r="F84" s="68" t="str">
        <f t="shared" si="11"/>
        <v>21-1000 Counselors, Social Workers, and Other Community and Social Service Specialists</v>
      </c>
      <c r="G84" s="68" t="s">
        <v>314</v>
      </c>
      <c r="H84" s="68" t="s">
        <v>315</v>
      </c>
      <c r="I84" s="68" t="s">
        <v>316</v>
      </c>
      <c r="J84" s="69" t="str">
        <f>CONCATENATE(H84, " (", R84, ")")</f>
        <v>Probation Officers and Correctional Treatment Specialists ($48,385)</v>
      </c>
      <c r="K84" s="70">
        <v>19.359080690599999</v>
      </c>
      <c r="L84" s="70">
        <v>20.890043970600001</v>
      </c>
      <c r="M84" s="70">
        <v>23.261990669100001</v>
      </c>
      <c r="N84" s="70">
        <v>24.094863977300001</v>
      </c>
      <c r="O84" s="70">
        <v>27.095040939899999</v>
      </c>
      <c r="P84" s="70">
        <v>30.407439352899999</v>
      </c>
      <c r="Q84" s="71">
        <v>48384.940591699997</v>
      </c>
      <c r="R84" s="71" t="str">
        <f>TEXT(Q84, "$#,###")</f>
        <v>$48,385</v>
      </c>
      <c r="S84" s="68" t="s">
        <v>84</v>
      </c>
      <c r="T84" s="68" t="s">
        <v>8</v>
      </c>
      <c r="U84" s="68" t="s">
        <v>317</v>
      </c>
      <c r="V84" s="61">
        <v>1773.9772534000001</v>
      </c>
      <c r="W84" s="61">
        <v>1930.1814935299999</v>
      </c>
      <c r="X84" s="61">
        <f>W84-V84</f>
        <v>156.20424012999979</v>
      </c>
      <c r="Y84" s="72">
        <f>X84/V84</f>
        <v>8.8053124599325697E-2</v>
      </c>
      <c r="Z84" s="61">
        <v>1930.1814935299999</v>
      </c>
      <c r="AA84" s="61">
        <v>1969.10088572</v>
      </c>
      <c r="AB84" s="61">
        <f>AA84-Z84</f>
        <v>38.919392190000053</v>
      </c>
      <c r="AC84" s="72">
        <f>AB84/Z84</f>
        <v>2.0163592035494327E-2</v>
      </c>
      <c r="AD84" s="61">
        <v>631.77082745300004</v>
      </c>
      <c r="AE84" s="61">
        <v>157.94270686300001</v>
      </c>
      <c r="AF84" s="61">
        <v>431.50252168499998</v>
      </c>
      <c r="AG84" s="61">
        <v>143.83417389499999</v>
      </c>
      <c r="AH84" s="62">
        <v>7.3999999999999996E-2</v>
      </c>
      <c r="AI84" s="61">
        <v>1914.8323889200001</v>
      </c>
      <c r="AJ84" s="61">
        <v>450.69667459999999</v>
      </c>
      <c r="AK84" s="63">
        <f>AJ84/AI84</f>
        <v>0.23537134488006076</v>
      </c>
      <c r="AL84" s="73">
        <v>78.2</v>
      </c>
      <c r="AM84" s="74">
        <v>0.87961699999999998</v>
      </c>
      <c r="AN84" s="74">
        <v>0.86738400000000004</v>
      </c>
      <c r="AO84" s="76" t="s">
        <v>90</v>
      </c>
      <c r="AP84" s="75">
        <v>1.0638603152300001E-2</v>
      </c>
      <c r="AQ84" s="75">
        <v>3.09366333711E-2</v>
      </c>
      <c r="AR84" s="75">
        <v>0.26645999497599998</v>
      </c>
      <c r="AS84" s="75">
        <v>0.27520284843600001</v>
      </c>
      <c r="AT84" s="75">
        <v>0.23977652128099999</v>
      </c>
      <c r="AU84" s="75">
        <v>0.147203950252</v>
      </c>
      <c r="AV84" s="75">
        <v>2.8811124413099999E-2</v>
      </c>
      <c r="AW84" s="61">
        <v>895</v>
      </c>
      <c r="AX84" s="61">
        <v>1055</v>
      </c>
      <c r="AY84" s="61">
        <v>1114</v>
      </c>
      <c r="AZ84" s="61">
        <v>1113</v>
      </c>
      <c r="BA84" s="61">
        <v>1286</v>
      </c>
      <c r="BB84" s="61">
        <f>SUM(AW84:BA84)</f>
        <v>5463</v>
      </c>
      <c r="BC84" s="61">
        <f>BA84-AW84</f>
        <v>391</v>
      </c>
      <c r="BD84" s="63">
        <f>BC84/AW84</f>
        <v>0.43687150837988825</v>
      </c>
      <c r="BE84" s="67">
        <f>IF(K84&lt;BE$6,1,0)</f>
        <v>0</v>
      </c>
      <c r="BF84" s="67">
        <f>+IF(AND(K84&gt;=BF$5,K84&lt;BF$6),1,0)</f>
        <v>1</v>
      </c>
      <c r="BG84" s="67">
        <f>+IF(AND(K84&gt;=BG$5,K84&lt;BG$6),1,0)</f>
        <v>0</v>
      </c>
      <c r="BH84" s="67">
        <f>+IF(AND(K84&gt;=BH$5,K84&lt;BH$6),1,0)</f>
        <v>0</v>
      </c>
      <c r="BI84" s="67">
        <f>+IF(K84&gt;=BI$6,1,0)</f>
        <v>0</v>
      </c>
      <c r="BJ84" s="67">
        <f>IF(M84&lt;BJ$6,1,0)</f>
        <v>0</v>
      </c>
      <c r="BK84" s="67">
        <f>+IF(AND(M84&gt;=BK$5,M84&lt;BK$6),1,0)</f>
        <v>0</v>
      </c>
      <c r="BL84" s="67">
        <f>+IF(AND(M84&gt;=BL$5,M84&lt;BL$6),1,0)</f>
        <v>1</v>
      </c>
      <c r="BM84" s="67">
        <f>+IF(AND(M84&gt;=BM$5,M84&lt;BM$6),1,0)</f>
        <v>0</v>
      </c>
      <c r="BN84" s="67">
        <f>+IF(M84&gt;=BN$6,1,0)</f>
        <v>0</v>
      </c>
      <c r="BO84" s="67" t="str">
        <f>+IF(M84&gt;=BO$6,"YES","NO")</f>
        <v>YES</v>
      </c>
      <c r="BP84" s="67" t="str">
        <f>+IF(K84&gt;=BP$6,"YES","NO")</f>
        <v>YES</v>
      </c>
      <c r="BQ84" s="67" t="str">
        <f>+IF(ISERROR(VLOOKUP(E84,'[1]Hi Tech List (2020)'!$A$2:$B$84,1,FALSE)),"NO","YES")</f>
        <v>NO</v>
      </c>
      <c r="BR84" s="67" t="str">
        <f>IF(AL84&gt;=BR$6,"YES","NO")</f>
        <v>NO</v>
      </c>
      <c r="BS84" s="67" t="str">
        <f>IF(AB84&gt;BS$6,"YES","NO")</f>
        <v>NO</v>
      </c>
      <c r="BT84" s="67" t="str">
        <f>IF(AC84&gt;BT$6,"YES","NO")</f>
        <v>NO</v>
      </c>
      <c r="BU84" s="67" t="str">
        <f>IF(AD84&gt;BU$6,"YES","NO")</f>
        <v>YES</v>
      </c>
      <c r="BV84" s="67" t="str">
        <f>IF(OR(BS84="YES",BT84="YES",BU84="YES"),"YES","NO")</f>
        <v>YES</v>
      </c>
      <c r="BW84" s="67" t="str">
        <f>+IF(BE84=1,BE$8,IF(BF84=1,BF$8,IF(BG84=1,BG$8,IF(BH84=1,BH$8,BI$8))))</f>
        <v>$15-20</v>
      </c>
      <c r="BX84" s="67" t="str">
        <f>+IF(BJ84=1,BJ$8,IF(BK84=1,BK$8,IF(BL84=1,BL$8,IF(BM84=1,BM$8,BN$8))))</f>
        <v>$20-25</v>
      </c>
    </row>
    <row r="85" spans="1:76" hidden="1" x14ac:dyDescent="0.2">
      <c r="A85" s="68" t="str">
        <f t="shared" si="8"/>
        <v>23-0000</v>
      </c>
      <c r="B85" s="68" t="str">
        <f>VLOOKUP(A85,'[1]2- &amp; 3-digit SOC'!$A$1:$B$121,2,FALSE)</f>
        <v>Legal Occupations</v>
      </c>
      <c r="C85" s="68" t="str">
        <f t="shared" si="9"/>
        <v>23-0000 Legal Occupations</v>
      </c>
      <c r="D85" s="68" t="str">
        <f t="shared" si="10"/>
        <v>23-2000</v>
      </c>
      <c r="E85" s="68" t="str">
        <f>VLOOKUP(D85,'[1]2- &amp; 3-digit SOC'!$A$1:$B$121,2,FALSE)</f>
        <v>Legal Support Workers</v>
      </c>
      <c r="F85" s="68" t="str">
        <f t="shared" si="11"/>
        <v>23-2000 Legal Support Workers</v>
      </c>
      <c r="G85" s="68" t="s">
        <v>318</v>
      </c>
      <c r="H85" s="68" t="s">
        <v>319</v>
      </c>
      <c r="I85" s="68" t="s">
        <v>320</v>
      </c>
      <c r="J85" s="69" t="str">
        <f>CONCATENATE(H85, " (", R85, ")")</f>
        <v>Paralegals and Legal Assistants ($58,630)</v>
      </c>
      <c r="K85" s="70">
        <v>19.968940657699999</v>
      </c>
      <c r="L85" s="70">
        <v>23.168001347299999</v>
      </c>
      <c r="M85" s="70">
        <v>28.187350098500001</v>
      </c>
      <c r="N85" s="70">
        <v>30.956246626199999</v>
      </c>
      <c r="O85" s="70">
        <v>34.815335409200003</v>
      </c>
      <c r="P85" s="70">
        <v>44.252762641399997</v>
      </c>
      <c r="Q85" s="71">
        <v>58629.688204899998</v>
      </c>
      <c r="R85" s="71" t="str">
        <f>TEXT(Q85, "$#,###")</f>
        <v>$58,630</v>
      </c>
      <c r="S85" s="68" t="s">
        <v>139</v>
      </c>
      <c r="T85" s="68" t="s">
        <v>8</v>
      </c>
      <c r="U85" s="68" t="s">
        <v>8</v>
      </c>
      <c r="V85" s="61">
        <v>7680.8257359299996</v>
      </c>
      <c r="W85" s="61">
        <v>8708.2049922299993</v>
      </c>
      <c r="X85" s="61">
        <f>W85-V85</f>
        <v>1027.3792562999997</v>
      </c>
      <c r="Y85" s="72">
        <f>X85/V85</f>
        <v>0.13375895920851846</v>
      </c>
      <c r="Z85" s="61">
        <v>8708.2049922299993</v>
      </c>
      <c r="AA85" s="61">
        <v>9261.4177322899995</v>
      </c>
      <c r="AB85" s="61">
        <f>AA85-Z85</f>
        <v>553.21274006000021</v>
      </c>
      <c r="AC85" s="72">
        <f>AB85/Z85</f>
        <v>6.3527758080294497E-2</v>
      </c>
      <c r="AD85" s="61">
        <v>4137.4202081200001</v>
      </c>
      <c r="AE85" s="61">
        <v>1034.35505203</v>
      </c>
      <c r="AF85" s="61">
        <v>2564.5489683999999</v>
      </c>
      <c r="AG85" s="61">
        <v>854.84965613500003</v>
      </c>
      <c r="AH85" s="62">
        <v>9.6000000000000002E-2</v>
      </c>
      <c r="AI85" s="61">
        <v>8476.9626243799994</v>
      </c>
      <c r="AJ85" s="61">
        <v>4098.8262998399996</v>
      </c>
      <c r="AK85" s="63">
        <f>AJ85/AI85</f>
        <v>0.48352534763473559</v>
      </c>
      <c r="AL85" s="73">
        <v>89.4</v>
      </c>
      <c r="AM85" s="74">
        <v>0.99242300000000006</v>
      </c>
      <c r="AN85" s="74">
        <v>0.99993399999999999</v>
      </c>
      <c r="AO85" s="75">
        <v>1.5081559907100001E-3</v>
      </c>
      <c r="AP85" s="75">
        <v>1.1852749857E-2</v>
      </c>
      <c r="AQ85" s="75">
        <v>6.1913722744100001E-2</v>
      </c>
      <c r="AR85" s="75">
        <v>0.265351992521</v>
      </c>
      <c r="AS85" s="75">
        <v>0.23325484739499999</v>
      </c>
      <c r="AT85" s="75">
        <v>0.20532430256199999</v>
      </c>
      <c r="AU85" s="75">
        <v>0.16928801218</v>
      </c>
      <c r="AV85" s="75">
        <v>5.15062167498E-2</v>
      </c>
      <c r="AW85" s="61">
        <v>343</v>
      </c>
      <c r="AX85" s="61">
        <v>283</v>
      </c>
      <c r="AY85" s="61">
        <v>272</v>
      </c>
      <c r="AZ85" s="61">
        <v>235</v>
      </c>
      <c r="BA85" s="61">
        <v>270</v>
      </c>
      <c r="BB85" s="61">
        <f>SUM(AW85:BA85)</f>
        <v>1403</v>
      </c>
      <c r="BC85" s="61">
        <f>BA85-AW85</f>
        <v>-73</v>
      </c>
      <c r="BD85" s="63">
        <f>BC85/AW85</f>
        <v>-0.21282798833819241</v>
      </c>
      <c r="BE85" s="67">
        <f>IF(K85&lt;BE$6,1,0)</f>
        <v>0</v>
      </c>
      <c r="BF85" s="67">
        <f>+IF(AND(K85&gt;=BF$5,K85&lt;BF$6),1,0)</f>
        <v>1</v>
      </c>
      <c r="BG85" s="67">
        <f>+IF(AND(K85&gt;=BG$5,K85&lt;BG$6),1,0)</f>
        <v>0</v>
      </c>
      <c r="BH85" s="67">
        <f>+IF(AND(K85&gt;=BH$5,K85&lt;BH$6),1,0)</f>
        <v>0</v>
      </c>
      <c r="BI85" s="67">
        <f>+IF(K85&gt;=BI$6,1,0)</f>
        <v>0</v>
      </c>
      <c r="BJ85" s="67">
        <f>IF(M85&lt;BJ$6,1,0)</f>
        <v>0</v>
      </c>
      <c r="BK85" s="67">
        <f>+IF(AND(M85&gt;=BK$5,M85&lt;BK$6),1,0)</f>
        <v>0</v>
      </c>
      <c r="BL85" s="67">
        <f>+IF(AND(M85&gt;=BL$5,M85&lt;BL$6),1,0)</f>
        <v>0</v>
      </c>
      <c r="BM85" s="67">
        <f>+IF(AND(M85&gt;=BM$5,M85&lt;BM$6),1,0)</f>
        <v>1</v>
      </c>
      <c r="BN85" s="67">
        <f>+IF(M85&gt;=BN$6,1,0)</f>
        <v>0</v>
      </c>
      <c r="BO85" s="67" t="str">
        <f>+IF(M85&gt;=BO$6,"YES","NO")</f>
        <v>YES</v>
      </c>
      <c r="BP85" s="67" t="str">
        <f>+IF(K85&gt;=BP$6,"YES","NO")</f>
        <v>YES</v>
      </c>
      <c r="BQ85" s="67" t="str">
        <f>+IF(ISERROR(VLOOKUP(E85,'[1]Hi Tech List (2020)'!$A$2:$B$84,1,FALSE)),"NO","YES")</f>
        <v>NO</v>
      </c>
      <c r="BR85" s="67" t="str">
        <f>IF(AL85&gt;=BR$6,"YES","NO")</f>
        <v>NO</v>
      </c>
      <c r="BS85" s="67" t="str">
        <f>IF(AB85&gt;BS$6,"YES","NO")</f>
        <v>YES</v>
      </c>
      <c r="BT85" s="67" t="str">
        <f>IF(AC85&gt;BT$6,"YES","NO")</f>
        <v>NO</v>
      </c>
      <c r="BU85" s="67" t="str">
        <f>IF(AD85&gt;BU$6,"YES","NO")</f>
        <v>YES</v>
      </c>
      <c r="BV85" s="67" t="str">
        <f>IF(OR(BS85="YES",BT85="YES",BU85="YES"),"YES","NO")</f>
        <v>YES</v>
      </c>
      <c r="BW85" s="67" t="str">
        <f>+IF(BE85=1,BE$8,IF(BF85=1,BF$8,IF(BG85=1,BG$8,IF(BH85=1,BH$8,BI$8))))</f>
        <v>$15-20</v>
      </c>
      <c r="BX85" s="67" t="str">
        <f>+IF(BJ85=1,BJ$8,IF(BK85=1,BK$8,IF(BL85=1,BL$8,IF(BM85=1,BM$8,BN$8))))</f>
        <v>$25-30</v>
      </c>
    </row>
    <row r="86" spans="1:76" ht="25.5" hidden="1" x14ac:dyDescent="0.2">
      <c r="A86" s="68" t="str">
        <f t="shared" si="8"/>
        <v>25-0000</v>
      </c>
      <c r="B86" s="68" t="str">
        <f>VLOOKUP(A86,'[1]2- &amp; 3-digit SOC'!$A$1:$B$121,2,FALSE)</f>
        <v>Educational Instruction and Library Occupations</v>
      </c>
      <c r="C86" s="68" t="str">
        <f t="shared" si="9"/>
        <v>25-0000 Educational Instruction and Library Occupations</v>
      </c>
      <c r="D86" s="68" t="str">
        <f t="shared" si="10"/>
        <v>25-2000</v>
      </c>
      <c r="E86" s="68" t="str">
        <f>VLOOKUP(D86,'[1]2- &amp; 3-digit SOC'!$A$1:$B$121,2,FALSE)</f>
        <v>Preschool, Elementary, Middle, Secondary, and Special Education Teachers</v>
      </c>
      <c r="F86" s="68" t="str">
        <f t="shared" si="11"/>
        <v>25-2000 Preschool, Elementary, Middle, Secondary, and Special Education Teachers</v>
      </c>
      <c r="G86" s="68" t="s">
        <v>321</v>
      </c>
      <c r="H86" s="68" t="s">
        <v>322</v>
      </c>
      <c r="I86" s="68" t="s">
        <v>323</v>
      </c>
      <c r="J86" s="69" t="str">
        <f>CONCATENATE(H86, " (", R86, ")")</f>
        <v>Kindergarten Teachers, Except Special Education ($56,844)</v>
      </c>
      <c r="K86" s="70">
        <v>21.512658740500001</v>
      </c>
      <c r="L86" s="70">
        <v>25.037042554700001</v>
      </c>
      <c r="M86" s="70">
        <v>27.328937988500002</v>
      </c>
      <c r="N86" s="70">
        <v>26.614152692499999</v>
      </c>
      <c r="O86" s="70">
        <v>29.495195654700002</v>
      </c>
      <c r="P86" s="70">
        <v>31.095559084800001</v>
      </c>
      <c r="Q86" s="71">
        <v>56844.191016099998</v>
      </c>
      <c r="R86" s="71" t="str">
        <f>TEXT(Q86, "$#,###")</f>
        <v>$56,844</v>
      </c>
      <c r="S86" s="68" t="s">
        <v>84</v>
      </c>
      <c r="T86" s="68" t="s">
        <v>8</v>
      </c>
      <c r="U86" s="68" t="s">
        <v>8</v>
      </c>
      <c r="V86" s="61">
        <v>4392.5110306200004</v>
      </c>
      <c r="W86" s="61">
        <v>4137.7055102000004</v>
      </c>
      <c r="X86" s="61">
        <f>W86-V86</f>
        <v>-254.80552041999999</v>
      </c>
      <c r="Y86" s="72">
        <f>X86/V86</f>
        <v>-5.8009079235945449E-2</v>
      </c>
      <c r="Z86" s="61">
        <v>4137.7055102000004</v>
      </c>
      <c r="AA86" s="61">
        <v>4293.1341897399998</v>
      </c>
      <c r="AB86" s="61">
        <f>AA86-Z86</f>
        <v>155.42867953999939</v>
      </c>
      <c r="AC86" s="72">
        <f>AB86/Z86</f>
        <v>3.7563978189565882E-2</v>
      </c>
      <c r="AD86" s="61">
        <v>1711.86677138</v>
      </c>
      <c r="AE86" s="61">
        <v>427.96669284500001</v>
      </c>
      <c r="AF86" s="61">
        <v>1132.2544094100001</v>
      </c>
      <c r="AG86" s="61">
        <v>377.41813647200001</v>
      </c>
      <c r="AH86" s="62">
        <v>0.09</v>
      </c>
      <c r="AI86" s="61">
        <v>4062.1842751600002</v>
      </c>
      <c r="AJ86" s="61">
        <v>1341.9895391099999</v>
      </c>
      <c r="AK86" s="63">
        <f>AJ86/AI86</f>
        <v>0.33036156122118365</v>
      </c>
      <c r="AL86" s="73">
        <v>82.5</v>
      </c>
      <c r="AM86" s="74">
        <v>1.3368450000000001</v>
      </c>
      <c r="AN86" s="74">
        <v>1.33629</v>
      </c>
      <c r="AO86" s="76" t="s">
        <v>90</v>
      </c>
      <c r="AP86" s="75">
        <v>9.7563374433200008E-3</v>
      </c>
      <c r="AQ86" s="75">
        <v>5.2479775395599997E-2</v>
      </c>
      <c r="AR86" s="75">
        <v>0.29277066485600001</v>
      </c>
      <c r="AS86" s="75">
        <v>0.26551442866800001</v>
      </c>
      <c r="AT86" s="75">
        <v>0.22515290763500001</v>
      </c>
      <c r="AU86" s="75">
        <v>0.120837622583</v>
      </c>
      <c r="AV86" s="75">
        <v>3.28379728427E-2</v>
      </c>
      <c r="AW86" s="61">
        <v>521</v>
      </c>
      <c r="AX86" s="61">
        <v>555</v>
      </c>
      <c r="AY86" s="61">
        <v>578</v>
      </c>
      <c r="AZ86" s="61">
        <v>613</v>
      </c>
      <c r="BA86" s="61">
        <v>641</v>
      </c>
      <c r="BB86" s="61">
        <f>SUM(AW86:BA86)</f>
        <v>2908</v>
      </c>
      <c r="BC86" s="61">
        <f>BA86-AW86</f>
        <v>120</v>
      </c>
      <c r="BD86" s="63">
        <f>BC86/AW86</f>
        <v>0.23032629558541268</v>
      </c>
      <c r="BE86" s="67">
        <f>IF(K86&lt;BE$6,1,0)</f>
        <v>0</v>
      </c>
      <c r="BF86" s="67">
        <f>+IF(AND(K86&gt;=BF$5,K86&lt;BF$6),1,0)</f>
        <v>0</v>
      </c>
      <c r="BG86" s="67">
        <f>+IF(AND(K86&gt;=BG$5,K86&lt;BG$6),1,0)</f>
        <v>1</v>
      </c>
      <c r="BH86" s="67">
        <f>+IF(AND(K86&gt;=BH$5,K86&lt;BH$6),1,0)</f>
        <v>0</v>
      </c>
      <c r="BI86" s="67">
        <f>+IF(K86&gt;=BI$6,1,0)</f>
        <v>0</v>
      </c>
      <c r="BJ86" s="67">
        <f>IF(M86&lt;BJ$6,1,0)</f>
        <v>0</v>
      </c>
      <c r="BK86" s="67">
        <f>+IF(AND(M86&gt;=BK$5,M86&lt;BK$6),1,0)</f>
        <v>0</v>
      </c>
      <c r="BL86" s="67">
        <f>+IF(AND(M86&gt;=BL$5,M86&lt;BL$6),1,0)</f>
        <v>0</v>
      </c>
      <c r="BM86" s="67">
        <f>+IF(AND(M86&gt;=BM$5,M86&lt;BM$6),1,0)</f>
        <v>1</v>
      </c>
      <c r="BN86" s="67">
        <f>+IF(M86&gt;=BN$6,1,0)</f>
        <v>0</v>
      </c>
      <c r="BO86" s="67" t="str">
        <f>+IF(M86&gt;=BO$6,"YES","NO")</f>
        <v>YES</v>
      </c>
      <c r="BP86" s="67" t="str">
        <f>+IF(K86&gt;=BP$6,"YES","NO")</f>
        <v>YES</v>
      </c>
      <c r="BQ86" s="67" t="str">
        <f>+IF(ISERROR(VLOOKUP(E86,'[1]Hi Tech List (2020)'!$A$2:$B$84,1,FALSE)),"NO","YES")</f>
        <v>NO</v>
      </c>
      <c r="BR86" s="67" t="str">
        <f>IF(AL86&gt;=BR$6,"YES","NO")</f>
        <v>NO</v>
      </c>
      <c r="BS86" s="67" t="str">
        <f>IF(AB86&gt;BS$6,"YES","NO")</f>
        <v>YES</v>
      </c>
      <c r="BT86" s="67" t="str">
        <f>IF(AC86&gt;BT$6,"YES","NO")</f>
        <v>NO</v>
      </c>
      <c r="BU86" s="67" t="str">
        <f>IF(AD86&gt;BU$6,"YES","NO")</f>
        <v>YES</v>
      </c>
      <c r="BV86" s="67" t="str">
        <f>IF(OR(BS86="YES",BT86="YES",BU86="YES"),"YES","NO")</f>
        <v>YES</v>
      </c>
      <c r="BW86" s="67" t="str">
        <f>+IF(BE86=1,BE$8,IF(BF86=1,BF$8,IF(BG86=1,BG$8,IF(BH86=1,BH$8,BI$8))))</f>
        <v>$20-25</v>
      </c>
      <c r="BX86" s="67" t="str">
        <f>+IF(BJ86=1,BJ$8,IF(BK86=1,BK$8,IF(BL86=1,BL$8,IF(BM86=1,BM$8,BN$8))))</f>
        <v>$25-30</v>
      </c>
    </row>
    <row r="87" spans="1:76" ht="25.5" hidden="1" x14ac:dyDescent="0.2">
      <c r="A87" s="68" t="str">
        <f t="shared" si="8"/>
        <v>25-0000</v>
      </c>
      <c r="B87" s="68" t="str">
        <f>VLOOKUP(A87,'[1]2- &amp; 3-digit SOC'!$A$1:$B$121,2,FALSE)</f>
        <v>Educational Instruction and Library Occupations</v>
      </c>
      <c r="C87" s="68" t="str">
        <f t="shared" si="9"/>
        <v>25-0000 Educational Instruction and Library Occupations</v>
      </c>
      <c r="D87" s="68" t="str">
        <f t="shared" si="10"/>
        <v>25-2000</v>
      </c>
      <c r="E87" s="68" t="str">
        <f>VLOOKUP(D87,'[1]2- &amp; 3-digit SOC'!$A$1:$B$121,2,FALSE)</f>
        <v>Preschool, Elementary, Middle, Secondary, and Special Education Teachers</v>
      </c>
      <c r="F87" s="68" t="str">
        <f t="shared" si="11"/>
        <v>25-2000 Preschool, Elementary, Middle, Secondary, and Special Education Teachers</v>
      </c>
      <c r="G87" s="68" t="s">
        <v>324</v>
      </c>
      <c r="H87" s="68" t="s">
        <v>325</v>
      </c>
      <c r="I87" s="68" t="s">
        <v>326</v>
      </c>
      <c r="J87" s="69" t="str">
        <f>CONCATENATE(H87, " (", R87, ")")</f>
        <v>Elementary School Teachers, Except Special Education ($58,035)</v>
      </c>
      <c r="K87" s="70">
        <v>24.1043866411</v>
      </c>
      <c r="L87" s="70">
        <v>25.651266781</v>
      </c>
      <c r="M87" s="70">
        <v>27.901253205</v>
      </c>
      <c r="N87" s="70">
        <v>28.0638530025</v>
      </c>
      <c r="O87" s="70">
        <v>30.373963812700001</v>
      </c>
      <c r="P87" s="70">
        <v>34.519282506800003</v>
      </c>
      <c r="Q87" s="71">
        <v>58034.606666400003</v>
      </c>
      <c r="R87" s="71" t="str">
        <f>TEXT(Q87, "$#,###")</f>
        <v>$58,035</v>
      </c>
      <c r="S87" s="68" t="s">
        <v>84</v>
      </c>
      <c r="T87" s="68" t="s">
        <v>8</v>
      </c>
      <c r="U87" s="68" t="s">
        <v>8</v>
      </c>
      <c r="V87" s="61">
        <v>35512.848109799997</v>
      </c>
      <c r="W87" s="61">
        <v>36018.671500800003</v>
      </c>
      <c r="X87" s="61">
        <f>W87-V87</f>
        <v>505.82339100000536</v>
      </c>
      <c r="Y87" s="72">
        <f>X87/V87</f>
        <v>1.4243391277322536E-2</v>
      </c>
      <c r="Z87" s="61">
        <v>36018.671500800003</v>
      </c>
      <c r="AA87" s="61">
        <v>37540.062991600003</v>
      </c>
      <c r="AB87" s="61">
        <f>AA87-Z87</f>
        <v>1521.3914908000006</v>
      </c>
      <c r="AC87" s="72">
        <f>AB87/Z87</f>
        <v>4.2238967385740733E-2</v>
      </c>
      <c r="AD87" s="61">
        <v>11608.565405699999</v>
      </c>
      <c r="AE87" s="61">
        <v>2902.1413514300002</v>
      </c>
      <c r="AF87" s="61">
        <v>7239.8521348300001</v>
      </c>
      <c r="AG87" s="61">
        <v>2413.2840449400001</v>
      </c>
      <c r="AH87" s="62">
        <v>6.6000000000000003E-2</v>
      </c>
      <c r="AI87" s="61">
        <v>35376.231877699996</v>
      </c>
      <c r="AJ87" s="61">
        <v>8086.7013829500002</v>
      </c>
      <c r="AK87" s="63">
        <f>AJ87/AI87</f>
        <v>0.22859137205191118</v>
      </c>
      <c r="AL87" s="73">
        <v>82.3</v>
      </c>
      <c r="AM87" s="74">
        <v>1.0286230000000001</v>
      </c>
      <c r="AN87" s="74">
        <v>1.0350060000000001</v>
      </c>
      <c r="AO87" s="76" t="s">
        <v>90</v>
      </c>
      <c r="AP87" s="75">
        <v>1.7733106534700001E-3</v>
      </c>
      <c r="AQ87" s="75">
        <v>2.7415323938900001E-2</v>
      </c>
      <c r="AR87" s="75">
        <v>0.24560463819200001</v>
      </c>
      <c r="AS87" s="75">
        <v>0.269624755168</v>
      </c>
      <c r="AT87" s="75">
        <v>0.24780491821299999</v>
      </c>
      <c r="AU87" s="75">
        <v>0.162911910045</v>
      </c>
      <c r="AV87" s="75">
        <v>4.4765471741999997E-2</v>
      </c>
      <c r="AW87" s="61">
        <v>334</v>
      </c>
      <c r="AX87" s="61">
        <v>359</v>
      </c>
      <c r="AY87" s="61">
        <v>320</v>
      </c>
      <c r="AZ87" s="61">
        <v>341</v>
      </c>
      <c r="BA87" s="61">
        <v>363</v>
      </c>
      <c r="BB87" s="61">
        <f>SUM(AW87:BA87)</f>
        <v>1717</v>
      </c>
      <c r="BC87" s="61">
        <f>BA87-AW87</f>
        <v>29</v>
      </c>
      <c r="BD87" s="63">
        <f>BC87/AW87</f>
        <v>8.6826347305389226E-2</v>
      </c>
      <c r="BE87" s="67">
        <f>IF(K87&lt;BE$6,1,0)</f>
        <v>0</v>
      </c>
      <c r="BF87" s="67">
        <f>+IF(AND(K87&gt;=BF$5,K87&lt;BF$6),1,0)</f>
        <v>0</v>
      </c>
      <c r="BG87" s="67">
        <f>+IF(AND(K87&gt;=BG$5,K87&lt;BG$6),1,0)</f>
        <v>1</v>
      </c>
      <c r="BH87" s="67">
        <f>+IF(AND(K87&gt;=BH$5,K87&lt;BH$6),1,0)</f>
        <v>0</v>
      </c>
      <c r="BI87" s="67">
        <f>+IF(K87&gt;=BI$6,1,0)</f>
        <v>0</v>
      </c>
      <c r="BJ87" s="67">
        <f>IF(M87&lt;BJ$6,1,0)</f>
        <v>0</v>
      </c>
      <c r="BK87" s="67">
        <f>+IF(AND(M87&gt;=BK$5,M87&lt;BK$6),1,0)</f>
        <v>0</v>
      </c>
      <c r="BL87" s="67">
        <f>+IF(AND(M87&gt;=BL$5,M87&lt;BL$6),1,0)</f>
        <v>0</v>
      </c>
      <c r="BM87" s="67">
        <f>+IF(AND(M87&gt;=BM$5,M87&lt;BM$6),1,0)</f>
        <v>1</v>
      </c>
      <c r="BN87" s="67">
        <f>+IF(M87&gt;=BN$6,1,0)</f>
        <v>0</v>
      </c>
      <c r="BO87" s="67" t="str">
        <f>+IF(M87&gt;=BO$6,"YES","NO")</f>
        <v>YES</v>
      </c>
      <c r="BP87" s="67" t="str">
        <f>+IF(K87&gt;=BP$6,"YES","NO")</f>
        <v>YES</v>
      </c>
      <c r="BQ87" s="67" t="str">
        <f>+IF(ISERROR(VLOOKUP(E87,'[1]Hi Tech List (2020)'!$A$2:$B$84,1,FALSE)),"NO","YES")</f>
        <v>NO</v>
      </c>
      <c r="BR87" s="67" t="str">
        <f>IF(AL87&gt;=BR$6,"YES","NO")</f>
        <v>NO</v>
      </c>
      <c r="BS87" s="67" t="str">
        <f>IF(AB87&gt;BS$6,"YES","NO")</f>
        <v>YES</v>
      </c>
      <c r="BT87" s="67" t="str">
        <f>IF(AC87&gt;BT$6,"YES","NO")</f>
        <v>NO</v>
      </c>
      <c r="BU87" s="67" t="str">
        <f>IF(AD87&gt;BU$6,"YES","NO")</f>
        <v>YES</v>
      </c>
      <c r="BV87" s="67" t="str">
        <f>IF(OR(BS87="YES",BT87="YES",BU87="YES"),"YES","NO")</f>
        <v>YES</v>
      </c>
      <c r="BW87" s="67" t="str">
        <f>+IF(BE87=1,BE$8,IF(BF87=1,BF$8,IF(BG87=1,BG$8,IF(BH87=1,BH$8,BI$8))))</f>
        <v>$20-25</v>
      </c>
      <c r="BX87" s="67" t="str">
        <f>+IF(BJ87=1,BJ$8,IF(BK87=1,BK$8,IF(BL87=1,BL$8,IF(BM87=1,BM$8,BN$8))))</f>
        <v>$25-30</v>
      </c>
    </row>
    <row r="88" spans="1:76" ht="25.5" hidden="1" x14ac:dyDescent="0.2">
      <c r="A88" s="68" t="str">
        <f t="shared" si="8"/>
        <v>25-0000</v>
      </c>
      <c r="B88" s="68" t="str">
        <f>VLOOKUP(A88,'[1]2- &amp; 3-digit SOC'!$A$1:$B$121,2,FALSE)</f>
        <v>Educational Instruction and Library Occupations</v>
      </c>
      <c r="C88" s="68" t="str">
        <f t="shared" si="9"/>
        <v>25-0000 Educational Instruction and Library Occupations</v>
      </c>
      <c r="D88" s="68" t="str">
        <f t="shared" si="10"/>
        <v>25-2000</v>
      </c>
      <c r="E88" s="68" t="str">
        <f>VLOOKUP(D88,'[1]2- &amp; 3-digit SOC'!$A$1:$B$121,2,FALSE)</f>
        <v>Preschool, Elementary, Middle, Secondary, and Special Education Teachers</v>
      </c>
      <c r="F88" s="68" t="str">
        <f t="shared" si="11"/>
        <v>25-2000 Preschool, Elementary, Middle, Secondary, and Special Education Teachers</v>
      </c>
      <c r="G88" s="68" t="s">
        <v>327</v>
      </c>
      <c r="H88" s="68" t="s">
        <v>328</v>
      </c>
      <c r="I88" s="68" t="s">
        <v>329</v>
      </c>
      <c r="J88" s="69" t="str">
        <f>CONCATENATE(H88, " (", R88, ")")</f>
        <v>Middle School Teachers, Except Special and Career/Technical Education ($58,035)</v>
      </c>
      <c r="K88" s="70">
        <v>23.5829231142</v>
      </c>
      <c r="L88" s="70">
        <v>25.484140595100001</v>
      </c>
      <c r="M88" s="70">
        <v>27.901353947299999</v>
      </c>
      <c r="N88" s="70">
        <v>27.966938808999998</v>
      </c>
      <c r="O88" s="70">
        <v>30.4262323154</v>
      </c>
      <c r="P88" s="70">
        <v>34.643171981099997</v>
      </c>
      <c r="Q88" s="71">
        <v>58034.8162103</v>
      </c>
      <c r="R88" s="71" t="str">
        <f>TEXT(Q88, "$#,###")</f>
        <v>$58,035</v>
      </c>
      <c r="S88" s="68" t="s">
        <v>84</v>
      </c>
      <c r="T88" s="68" t="s">
        <v>8</v>
      </c>
      <c r="U88" s="68" t="s">
        <v>8</v>
      </c>
      <c r="V88" s="61">
        <v>16522.4176563</v>
      </c>
      <c r="W88" s="61">
        <v>16328.696580399999</v>
      </c>
      <c r="X88" s="61">
        <f>W88-V88</f>
        <v>-193.72107590000087</v>
      </c>
      <c r="Y88" s="72">
        <f>X88/V88</f>
        <v>-1.1724741495451484E-2</v>
      </c>
      <c r="Z88" s="61">
        <v>16328.696580399999</v>
      </c>
      <c r="AA88" s="61">
        <v>17001.718330600001</v>
      </c>
      <c r="AB88" s="61">
        <f>AA88-Z88</f>
        <v>673.02175020000141</v>
      </c>
      <c r="AC88" s="72">
        <f>AB88/Z88</f>
        <v>4.1217114108658061E-2</v>
      </c>
      <c r="AD88" s="61">
        <v>5239.4895923499998</v>
      </c>
      <c r="AE88" s="61">
        <v>1309.8723980899999</v>
      </c>
      <c r="AF88" s="61">
        <v>3280.9154627500002</v>
      </c>
      <c r="AG88" s="61">
        <v>1093.6384875799999</v>
      </c>
      <c r="AH88" s="62">
        <v>6.6000000000000003E-2</v>
      </c>
      <c r="AI88" s="61">
        <v>16034.582426700001</v>
      </c>
      <c r="AJ88" s="61">
        <v>3658.5426550699999</v>
      </c>
      <c r="AK88" s="63">
        <f>AJ88/AI88</f>
        <v>0.22816575809158424</v>
      </c>
      <c r="AL88" s="73">
        <v>84.5</v>
      </c>
      <c r="AM88" s="74">
        <v>1.0775790000000001</v>
      </c>
      <c r="AN88" s="74">
        <v>1.083302</v>
      </c>
      <c r="AO88" s="76" t="s">
        <v>90</v>
      </c>
      <c r="AP88" s="75">
        <v>1.6710559916799999E-3</v>
      </c>
      <c r="AQ88" s="75">
        <v>2.71960742847E-2</v>
      </c>
      <c r="AR88" s="75">
        <v>0.245771644766</v>
      </c>
      <c r="AS88" s="75">
        <v>0.26963145026300001</v>
      </c>
      <c r="AT88" s="75">
        <v>0.24839988531500001</v>
      </c>
      <c r="AU88" s="75">
        <v>0.16261264822499999</v>
      </c>
      <c r="AV88" s="75">
        <v>4.4639330318500002E-2</v>
      </c>
      <c r="AW88" s="61">
        <v>428</v>
      </c>
      <c r="AX88" s="61">
        <v>457</v>
      </c>
      <c r="AY88" s="61">
        <v>394</v>
      </c>
      <c r="AZ88" s="61">
        <v>399</v>
      </c>
      <c r="BA88" s="61">
        <v>418</v>
      </c>
      <c r="BB88" s="61">
        <f>SUM(AW88:BA88)</f>
        <v>2096</v>
      </c>
      <c r="BC88" s="61">
        <f>BA88-AW88</f>
        <v>-10</v>
      </c>
      <c r="BD88" s="63">
        <f>BC88/AW88</f>
        <v>-2.336448598130841E-2</v>
      </c>
      <c r="BE88" s="67">
        <f>IF(K88&lt;BE$6,1,0)</f>
        <v>0</v>
      </c>
      <c r="BF88" s="67">
        <f>+IF(AND(K88&gt;=BF$5,K88&lt;BF$6),1,0)</f>
        <v>0</v>
      </c>
      <c r="BG88" s="67">
        <f>+IF(AND(K88&gt;=BG$5,K88&lt;BG$6),1,0)</f>
        <v>1</v>
      </c>
      <c r="BH88" s="67">
        <f>+IF(AND(K88&gt;=BH$5,K88&lt;BH$6),1,0)</f>
        <v>0</v>
      </c>
      <c r="BI88" s="67">
        <f>+IF(K88&gt;=BI$6,1,0)</f>
        <v>0</v>
      </c>
      <c r="BJ88" s="67">
        <f>IF(M88&lt;BJ$6,1,0)</f>
        <v>0</v>
      </c>
      <c r="BK88" s="67">
        <f>+IF(AND(M88&gt;=BK$5,M88&lt;BK$6),1,0)</f>
        <v>0</v>
      </c>
      <c r="BL88" s="67">
        <f>+IF(AND(M88&gt;=BL$5,M88&lt;BL$6),1,0)</f>
        <v>0</v>
      </c>
      <c r="BM88" s="67">
        <f>+IF(AND(M88&gt;=BM$5,M88&lt;BM$6),1,0)</f>
        <v>1</v>
      </c>
      <c r="BN88" s="67">
        <f>+IF(M88&gt;=BN$6,1,0)</f>
        <v>0</v>
      </c>
      <c r="BO88" s="67" t="str">
        <f>+IF(M88&gt;=BO$6,"YES","NO")</f>
        <v>YES</v>
      </c>
      <c r="BP88" s="67" t="str">
        <f>+IF(K88&gt;=BP$6,"YES","NO")</f>
        <v>YES</v>
      </c>
      <c r="BQ88" s="67" t="str">
        <f>+IF(ISERROR(VLOOKUP(E88,'[1]Hi Tech List (2020)'!$A$2:$B$84,1,FALSE)),"NO","YES")</f>
        <v>NO</v>
      </c>
      <c r="BR88" s="67" t="str">
        <f>IF(AL88&gt;=BR$6,"YES","NO")</f>
        <v>NO</v>
      </c>
      <c r="BS88" s="67" t="str">
        <f>IF(AB88&gt;BS$6,"YES","NO")</f>
        <v>YES</v>
      </c>
      <c r="BT88" s="67" t="str">
        <f>IF(AC88&gt;BT$6,"YES","NO")</f>
        <v>NO</v>
      </c>
      <c r="BU88" s="67" t="str">
        <f>IF(AD88&gt;BU$6,"YES","NO")</f>
        <v>YES</v>
      </c>
      <c r="BV88" s="67" t="str">
        <f>IF(OR(BS88="YES",BT88="YES",BU88="YES"),"YES","NO")</f>
        <v>YES</v>
      </c>
      <c r="BW88" s="67" t="str">
        <f>+IF(BE88=1,BE$8,IF(BF88=1,BF$8,IF(BG88=1,BG$8,IF(BH88=1,BH$8,BI$8))))</f>
        <v>$20-25</v>
      </c>
      <c r="BX88" s="67" t="str">
        <f>+IF(BJ88=1,BJ$8,IF(BK88=1,BK$8,IF(BL88=1,BL$8,IF(BM88=1,BM$8,BN$8))))</f>
        <v>$25-30</v>
      </c>
    </row>
    <row r="89" spans="1:76" ht="25.5" hidden="1" x14ac:dyDescent="0.2">
      <c r="A89" s="68" t="str">
        <f t="shared" si="8"/>
        <v>25-0000</v>
      </c>
      <c r="B89" s="68" t="str">
        <f>VLOOKUP(A89,'[1]2- &amp; 3-digit SOC'!$A$1:$B$121,2,FALSE)</f>
        <v>Educational Instruction and Library Occupations</v>
      </c>
      <c r="C89" s="68" t="str">
        <f t="shared" si="9"/>
        <v>25-0000 Educational Instruction and Library Occupations</v>
      </c>
      <c r="D89" s="68" t="str">
        <f t="shared" si="10"/>
        <v>25-2000</v>
      </c>
      <c r="E89" s="68" t="str">
        <f>VLOOKUP(D89,'[1]2- &amp; 3-digit SOC'!$A$1:$B$121,2,FALSE)</f>
        <v>Preschool, Elementary, Middle, Secondary, and Special Education Teachers</v>
      </c>
      <c r="F89" s="68" t="str">
        <f t="shared" si="11"/>
        <v>25-2000 Preschool, Elementary, Middle, Secondary, and Special Education Teachers</v>
      </c>
      <c r="G89" s="68" t="s">
        <v>330</v>
      </c>
      <c r="H89" s="68" t="s">
        <v>331</v>
      </c>
      <c r="I89" s="68" t="s">
        <v>332</v>
      </c>
      <c r="J89" s="69" t="str">
        <f>CONCATENATE(H89, " (", R89, ")")</f>
        <v>Secondary School Teachers, Except Special and Career/Technical Education ($58,525)</v>
      </c>
      <c r="K89" s="70">
        <v>22.646947574799999</v>
      </c>
      <c r="L89" s="70">
        <v>25.384198757299998</v>
      </c>
      <c r="M89" s="70">
        <v>28.137052281900001</v>
      </c>
      <c r="N89" s="70">
        <v>28.508421711899999</v>
      </c>
      <c r="O89" s="70">
        <v>30.960990306100001</v>
      </c>
      <c r="P89" s="70">
        <v>36.537086816399999</v>
      </c>
      <c r="Q89" s="71">
        <v>58525.068746299999</v>
      </c>
      <c r="R89" s="71" t="str">
        <f>TEXT(Q89, "$#,###")</f>
        <v>$58,525</v>
      </c>
      <c r="S89" s="68" t="s">
        <v>84</v>
      </c>
      <c r="T89" s="68" t="s">
        <v>8</v>
      </c>
      <c r="U89" s="68" t="s">
        <v>8</v>
      </c>
      <c r="V89" s="61">
        <v>27085.368155100001</v>
      </c>
      <c r="W89" s="61">
        <v>27839.611575300001</v>
      </c>
      <c r="X89" s="61">
        <f>W89-V89</f>
        <v>754.2434202000004</v>
      </c>
      <c r="Y89" s="72">
        <f>X89/V89</f>
        <v>2.7846895633131027E-2</v>
      </c>
      <c r="Z89" s="61">
        <v>27839.611575300001</v>
      </c>
      <c r="AA89" s="61">
        <v>29025.592236600001</v>
      </c>
      <c r="AB89" s="61">
        <f>AA89-Z89</f>
        <v>1185.9806613000001</v>
      </c>
      <c r="AC89" s="72">
        <f>AB89/Z89</f>
        <v>4.2600474438811195E-2</v>
      </c>
      <c r="AD89" s="61">
        <v>8648.8201634800007</v>
      </c>
      <c r="AE89" s="61">
        <v>2162.2050408700002</v>
      </c>
      <c r="AF89" s="61">
        <v>5342.3049307299998</v>
      </c>
      <c r="AG89" s="61">
        <v>1780.7683102399999</v>
      </c>
      <c r="AH89" s="62">
        <v>6.3E-2</v>
      </c>
      <c r="AI89" s="61">
        <v>27314.599398999999</v>
      </c>
      <c r="AJ89" s="61">
        <v>6026.5517537300002</v>
      </c>
      <c r="AK89" s="63">
        <f>AJ89/AI89</f>
        <v>0.22063482117005292</v>
      </c>
      <c r="AL89" s="73">
        <v>84.9</v>
      </c>
      <c r="AM89" s="74">
        <v>1.0958600000000001</v>
      </c>
      <c r="AN89" s="74">
        <v>1.10138</v>
      </c>
      <c r="AO89" s="76" t="s">
        <v>90</v>
      </c>
      <c r="AP89" s="75">
        <v>3.269576692E-3</v>
      </c>
      <c r="AQ89" s="75">
        <v>2.7977989726600001E-2</v>
      </c>
      <c r="AR89" s="75">
        <v>0.25688293762199998</v>
      </c>
      <c r="AS89" s="75">
        <v>0.25774768530199998</v>
      </c>
      <c r="AT89" s="75">
        <v>0.24140763024199999</v>
      </c>
      <c r="AU89" s="75">
        <v>0.163402370657</v>
      </c>
      <c r="AV89" s="75">
        <v>4.8983474244399999E-2</v>
      </c>
      <c r="AW89" s="61">
        <v>1054</v>
      </c>
      <c r="AX89" s="61">
        <v>1077</v>
      </c>
      <c r="AY89" s="61">
        <v>998</v>
      </c>
      <c r="AZ89" s="61">
        <v>987</v>
      </c>
      <c r="BA89" s="61">
        <v>1058</v>
      </c>
      <c r="BB89" s="61">
        <f>SUM(AW89:BA89)</f>
        <v>5174</v>
      </c>
      <c r="BC89" s="61">
        <f>BA89-AW89</f>
        <v>4</v>
      </c>
      <c r="BD89" s="63">
        <f>BC89/AW89</f>
        <v>3.7950664136622392E-3</v>
      </c>
      <c r="BE89" s="67">
        <f>IF(K89&lt;BE$6,1,0)</f>
        <v>0</v>
      </c>
      <c r="BF89" s="67">
        <f>+IF(AND(K89&gt;=BF$5,K89&lt;BF$6),1,0)</f>
        <v>0</v>
      </c>
      <c r="BG89" s="67">
        <f>+IF(AND(K89&gt;=BG$5,K89&lt;BG$6),1,0)</f>
        <v>1</v>
      </c>
      <c r="BH89" s="67">
        <f>+IF(AND(K89&gt;=BH$5,K89&lt;BH$6),1,0)</f>
        <v>0</v>
      </c>
      <c r="BI89" s="67">
        <f>+IF(K89&gt;=BI$6,1,0)</f>
        <v>0</v>
      </c>
      <c r="BJ89" s="67">
        <f>IF(M89&lt;BJ$6,1,0)</f>
        <v>0</v>
      </c>
      <c r="BK89" s="67">
        <f>+IF(AND(M89&gt;=BK$5,M89&lt;BK$6),1,0)</f>
        <v>0</v>
      </c>
      <c r="BL89" s="67">
        <f>+IF(AND(M89&gt;=BL$5,M89&lt;BL$6),1,0)</f>
        <v>0</v>
      </c>
      <c r="BM89" s="67">
        <f>+IF(AND(M89&gt;=BM$5,M89&lt;BM$6),1,0)</f>
        <v>1</v>
      </c>
      <c r="BN89" s="67">
        <f>+IF(M89&gt;=BN$6,1,0)</f>
        <v>0</v>
      </c>
      <c r="BO89" s="67" t="str">
        <f>+IF(M89&gt;=BO$6,"YES","NO")</f>
        <v>YES</v>
      </c>
      <c r="BP89" s="67" t="str">
        <f>+IF(K89&gt;=BP$6,"YES","NO")</f>
        <v>YES</v>
      </c>
      <c r="BQ89" s="67" t="str">
        <f>+IF(ISERROR(VLOOKUP(E89,'[1]Hi Tech List (2020)'!$A$2:$B$84,1,FALSE)),"NO","YES")</f>
        <v>NO</v>
      </c>
      <c r="BR89" s="67" t="str">
        <f>IF(AL89&gt;=BR$6,"YES","NO")</f>
        <v>NO</v>
      </c>
      <c r="BS89" s="67" t="str">
        <f>IF(AB89&gt;BS$6,"YES","NO")</f>
        <v>YES</v>
      </c>
      <c r="BT89" s="67" t="str">
        <f>IF(AC89&gt;BT$6,"YES","NO")</f>
        <v>NO</v>
      </c>
      <c r="BU89" s="67" t="str">
        <f>IF(AD89&gt;BU$6,"YES","NO")</f>
        <v>YES</v>
      </c>
      <c r="BV89" s="67" t="str">
        <f>IF(OR(BS89="YES",BT89="YES",BU89="YES"),"YES","NO")</f>
        <v>YES</v>
      </c>
      <c r="BW89" s="67" t="str">
        <f>+IF(BE89=1,BE$8,IF(BF89=1,BF$8,IF(BG89=1,BG$8,IF(BH89=1,BH$8,BI$8))))</f>
        <v>$20-25</v>
      </c>
      <c r="BX89" s="67" t="str">
        <f>+IF(BJ89=1,BJ$8,IF(BK89=1,BK$8,IF(BL89=1,BL$8,IF(BM89=1,BM$8,BN$8))))</f>
        <v>$25-30</v>
      </c>
    </row>
    <row r="90" spans="1:76" ht="25.5" hidden="1" x14ac:dyDescent="0.2">
      <c r="A90" s="68" t="str">
        <f t="shared" si="8"/>
        <v>25-0000</v>
      </c>
      <c r="B90" s="68" t="str">
        <f>VLOOKUP(A90,'[1]2- &amp; 3-digit SOC'!$A$1:$B$121,2,FALSE)</f>
        <v>Educational Instruction and Library Occupations</v>
      </c>
      <c r="C90" s="68" t="str">
        <f t="shared" si="9"/>
        <v>25-0000 Educational Instruction and Library Occupations</v>
      </c>
      <c r="D90" s="68" t="str">
        <f t="shared" si="10"/>
        <v>25-2000</v>
      </c>
      <c r="E90" s="68" t="str">
        <f>VLOOKUP(D90,'[1]2- &amp; 3-digit SOC'!$A$1:$B$121,2,FALSE)</f>
        <v>Preschool, Elementary, Middle, Secondary, and Special Education Teachers</v>
      </c>
      <c r="F90" s="68" t="str">
        <f t="shared" si="11"/>
        <v>25-2000 Preschool, Elementary, Middle, Secondary, and Special Education Teachers</v>
      </c>
      <c r="G90" s="68" t="s">
        <v>333</v>
      </c>
      <c r="H90" s="68" t="s">
        <v>334</v>
      </c>
      <c r="I90" s="68" t="s">
        <v>335</v>
      </c>
      <c r="J90" s="69" t="str">
        <f>CONCATENATE(H90, " (", R90, ")")</f>
        <v>Special Education Teachers, Kindergarten and Elementary School ($58,421)</v>
      </c>
      <c r="K90" s="70">
        <v>24.586307612100001</v>
      </c>
      <c r="L90" s="70">
        <v>25.954469915800001</v>
      </c>
      <c r="M90" s="70">
        <v>28.0871848892</v>
      </c>
      <c r="N90" s="70">
        <v>28.2807555879</v>
      </c>
      <c r="O90" s="70">
        <v>30.436616988299999</v>
      </c>
      <c r="P90" s="70">
        <v>34.5902259633</v>
      </c>
      <c r="Q90" s="71">
        <v>58421.344569399997</v>
      </c>
      <c r="R90" s="71" t="str">
        <f>TEXT(Q90, "$#,###")</f>
        <v>$58,421</v>
      </c>
      <c r="S90" s="68" t="s">
        <v>84</v>
      </c>
      <c r="T90" s="68" t="s">
        <v>8</v>
      </c>
      <c r="U90" s="68" t="s">
        <v>8</v>
      </c>
      <c r="V90" s="61">
        <v>3720.1842461400001</v>
      </c>
      <c r="W90" s="61">
        <v>4170.9985422700001</v>
      </c>
      <c r="X90" s="61">
        <f>W90-V90</f>
        <v>450.81429613</v>
      </c>
      <c r="Y90" s="72">
        <f>X90/V90</f>
        <v>0.12118063684554259</v>
      </c>
      <c r="Z90" s="61">
        <v>4170.9985422700001</v>
      </c>
      <c r="AA90" s="61">
        <v>4345.18500064</v>
      </c>
      <c r="AB90" s="61">
        <f>AA90-Z90</f>
        <v>174.18645836999985</v>
      </c>
      <c r="AC90" s="72">
        <f>AB90/Z90</f>
        <v>4.1761332833073019E-2</v>
      </c>
      <c r="AD90" s="61">
        <v>1374.96043031</v>
      </c>
      <c r="AE90" s="61">
        <v>343.74010757799999</v>
      </c>
      <c r="AF90" s="61">
        <v>863.58550627199998</v>
      </c>
      <c r="AG90" s="61">
        <v>287.86183542399999</v>
      </c>
      <c r="AH90" s="62">
        <v>6.8000000000000005E-2</v>
      </c>
      <c r="AI90" s="61">
        <v>4103.7426517800004</v>
      </c>
      <c r="AJ90" s="61">
        <v>946.93725549299995</v>
      </c>
      <c r="AK90" s="63">
        <f>AJ90/AI90</f>
        <v>0.2307496682527754</v>
      </c>
      <c r="AL90" s="73">
        <v>83.7</v>
      </c>
      <c r="AM90" s="74">
        <v>0.90710800000000003</v>
      </c>
      <c r="AN90" s="74">
        <v>0.91278499999999996</v>
      </c>
      <c r="AO90" s="76" t="s">
        <v>90</v>
      </c>
      <c r="AP90" s="76" t="s">
        <v>90</v>
      </c>
      <c r="AQ90" s="75">
        <v>2.68622323536E-2</v>
      </c>
      <c r="AR90" s="75">
        <v>0.24634263605699999</v>
      </c>
      <c r="AS90" s="75">
        <v>0.25506378688499998</v>
      </c>
      <c r="AT90" s="75">
        <v>0.26203631405099997</v>
      </c>
      <c r="AU90" s="75">
        <v>0.17035957079</v>
      </c>
      <c r="AV90" s="75">
        <v>3.6937373955399998E-2</v>
      </c>
      <c r="AW90" s="61">
        <v>122</v>
      </c>
      <c r="AX90" s="61">
        <v>141</v>
      </c>
      <c r="AY90" s="61">
        <v>113</v>
      </c>
      <c r="AZ90" s="61">
        <v>107</v>
      </c>
      <c r="BA90" s="61">
        <v>142</v>
      </c>
      <c r="BB90" s="61">
        <f>SUM(AW90:BA90)</f>
        <v>625</v>
      </c>
      <c r="BC90" s="61">
        <f>BA90-AW90</f>
        <v>20</v>
      </c>
      <c r="BD90" s="63">
        <f>BC90/AW90</f>
        <v>0.16393442622950818</v>
      </c>
      <c r="BE90" s="67">
        <f>IF(K90&lt;BE$6,1,0)</f>
        <v>0</v>
      </c>
      <c r="BF90" s="67">
        <f>+IF(AND(K90&gt;=BF$5,K90&lt;BF$6),1,0)</f>
        <v>0</v>
      </c>
      <c r="BG90" s="67">
        <f>+IF(AND(K90&gt;=BG$5,K90&lt;BG$6),1,0)</f>
        <v>1</v>
      </c>
      <c r="BH90" s="67">
        <f>+IF(AND(K90&gt;=BH$5,K90&lt;BH$6),1,0)</f>
        <v>0</v>
      </c>
      <c r="BI90" s="67">
        <f>+IF(K90&gt;=BI$6,1,0)</f>
        <v>0</v>
      </c>
      <c r="BJ90" s="67">
        <f>IF(M90&lt;BJ$6,1,0)</f>
        <v>0</v>
      </c>
      <c r="BK90" s="67">
        <f>+IF(AND(M90&gt;=BK$5,M90&lt;BK$6),1,0)</f>
        <v>0</v>
      </c>
      <c r="BL90" s="67">
        <f>+IF(AND(M90&gt;=BL$5,M90&lt;BL$6),1,0)</f>
        <v>0</v>
      </c>
      <c r="BM90" s="67">
        <f>+IF(AND(M90&gt;=BM$5,M90&lt;BM$6),1,0)</f>
        <v>1</v>
      </c>
      <c r="BN90" s="67">
        <f>+IF(M90&gt;=BN$6,1,0)</f>
        <v>0</v>
      </c>
      <c r="BO90" s="67" t="str">
        <f>+IF(M90&gt;=BO$6,"YES","NO")</f>
        <v>YES</v>
      </c>
      <c r="BP90" s="67" t="str">
        <f>+IF(K90&gt;=BP$6,"YES","NO")</f>
        <v>YES</v>
      </c>
      <c r="BQ90" s="67" t="str">
        <f>+IF(ISERROR(VLOOKUP(E90,'[1]Hi Tech List (2020)'!$A$2:$B$84,1,FALSE)),"NO","YES")</f>
        <v>NO</v>
      </c>
      <c r="BR90" s="67" t="str">
        <f>IF(AL90&gt;=BR$6,"YES","NO")</f>
        <v>NO</v>
      </c>
      <c r="BS90" s="67" t="str">
        <f>IF(AB90&gt;BS$6,"YES","NO")</f>
        <v>YES</v>
      </c>
      <c r="BT90" s="67" t="str">
        <f>IF(AC90&gt;BT$6,"YES","NO")</f>
        <v>NO</v>
      </c>
      <c r="BU90" s="67" t="str">
        <f>IF(AD90&gt;BU$6,"YES","NO")</f>
        <v>YES</v>
      </c>
      <c r="BV90" s="67" t="str">
        <f>IF(OR(BS90="YES",BT90="YES",BU90="YES"),"YES","NO")</f>
        <v>YES</v>
      </c>
      <c r="BW90" s="67" t="str">
        <f>+IF(BE90=1,BE$8,IF(BF90=1,BF$8,IF(BG90=1,BG$8,IF(BH90=1,BH$8,BI$8))))</f>
        <v>$20-25</v>
      </c>
      <c r="BX90" s="67" t="str">
        <f>+IF(BJ90=1,BJ$8,IF(BK90=1,BK$8,IF(BL90=1,BL$8,IF(BM90=1,BM$8,BN$8))))</f>
        <v>$25-30</v>
      </c>
    </row>
    <row r="91" spans="1:76" hidden="1" x14ac:dyDescent="0.2">
      <c r="A91" s="68" t="str">
        <f t="shared" si="8"/>
        <v>25-0000</v>
      </c>
      <c r="B91" s="68" t="str">
        <f>VLOOKUP(A91,'[1]2- &amp; 3-digit SOC'!$A$1:$B$121,2,FALSE)</f>
        <v>Educational Instruction and Library Occupations</v>
      </c>
      <c r="C91" s="68" t="str">
        <f t="shared" si="9"/>
        <v>25-0000 Educational Instruction and Library Occupations</v>
      </c>
      <c r="D91" s="68" t="str">
        <f t="shared" si="10"/>
        <v>25-2000</v>
      </c>
      <c r="E91" s="68" t="str">
        <f>VLOOKUP(D91,'[1]2- &amp; 3-digit SOC'!$A$1:$B$121,2,FALSE)</f>
        <v>Preschool, Elementary, Middle, Secondary, and Special Education Teachers</v>
      </c>
      <c r="F91" s="68" t="str">
        <f t="shared" si="11"/>
        <v>25-2000 Preschool, Elementary, Middle, Secondary, and Special Education Teachers</v>
      </c>
      <c r="G91" s="68" t="s">
        <v>336</v>
      </c>
      <c r="H91" s="68" t="s">
        <v>337</v>
      </c>
      <c r="I91" s="68" t="s">
        <v>338</v>
      </c>
      <c r="J91" s="69" t="str">
        <f>CONCATENATE(H91, " (", R91, ")")</f>
        <v>Special Education Teachers, Middle School ($57,885)</v>
      </c>
      <c r="K91" s="70">
        <v>24.376751063699999</v>
      </c>
      <c r="L91" s="70">
        <v>25.754977246999999</v>
      </c>
      <c r="M91" s="70">
        <v>27.8291356712</v>
      </c>
      <c r="N91" s="70">
        <v>27.767660680500001</v>
      </c>
      <c r="O91" s="70">
        <v>29.994026151300002</v>
      </c>
      <c r="P91" s="70">
        <v>32.0288861537</v>
      </c>
      <c r="Q91" s="71">
        <v>57884.602196100001</v>
      </c>
      <c r="R91" s="71" t="str">
        <f>TEXT(Q91, "$#,###")</f>
        <v>$57,885</v>
      </c>
      <c r="S91" s="68" t="s">
        <v>84</v>
      </c>
      <c r="T91" s="68" t="s">
        <v>8</v>
      </c>
      <c r="U91" s="68" t="s">
        <v>8</v>
      </c>
      <c r="V91" s="61">
        <v>1809.9538065500001</v>
      </c>
      <c r="W91" s="61">
        <v>1831.5207751600001</v>
      </c>
      <c r="X91" s="61">
        <f>W91-V91</f>
        <v>21.566968610000004</v>
      </c>
      <c r="Y91" s="72">
        <f>X91/V91</f>
        <v>1.1915756375633343E-2</v>
      </c>
      <c r="Z91" s="61">
        <v>1831.5207751600001</v>
      </c>
      <c r="AA91" s="61">
        <v>1906.0387859499999</v>
      </c>
      <c r="AB91" s="61">
        <f>AA91-Z91</f>
        <v>74.518010789999835</v>
      </c>
      <c r="AC91" s="72">
        <f>AB91/Z91</f>
        <v>4.0686413062112278E-2</v>
      </c>
      <c r="AD91" s="61">
        <v>601.60513617200002</v>
      </c>
      <c r="AE91" s="61">
        <v>150.401284043</v>
      </c>
      <c r="AF91" s="61">
        <v>378.97548884499997</v>
      </c>
      <c r="AG91" s="61">
        <v>126.325162948</v>
      </c>
      <c r="AH91" s="62">
        <v>6.8000000000000005E-2</v>
      </c>
      <c r="AI91" s="61">
        <v>1803.93965043</v>
      </c>
      <c r="AJ91" s="61">
        <v>407.77022167600001</v>
      </c>
      <c r="AK91" s="63">
        <f>AJ91/AI91</f>
        <v>0.22604427014994707</v>
      </c>
      <c r="AL91" s="73">
        <v>84.2</v>
      </c>
      <c r="AM91" s="74">
        <v>0.88892499999999997</v>
      </c>
      <c r="AN91" s="74">
        <v>0.89507099999999995</v>
      </c>
      <c r="AO91" s="75">
        <v>8.3514401506699999E-5</v>
      </c>
      <c r="AP91" s="76" t="s">
        <v>90</v>
      </c>
      <c r="AQ91" s="75">
        <v>2.65083446031E-2</v>
      </c>
      <c r="AR91" s="75">
        <v>0.24523349591400001</v>
      </c>
      <c r="AS91" s="75">
        <v>0.25517026312699997</v>
      </c>
      <c r="AT91" s="75">
        <v>0.26324440222599998</v>
      </c>
      <c r="AU91" s="75">
        <v>0.17098428268800001</v>
      </c>
      <c r="AV91" s="75">
        <v>3.6879967652400002E-2</v>
      </c>
      <c r="AW91" s="61">
        <v>122</v>
      </c>
      <c r="AX91" s="61">
        <v>141</v>
      </c>
      <c r="AY91" s="61">
        <v>113</v>
      </c>
      <c r="AZ91" s="61">
        <v>107</v>
      </c>
      <c r="BA91" s="61">
        <v>142</v>
      </c>
      <c r="BB91" s="61">
        <f>SUM(AW91:BA91)</f>
        <v>625</v>
      </c>
      <c r="BC91" s="61">
        <f>BA91-AW91</f>
        <v>20</v>
      </c>
      <c r="BD91" s="63">
        <f>BC91/AW91</f>
        <v>0.16393442622950818</v>
      </c>
      <c r="BE91" s="67">
        <f>IF(K91&lt;BE$6,1,0)</f>
        <v>0</v>
      </c>
      <c r="BF91" s="67">
        <f>+IF(AND(K91&gt;=BF$5,K91&lt;BF$6),1,0)</f>
        <v>0</v>
      </c>
      <c r="BG91" s="67">
        <f>+IF(AND(K91&gt;=BG$5,K91&lt;BG$6),1,0)</f>
        <v>1</v>
      </c>
      <c r="BH91" s="67">
        <f>+IF(AND(K91&gt;=BH$5,K91&lt;BH$6),1,0)</f>
        <v>0</v>
      </c>
      <c r="BI91" s="67">
        <f>+IF(K91&gt;=BI$6,1,0)</f>
        <v>0</v>
      </c>
      <c r="BJ91" s="67">
        <f>IF(M91&lt;BJ$6,1,0)</f>
        <v>0</v>
      </c>
      <c r="BK91" s="67">
        <f>+IF(AND(M91&gt;=BK$5,M91&lt;BK$6),1,0)</f>
        <v>0</v>
      </c>
      <c r="BL91" s="67">
        <f>+IF(AND(M91&gt;=BL$5,M91&lt;BL$6),1,0)</f>
        <v>0</v>
      </c>
      <c r="BM91" s="67">
        <f>+IF(AND(M91&gt;=BM$5,M91&lt;BM$6),1,0)</f>
        <v>1</v>
      </c>
      <c r="BN91" s="67">
        <f>+IF(M91&gt;=BN$6,1,0)</f>
        <v>0</v>
      </c>
      <c r="BO91" s="67" t="str">
        <f>+IF(M91&gt;=BO$6,"YES","NO")</f>
        <v>YES</v>
      </c>
      <c r="BP91" s="67" t="str">
        <f>+IF(K91&gt;=BP$6,"YES","NO")</f>
        <v>YES</v>
      </c>
      <c r="BQ91" s="67" t="str">
        <f>+IF(ISERROR(VLOOKUP(E91,'[1]Hi Tech List (2020)'!$A$2:$B$84,1,FALSE)),"NO","YES")</f>
        <v>NO</v>
      </c>
      <c r="BR91" s="67" t="str">
        <f>IF(AL91&gt;=BR$6,"YES","NO")</f>
        <v>NO</v>
      </c>
      <c r="BS91" s="67" t="str">
        <f>IF(AB91&gt;BS$6,"YES","NO")</f>
        <v>NO</v>
      </c>
      <c r="BT91" s="67" t="str">
        <f>IF(AC91&gt;BT$6,"YES","NO")</f>
        <v>NO</v>
      </c>
      <c r="BU91" s="67" t="str">
        <f>IF(AD91&gt;BU$6,"YES","NO")</f>
        <v>YES</v>
      </c>
      <c r="BV91" s="67" t="str">
        <f>IF(OR(BS91="YES",BT91="YES",BU91="YES"),"YES","NO")</f>
        <v>YES</v>
      </c>
      <c r="BW91" s="67" t="str">
        <f>+IF(BE91=1,BE$8,IF(BF91=1,BF$8,IF(BG91=1,BG$8,IF(BH91=1,BH$8,BI$8))))</f>
        <v>$20-25</v>
      </c>
      <c r="BX91" s="67" t="str">
        <f>+IF(BJ91=1,BJ$8,IF(BK91=1,BK$8,IF(BL91=1,BL$8,IF(BM91=1,BM$8,BN$8))))</f>
        <v>$25-30</v>
      </c>
    </row>
    <row r="92" spans="1:76" hidden="1" x14ac:dyDescent="0.2">
      <c r="A92" s="68" t="str">
        <f t="shared" si="8"/>
        <v>25-0000</v>
      </c>
      <c r="B92" s="68" t="str">
        <f>VLOOKUP(A92,'[1]2- &amp; 3-digit SOC'!$A$1:$B$121,2,FALSE)</f>
        <v>Educational Instruction and Library Occupations</v>
      </c>
      <c r="C92" s="68" t="str">
        <f t="shared" si="9"/>
        <v>25-0000 Educational Instruction and Library Occupations</v>
      </c>
      <c r="D92" s="68" t="str">
        <f t="shared" si="10"/>
        <v>25-2000</v>
      </c>
      <c r="E92" s="68" t="str">
        <f>VLOOKUP(D92,'[1]2- &amp; 3-digit SOC'!$A$1:$B$121,2,FALSE)</f>
        <v>Preschool, Elementary, Middle, Secondary, and Special Education Teachers</v>
      </c>
      <c r="F92" s="68" t="str">
        <f t="shared" si="11"/>
        <v>25-2000 Preschool, Elementary, Middle, Secondary, and Special Education Teachers</v>
      </c>
      <c r="G92" s="68" t="s">
        <v>339</v>
      </c>
      <c r="H92" s="68" t="s">
        <v>340</v>
      </c>
      <c r="I92" s="68" t="s">
        <v>341</v>
      </c>
      <c r="J92" s="69" t="str">
        <f>CONCATENATE(H92, " (", R92, ")")</f>
        <v>Special Education Teachers, Secondary School ($57,423)</v>
      </c>
      <c r="K92" s="70">
        <v>21.609348112799999</v>
      </c>
      <c r="L92" s="70">
        <v>24.981994724</v>
      </c>
      <c r="M92" s="70">
        <v>27.607423117</v>
      </c>
      <c r="N92" s="70">
        <v>27.605636544700001</v>
      </c>
      <c r="O92" s="70">
        <v>30.2371729935</v>
      </c>
      <c r="P92" s="70">
        <v>34.579969800800001</v>
      </c>
      <c r="Q92" s="71">
        <v>57423.440083300004</v>
      </c>
      <c r="R92" s="71" t="str">
        <f>TEXT(Q92, "$#,###")</f>
        <v>$57,423</v>
      </c>
      <c r="S92" s="68" t="s">
        <v>84</v>
      </c>
      <c r="T92" s="68" t="s">
        <v>8</v>
      </c>
      <c r="U92" s="68" t="s">
        <v>8</v>
      </c>
      <c r="V92" s="61">
        <v>3197.2813558399998</v>
      </c>
      <c r="W92" s="61">
        <v>3712.4044213000002</v>
      </c>
      <c r="X92" s="61">
        <f>W92-V92</f>
        <v>515.12306546000036</v>
      </c>
      <c r="Y92" s="72">
        <f>X92/V92</f>
        <v>0.16111283560300424</v>
      </c>
      <c r="Z92" s="61">
        <v>3712.4044213000002</v>
      </c>
      <c r="AA92" s="61">
        <v>3856.5274983499999</v>
      </c>
      <c r="AB92" s="61">
        <f>AA92-Z92</f>
        <v>144.12307704999967</v>
      </c>
      <c r="AC92" s="72">
        <f>AB92/Z92</f>
        <v>3.8822030332441804E-2</v>
      </c>
      <c r="AD92" s="61">
        <v>1209.0240069900001</v>
      </c>
      <c r="AE92" s="61">
        <v>302.25600174800002</v>
      </c>
      <c r="AF92" s="61">
        <v>767.86188879999997</v>
      </c>
      <c r="AG92" s="61">
        <v>255.95396293300001</v>
      </c>
      <c r="AH92" s="62">
        <v>6.8000000000000005E-2</v>
      </c>
      <c r="AI92" s="61">
        <v>3648.4859430699998</v>
      </c>
      <c r="AJ92" s="61">
        <v>846.89756904399997</v>
      </c>
      <c r="AK92" s="63">
        <f>AJ92/AI92</f>
        <v>0.23212301822146594</v>
      </c>
      <c r="AL92" s="73">
        <v>81.8</v>
      </c>
      <c r="AM92" s="74">
        <v>1.0779430000000001</v>
      </c>
      <c r="AN92" s="74">
        <v>1.0800879999999999</v>
      </c>
      <c r="AO92" s="76" t="s">
        <v>90</v>
      </c>
      <c r="AP92" s="76" t="s">
        <v>90</v>
      </c>
      <c r="AQ92" s="75">
        <v>2.7001716103699999E-2</v>
      </c>
      <c r="AR92" s="75">
        <v>0.246510204087</v>
      </c>
      <c r="AS92" s="75">
        <v>0.25528800902799997</v>
      </c>
      <c r="AT92" s="75">
        <v>0.26183028122200003</v>
      </c>
      <c r="AU92" s="75">
        <v>0.170157568446</v>
      </c>
      <c r="AV92" s="75">
        <v>3.6962611995300002E-2</v>
      </c>
      <c r="AW92" s="61">
        <v>122</v>
      </c>
      <c r="AX92" s="61">
        <v>141</v>
      </c>
      <c r="AY92" s="61">
        <v>113</v>
      </c>
      <c r="AZ92" s="61">
        <v>107</v>
      </c>
      <c r="BA92" s="61">
        <v>142</v>
      </c>
      <c r="BB92" s="61">
        <f>SUM(AW92:BA92)</f>
        <v>625</v>
      </c>
      <c r="BC92" s="61">
        <f>BA92-AW92</f>
        <v>20</v>
      </c>
      <c r="BD92" s="63">
        <f>BC92/AW92</f>
        <v>0.16393442622950818</v>
      </c>
      <c r="BE92" s="67">
        <f>IF(K92&lt;BE$6,1,0)</f>
        <v>0</v>
      </c>
      <c r="BF92" s="67">
        <f>+IF(AND(K92&gt;=BF$5,K92&lt;BF$6),1,0)</f>
        <v>0</v>
      </c>
      <c r="BG92" s="67">
        <f>+IF(AND(K92&gt;=BG$5,K92&lt;BG$6),1,0)</f>
        <v>1</v>
      </c>
      <c r="BH92" s="67">
        <f>+IF(AND(K92&gt;=BH$5,K92&lt;BH$6),1,0)</f>
        <v>0</v>
      </c>
      <c r="BI92" s="67">
        <f>+IF(K92&gt;=BI$6,1,0)</f>
        <v>0</v>
      </c>
      <c r="BJ92" s="67">
        <f>IF(M92&lt;BJ$6,1,0)</f>
        <v>0</v>
      </c>
      <c r="BK92" s="67">
        <f>+IF(AND(M92&gt;=BK$5,M92&lt;BK$6),1,0)</f>
        <v>0</v>
      </c>
      <c r="BL92" s="67">
        <f>+IF(AND(M92&gt;=BL$5,M92&lt;BL$6),1,0)</f>
        <v>0</v>
      </c>
      <c r="BM92" s="67">
        <f>+IF(AND(M92&gt;=BM$5,M92&lt;BM$6),1,0)</f>
        <v>1</v>
      </c>
      <c r="BN92" s="67">
        <f>+IF(M92&gt;=BN$6,1,0)</f>
        <v>0</v>
      </c>
      <c r="BO92" s="67" t="str">
        <f>+IF(M92&gt;=BO$6,"YES","NO")</f>
        <v>YES</v>
      </c>
      <c r="BP92" s="67" t="str">
        <f>+IF(K92&gt;=BP$6,"YES","NO")</f>
        <v>YES</v>
      </c>
      <c r="BQ92" s="67" t="str">
        <f>+IF(ISERROR(VLOOKUP(E92,'[1]Hi Tech List (2020)'!$A$2:$B$84,1,FALSE)),"NO","YES")</f>
        <v>NO</v>
      </c>
      <c r="BR92" s="67" t="str">
        <f>IF(AL92&gt;=BR$6,"YES","NO")</f>
        <v>NO</v>
      </c>
      <c r="BS92" s="67" t="str">
        <f>IF(AB92&gt;BS$6,"YES","NO")</f>
        <v>YES</v>
      </c>
      <c r="BT92" s="67" t="str">
        <f>IF(AC92&gt;BT$6,"YES","NO")</f>
        <v>NO</v>
      </c>
      <c r="BU92" s="67" t="str">
        <f>IF(AD92&gt;BU$6,"YES","NO")</f>
        <v>YES</v>
      </c>
      <c r="BV92" s="67" t="str">
        <f>IF(OR(BS92="YES",BT92="YES",BU92="YES"),"YES","NO")</f>
        <v>YES</v>
      </c>
      <c r="BW92" s="67" t="str">
        <f>+IF(BE92=1,BE$8,IF(BF92=1,BF$8,IF(BG92=1,BG$8,IF(BH92=1,BH$8,BI$8))))</f>
        <v>$20-25</v>
      </c>
      <c r="BX92" s="67" t="str">
        <f>+IF(BJ92=1,BJ$8,IF(BK92=1,BK$8,IF(BL92=1,BL$8,IF(BM92=1,BM$8,BN$8))))</f>
        <v>$25-30</v>
      </c>
    </row>
    <row r="93" spans="1:76" hidden="1" x14ac:dyDescent="0.2">
      <c r="A93" s="68" t="str">
        <f t="shared" si="8"/>
        <v>27-0000</v>
      </c>
      <c r="B93" s="68" t="str">
        <f>VLOOKUP(A93,'[1]2- &amp; 3-digit SOC'!$A$1:$B$121,2,FALSE)</f>
        <v>Arts, Design, Entertainment, Sports, and Media Occupations</v>
      </c>
      <c r="C93" s="68" t="str">
        <f t="shared" si="9"/>
        <v>27-0000 Arts, Design, Entertainment, Sports, and Media Occupations</v>
      </c>
      <c r="D93" s="68" t="str">
        <f t="shared" si="10"/>
        <v>27-1000</v>
      </c>
      <c r="E93" s="68" t="str">
        <f>VLOOKUP(D93,'[1]2- &amp; 3-digit SOC'!$A$1:$B$121,2,FALSE)</f>
        <v>Art and Design Workers</v>
      </c>
      <c r="F93" s="68" t="str">
        <f t="shared" si="11"/>
        <v>27-1000 Art and Design Workers</v>
      </c>
      <c r="G93" s="68" t="s">
        <v>342</v>
      </c>
      <c r="H93" s="68" t="s">
        <v>343</v>
      </c>
      <c r="I93" s="68" t="s">
        <v>344</v>
      </c>
      <c r="J93" s="69" t="str">
        <f>CONCATENATE(H93, " (", R93, ")")</f>
        <v>Commercial and Industrial Designers ($64,755)</v>
      </c>
      <c r="K93" s="70">
        <v>21.7881734065</v>
      </c>
      <c r="L93" s="70">
        <v>25.972603872400001</v>
      </c>
      <c r="M93" s="70">
        <v>31.1321714356</v>
      </c>
      <c r="N93" s="70">
        <v>35.2030891641</v>
      </c>
      <c r="O93" s="70">
        <v>41.276016097999999</v>
      </c>
      <c r="P93" s="70">
        <v>56.672390980999999</v>
      </c>
      <c r="Q93" s="71">
        <v>64754.916585999999</v>
      </c>
      <c r="R93" s="71" t="str">
        <f>TEXT(Q93, "$#,###")</f>
        <v>$64,755</v>
      </c>
      <c r="S93" s="68" t="s">
        <v>84</v>
      </c>
      <c r="T93" s="68" t="s">
        <v>8</v>
      </c>
      <c r="U93" s="68" t="s">
        <v>8</v>
      </c>
      <c r="V93" s="61">
        <v>606.02566247000004</v>
      </c>
      <c r="W93" s="61">
        <v>526.19406688699996</v>
      </c>
      <c r="X93" s="61">
        <f>W93-V93</f>
        <v>-79.83159558300008</v>
      </c>
      <c r="Y93" s="72">
        <f>X93/V93</f>
        <v>-0.13172972784292278</v>
      </c>
      <c r="Z93" s="61">
        <v>526.19406688699996</v>
      </c>
      <c r="AA93" s="61">
        <v>546.17592401100001</v>
      </c>
      <c r="AB93" s="61">
        <f>AA93-Z93</f>
        <v>19.981857124000044</v>
      </c>
      <c r="AC93" s="72">
        <f>AB93/Z93</f>
        <v>3.7974310965180724E-2</v>
      </c>
      <c r="AD93" s="61">
        <v>208.60909375200001</v>
      </c>
      <c r="AE93" s="61">
        <v>52.1522734379</v>
      </c>
      <c r="AF93" s="61">
        <v>137.65271420100001</v>
      </c>
      <c r="AG93" s="61">
        <v>45.884238066999998</v>
      </c>
      <c r="AH93" s="62">
        <v>8.5999999999999993E-2</v>
      </c>
      <c r="AI93" s="61">
        <v>516.39530147000005</v>
      </c>
      <c r="AJ93" s="61">
        <v>238.121818803</v>
      </c>
      <c r="AK93" s="63">
        <f>AJ93/AI93</f>
        <v>0.46112313207565786</v>
      </c>
      <c r="AL93" s="73">
        <v>81.3</v>
      </c>
      <c r="AM93" s="74">
        <v>0.610842</v>
      </c>
      <c r="AN93" s="74">
        <v>0.61677499999999996</v>
      </c>
      <c r="AO93" s="76" t="s">
        <v>90</v>
      </c>
      <c r="AP93" s="76" t="s">
        <v>90</v>
      </c>
      <c r="AQ93" s="75">
        <v>5.1632210092699998E-2</v>
      </c>
      <c r="AR93" s="75">
        <v>0.29299818555700002</v>
      </c>
      <c r="AS93" s="75">
        <v>0.23796721991600001</v>
      </c>
      <c r="AT93" s="75">
        <v>0.191261642619</v>
      </c>
      <c r="AU93" s="75">
        <v>0.155286219324</v>
      </c>
      <c r="AV93" s="75">
        <v>5.5518050999799999E-2</v>
      </c>
      <c r="AW93" s="61">
        <v>495</v>
      </c>
      <c r="AX93" s="61">
        <v>342</v>
      </c>
      <c r="AY93" s="61">
        <v>378</v>
      </c>
      <c r="AZ93" s="61">
        <v>432</v>
      </c>
      <c r="BA93" s="61">
        <v>356</v>
      </c>
      <c r="BB93" s="61">
        <f>SUM(AW93:BA93)</f>
        <v>2003</v>
      </c>
      <c r="BC93" s="61">
        <f>BA93-AW93</f>
        <v>-139</v>
      </c>
      <c r="BD93" s="63">
        <f>BC93/AW93</f>
        <v>-0.28080808080808078</v>
      </c>
      <c r="BE93" s="67">
        <f>IF(K93&lt;BE$6,1,0)</f>
        <v>0</v>
      </c>
      <c r="BF93" s="67">
        <f>+IF(AND(K93&gt;=BF$5,K93&lt;BF$6),1,0)</f>
        <v>0</v>
      </c>
      <c r="BG93" s="67">
        <f>+IF(AND(K93&gt;=BG$5,K93&lt;BG$6),1,0)</f>
        <v>1</v>
      </c>
      <c r="BH93" s="67">
        <f>+IF(AND(K93&gt;=BH$5,K93&lt;BH$6),1,0)</f>
        <v>0</v>
      </c>
      <c r="BI93" s="67">
        <f>+IF(K93&gt;=BI$6,1,0)</f>
        <v>0</v>
      </c>
      <c r="BJ93" s="67">
        <f>IF(M93&lt;BJ$6,1,0)</f>
        <v>0</v>
      </c>
      <c r="BK93" s="67">
        <f>+IF(AND(M93&gt;=BK$5,M93&lt;BK$6),1,0)</f>
        <v>0</v>
      </c>
      <c r="BL93" s="67">
        <f>+IF(AND(M93&gt;=BL$5,M93&lt;BL$6),1,0)</f>
        <v>0</v>
      </c>
      <c r="BM93" s="67">
        <f>+IF(AND(M93&gt;=BM$5,M93&lt;BM$6),1,0)</f>
        <v>0</v>
      </c>
      <c r="BN93" s="67">
        <f>+IF(M93&gt;=BN$6,1,0)</f>
        <v>1</v>
      </c>
      <c r="BO93" s="67" t="str">
        <f>+IF(M93&gt;=BO$6,"YES","NO")</f>
        <v>YES</v>
      </c>
      <c r="BP93" s="67" t="str">
        <f>+IF(K93&gt;=BP$6,"YES","NO")</f>
        <v>YES</v>
      </c>
      <c r="BQ93" s="67" t="str">
        <f>+IF(ISERROR(VLOOKUP(E93,'[1]Hi Tech List (2020)'!$A$2:$B$84,1,FALSE)),"NO","YES")</f>
        <v>NO</v>
      </c>
      <c r="BR93" s="67" t="str">
        <f>IF(AL93&gt;=BR$6,"YES","NO")</f>
        <v>NO</v>
      </c>
      <c r="BS93" s="67" t="str">
        <f>IF(AB93&gt;BS$6,"YES","NO")</f>
        <v>NO</v>
      </c>
      <c r="BT93" s="67" t="str">
        <f>IF(AC93&gt;BT$6,"YES","NO")</f>
        <v>NO</v>
      </c>
      <c r="BU93" s="67" t="str">
        <f>IF(AD93&gt;BU$6,"YES","NO")</f>
        <v>YES</v>
      </c>
      <c r="BV93" s="67" t="str">
        <f>IF(OR(BS93="YES",BT93="YES",BU93="YES"),"YES","NO")</f>
        <v>YES</v>
      </c>
      <c r="BW93" s="67" t="str">
        <f>+IF(BE93=1,BE$8,IF(BF93=1,BF$8,IF(BG93=1,BG$8,IF(BH93=1,BH$8,BI$8))))</f>
        <v>$20-25</v>
      </c>
      <c r="BX93" s="67" t="str">
        <f>+IF(BJ93=1,BJ$8,IF(BK93=1,BK$8,IF(BL93=1,BL$8,IF(BM93=1,BM$8,BN$8))))</f>
        <v>&gt;$30</v>
      </c>
    </row>
    <row r="94" spans="1:76" hidden="1" x14ac:dyDescent="0.2">
      <c r="A94" s="68" t="str">
        <f t="shared" si="8"/>
        <v>27-0000</v>
      </c>
      <c r="B94" s="68" t="str">
        <f>VLOOKUP(A94,'[1]2- &amp; 3-digit SOC'!$A$1:$B$121,2,FALSE)</f>
        <v>Arts, Design, Entertainment, Sports, and Media Occupations</v>
      </c>
      <c r="C94" s="68" t="str">
        <f t="shared" si="9"/>
        <v>27-0000 Arts, Design, Entertainment, Sports, and Media Occupations</v>
      </c>
      <c r="D94" s="68" t="str">
        <f t="shared" si="10"/>
        <v>27-3000</v>
      </c>
      <c r="E94" s="68" t="str">
        <f>VLOOKUP(D94,'[1]2- &amp; 3-digit SOC'!$A$1:$B$121,2,FALSE)</f>
        <v>Media and Communication Workers</v>
      </c>
      <c r="F94" s="68" t="str">
        <f t="shared" si="11"/>
        <v>27-3000 Media and Communication Workers</v>
      </c>
      <c r="G94" s="68" t="s">
        <v>345</v>
      </c>
      <c r="H94" s="68" t="s">
        <v>346</v>
      </c>
      <c r="I94" s="68" t="s">
        <v>347</v>
      </c>
      <c r="J94" s="69" t="str">
        <f>CONCATENATE(H94, " (", R94, ")")</f>
        <v>Public Relations Specialists ($56,825)</v>
      </c>
      <c r="K94" s="70">
        <v>16.546119788799999</v>
      </c>
      <c r="L94" s="70">
        <v>20.896922031300001</v>
      </c>
      <c r="M94" s="70">
        <v>27.319539372099999</v>
      </c>
      <c r="N94" s="70">
        <v>30.005437906000001</v>
      </c>
      <c r="O94" s="70">
        <v>35.944442257699997</v>
      </c>
      <c r="P94" s="70">
        <v>47.465678943999997</v>
      </c>
      <c r="Q94" s="71">
        <v>56824.6418939</v>
      </c>
      <c r="R94" s="71" t="str">
        <f>TEXT(Q94, "$#,###")</f>
        <v>$56,825</v>
      </c>
      <c r="S94" s="68" t="s">
        <v>84</v>
      </c>
      <c r="T94" s="68" t="s">
        <v>8</v>
      </c>
      <c r="U94" s="68" t="s">
        <v>8</v>
      </c>
      <c r="V94" s="61">
        <v>9563.9760670600008</v>
      </c>
      <c r="W94" s="61">
        <v>9514.4118099000007</v>
      </c>
      <c r="X94" s="61">
        <f>W94-V94</f>
        <v>-49.564257160000125</v>
      </c>
      <c r="Y94" s="72">
        <f>X94/V94</f>
        <v>-5.1823903377077717E-3</v>
      </c>
      <c r="Z94" s="61">
        <v>9514.4118099000007</v>
      </c>
      <c r="AA94" s="61">
        <v>9882.6316008899994</v>
      </c>
      <c r="AB94" s="61">
        <f>AA94-Z94</f>
        <v>368.21979098999873</v>
      </c>
      <c r="AC94" s="72">
        <f>AB94/Z94</f>
        <v>3.8701266914561779E-2</v>
      </c>
      <c r="AD94" s="61">
        <v>3862.1975843499999</v>
      </c>
      <c r="AE94" s="61">
        <v>965.54939608799998</v>
      </c>
      <c r="AF94" s="61">
        <v>2547.51903515</v>
      </c>
      <c r="AG94" s="61">
        <v>849.17301171600002</v>
      </c>
      <c r="AH94" s="62">
        <v>8.7999999999999995E-2</v>
      </c>
      <c r="AI94" s="61">
        <v>9331.1399859600006</v>
      </c>
      <c r="AJ94" s="61">
        <v>4920.7241384099998</v>
      </c>
      <c r="AK94" s="63">
        <f>AJ94/AI94</f>
        <v>0.52734437012132651</v>
      </c>
      <c r="AL94" s="73">
        <v>90</v>
      </c>
      <c r="AM94" s="74">
        <v>1.411624</v>
      </c>
      <c r="AN94" s="74">
        <v>1.3902270000000001</v>
      </c>
      <c r="AO94" s="76" t="s">
        <v>90</v>
      </c>
      <c r="AP94" s="75">
        <v>1.83528857038E-2</v>
      </c>
      <c r="AQ94" s="75">
        <v>6.9109391057300004E-2</v>
      </c>
      <c r="AR94" s="75">
        <v>0.295610539211</v>
      </c>
      <c r="AS94" s="75">
        <v>0.24194807912800001</v>
      </c>
      <c r="AT94" s="75">
        <v>0.17881761367900001</v>
      </c>
      <c r="AU94" s="75">
        <v>0.13874882408600001</v>
      </c>
      <c r="AV94" s="75">
        <v>5.6403368787000002E-2</v>
      </c>
      <c r="AW94" s="61">
        <v>520</v>
      </c>
      <c r="AX94" s="61">
        <v>590</v>
      </c>
      <c r="AY94" s="61">
        <v>597</v>
      </c>
      <c r="AZ94" s="61">
        <v>525</v>
      </c>
      <c r="BA94" s="61">
        <v>753</v>
      </c>
      <c r="BB94" s="61">
        <f>SUM(AW94:BA94)</f>
        <v>2985</v>
      </c>
      <c r="BC94" s="61">
        <f>BA94-AW94</f>
        <v>233</v>
      </c>
      <c r="BD94" s="63">
        <f>BC94/AW94</f>
        <v>0.44807692307692309</v>
      </c>
      <c r="BE94" s="67">
        <f>IF(K94&lt;BE$6,1,0)</f>
        <v>0</v>
      </c>
      <c r="BF94" s="67">
        <f>+IF(AND(K94&gt;=BF$5,K94&lt;BF$6),1,0)</f>
        <v>1</v>
      </c>
      <c r="BG94" s="67">
        <f>+IF(AND(K94&gt;=BG$5,K94&lt;BG$6),1,0)</f>
        <v>0</v>
      </c>
      <c r="BH94" s="67">
        <f>+IF(AND(K94&gt;=BH$5,K94&lt;BH$6),1,0)</f>
        <v>0</v>
      </c>
      <c r="BI94" s="67">
        <f>+IF(K94&gt;=BI$6,1,0)</f>
        <v>0</v>
      </c>
      <c r="BJ94" s="67">
        <f>IF(M94&lt;BJ$6,1,0)</f>
        <v>0</v>
      </c>
      <c r="BK94" s="67">
        <f>+IF(AND(M94&gt;=BK$5,M94&lt;BK$6),1,0)</f>
        <v>0</v>
      </c>
      <c r="BL94" s="67">
        <f>+IF(AND(M94&gt;=BL$5,M94&lt;BL$6),1,0)</f>
        <v>0</v>
      </c>
      <c r="BM94" s="67">
        <f>+IF(AND(M94&gt;=BM$5,M94&lt;BM$6),1,0)</f>
        <v>1</v>
      </c>
      <c r="BN94" s="67">
        <f>+IF(M94&gt;=BN$6,1,0)</f>
        <v>0</v>
      </c>
      <c r="BO94" s="67" t="str">
        <f>+IF(M94&gt;=BO$6,"YES","NO")</f>
        <v>YES</v>
      </c>
      <c r="BP94" s="67" t="str">
        <f>+IF(K94&gt;=BP$6,"YES","NO")</f>
        <v>YES</v>
      </c>
      <c r="BQ94" s="67" t="str">
        <f>+IF(ISERROR(VLOOKUP(E94,'[1]Hi Tech List (2020)'!$A$2:$B$84,1,FALSE)),"NO","YES")</f>
        <v>NO</v>
      </c>
      <c r="BR94" s="67" t="str">
        <f>IF(AL94&gt;=BR$6,"YES","NO")</f>
        <v>NO</v>
      </c>
      <c r="BS94" s="67" t="str">
        <f>IF(AB94&gt;BS$6,"YES","NO")</f>
        <v>YES</v>
      </c>
      <c r="BT94" s="67" t="str">
        <f>IF(AC94&gt;BT$6,"YES","NO")</f>
        <v>NO</v>
      </c>
      <c r="BU94" s="67" t="str">
        <f>IF(AD94&gt;BU$6,"YES","NO")</f>
        <v>YES</v>
      </c>
      <c r="BV94" s="67" t="str">
        <f>IF(OR(BS94="YES",BT94="YES",BU94="YES"),"YES","NO")</f>
        <v>YES</v>
      </c>
      <c r="BW94" s="67" t="str">
        <f>+IF(BE94=1,BE$8,IF(BF94=1,BF$8,IF(BG94=1,BG$8,IF(BH94=1,BH$8,BI$8))))</f>
        <v>$15-20</v>
      </c>
      <c r="BX94" s="67" t="str">
        <f>+IF(BJ94=1,BJ$8,IF(BK94=1,BK$8,IF(BL94=1,BL$8,IF(BM94=1,BM$8,BN$8))))</f>
        <v>$25-30</v>
      </c>
    </row>
    <row r="95" spans="1:76" hidden="1" x14ac:dyDescent="0.2">
      <c r="A95" s="68" t="str">
        <f t="shared" si="8"/>
        <v>27-0000</v>
      </c>
      <c r="B95" s="68" t="str">
        <f>VLOOKUP(A95,'[1]2- &amp; 3-digit SOC'!$A$1:$B$121,2,FALSE)</f>
        <v>Arts, Design, Entertainment, Sports, and Media Occupations</v>
      </c>
      <c r="C95" s="68" t="str">
        <f t="shared" si="9"/>
        <v>27-0000 Arts, Design, Entertainment, Sports, and Media Occupations</v>
      </c>
      <c r="D95" s="68" t="str">
        <f t="shared" si="10"/>
        <v>27-3000</v>
      </c>
      <c r="E95" s="68" t="str">
        <f>VLOOKUP(D95,'[1]2- &amp; 3-digit SOC'!$A$1:$B$121,2,FALSE)</f>
        <v>Media and Communication Workers</v>
      </c>
      <c r="F95" s="68" t="str">
        <f t="shared" si="11"/>
        <v>27-3000 Media and Communication Workers</v>
      </c>
      <c r="G95" s="68" t="s">
        <v>348</v>
      </c>
      <c r="H95" s="68" t="s">
        <v>349</v>
      </c>
      <c r="I95" s="68" t="s">
        <v>350</v>
      </c>
      <c r="J95" s="69" t="str">
        <f>CONCATENATE(H95, " (", R95, ")")</f>
        <v>Court Reporters and Simultaneous Captioners ($76,150)</v>
      </c>
      <c r="K95" s="70">
        <v>17.1249087795</v>
      </c>
      <c r="L95" s="70">
        <v>25.813592401800001</v>
      </c>
      <c r="M95" s="70">
        <v>36.610486735099997</v>
      </c>
      <c r="N95" s="70">
        <v>40.175409938100003</v>
      </c>
      <c r="O95" s="70">
        <v>54.289521366800003</v>
      </c>
      <c r="P95" s="70">
        <v>63.996613504599999</v>
      </c>
      <c r="Q95" s="71">
        <v>76149.812409000006</v>
      </c>
      <c r="R95" s="71" t="str">
        <f>TEXT(Q95, "$#,###")</f>
        <v>$76,150</v>
      </c>
      <c r="S95" s="68" t="s">
        <v>89</v>
      </c>
      <c r="T95" s="68" t="s">
        <v>8</v>
      </c>
      <c r="U95" s="68" t="s">
        <v>317</v>
      </c>
      <c r="V95" s="61">
        <v>412.05603570400001</v>
      </c>
      <c r="W95" s="61">
        <v>508.56806966200003</v>
      </c>
      <c r="X95" s="61">
        <f>W95-V95</f>
        <v>96.512033958000018</v>
      </c>
      <c r="Y95" s="72">
        <f>X95/V95</f>
        <v>0.23422065349220933</v>
      </c>
      <c r="Z95" s="61">
        <v>508.56806966200003</v>
      </c>
      <c r="AA95" s="61">
        <v>522.86787263500003</v>
      </c>
      <c r="AB95" s="61">
        <f>AA95-Z95</f>
        <v>14.299802972999998</v>
      </c>
      <c r="AC95" s="72">
        <f>AB95/Z95</f>
        <v>2.8117775822032644E-2</v>
      </c>
      <c r="AD95" s="61">
        <v>184.43922226399999</v>
      </c>
      <c r="AE95" s="61">
        <v>46.109805565899997</v>
      </c>
      <c r="AF95" s="61">
        <v>121.785373609</v>
      </c>
      <c r="AG95" s="61">
        <v>40.5951245364</v>
      </c>
      <c r="AH95" s="62">
        <v>7.9000000000000001E-2</v>
      </c>
      <c r="AI95" s="61">
        <v>502.60153844799999</v>
      </c>
      <c r="AJ95" s="61">
        <v>145.58602658800001</v>
      </c>
      <c r="AK95" s="63">
        <f>AJ95/AI95</f>
        <v>0.28966490440431192</v>
      </c>
      <c r="AL95" s="73">
        <v>97.9</v>
      </c>
      <c r="AM95" s="74">
        <v>0.84886300000000003</v>
      </c>
      <c r="AN95" s="74">
        <v>0.83155800000000002</v>
      </c>
      <c r="AO95" s="76" t="s">
        <v>90</v>
      </c>
      <c r="AP95" s="76" t="s">
        <v>90</v>
      </c>
      <c r="AQ95" s="75">
        <v>4.2463251589600001E-2</v>
      </c>
      <c r="AR95" s="75">
        <v>0.172578001579</v>
      </c>
      <c r="AS95" s="75">
        <v>0.19978840581000001</v>
      </c>
      <c r="AT95" s="75">
        <v>0.234573336986</v>
      </c>
      <c r="AU95" s="75">
        <v>0.23389254980400001</v>
      </c>
      <c r="AV95" s="75">
        <v>0.100537079825</v>
      </c>
      <c r="AW95" s="61">
        <v>7</v>
      </c>
      <c r="AX95" s="61">
        <v>12</v>
      </c>
      <c r="AY95" s="61">
        <v>8</v>
      </c>
      <c r="AZ95" s="61">
        <v>6</v>
      </c>
      <c r="BA95" s="61">
        <v>4</v>
      </c>
      <c r="BB95" s="61">
        <f>SUM(AW95:BA95)</f>
        <v>37</v>
      </c>
      <c r="BC95" s="61">
        <f>BA95-AW95</f>
        <v>-3</v>
      </c>
      <c r="BD95" s="63">
        <f>BC95/AW95</f>
        <v>-0.42857142857142855</v>
      </c>
      <c r="BE95" s="67">
        <f>IF(K95&lt;BE$6,1,0)</f>
        <v>0</v>
      </c>
      <c r="BF95" s="67">
        <f>+IF(AND(K95&gt;=BF$5,K95&lt;BF$6),1,0)</f>
        <v>1</v>
      </c>
      <c r="BG95" s="67">
        <f>+IF(AND(K95&gt;=BG$5,K95&lt;BG$6),1,0)</f>
        <v>0</v>
      </c>
      <c r="BH95" s="67">
        <f>+IF(AND(K95&gt;=BH$5,K95&lt;BH$6),1,0)</f>
        <v>0</v>
      </c>
      <c r="BI95" s="67">
        <f>+IF(K95&gt;=BI$6,1,0)</f>
        <v>0</v>
      </c>
      <c r="BJ95" s="67">
        <f>IF(M95&lt;BJ$6,1,0)</f>
        <v>0</v>
      </c>
      <c r="BK95" s="67">
        <f>+IF(AND(M95&gt;=BK$5,M95&lt;BK$6),1,0)</f>
        <v>0</v>
      </c>
      <c r="BL95" s="67">
        <f>+IF(AND(M95&gt;=BL$5,M95&lt;BL$6),1,0)</f>
        <v>0</v>
      </c>
      <c r="BM95" s="67">
        <f>+IF(AND(M95&gt;=BM$5,M95&lt;BM$6),1,0)</f>
        <v>0</v>
      </c>
      <c r="BN95" s="67">
        <f>+IF(M95&gt;=BN$6,1,0)</f>
        <v>1</v>
      </c>
      <c r="BO95" s="67" t="str">
        <f>+IF(M95&gt;=BO$6,"YES","NO")</f>
        <v>YES</v>
      </c>
      <c r="BP95" s="67" t="str">
        <f>+IF(K95&gt;=BP$6,"YES","NO")</f>
        <v>YES</v>
      </c>
      <c r="BQ95" s="67" t="str">
        <f>+IF(ISERROR(VLOOKUP(E95,'[1]Hi Tech List (2020)'!$A$2:$B$84,1,FALSE)),"NO","YES")</f>
        <v>NO</v>
      </c>
      <c r="BR95" s="67" t="str">
        <f>IF(AL95&gt;=BR$6,"YES","NO")</f>
        <v>NO</v>
      </c>
      <c r="BS95" s="67" t="str">
        <f>IF(AB95&gt;BS$6,"YES","NO")</f>
        <v>NO</v>
      </c>
      <c r="BT95" s="67" t="str">
        <f>IF(AC95&gt;BT$6,"YES","NO")</f>
        <v>NO</v>
      </c>
      <c r="BU95" s="67" t="str">
        <f>IF(AD95&gt;BU$6,"YES","NO")</f>
        <v>YES</v>
      </c>
      <c r="BV95" s="67" t="str">
        <f>IF(OR(BS95="YES",BT95="YES",BU95="YES"),"YES","NO")</f>
        <v>YES</v>
      </c>
      <c r="BW95" s="67" t="str">
        <f>+IF(BE95=1,BE$8,IF(BF95=1,BF$8,IF(BG95=1,BG$8,IF(BH95=1,BH$8,BI$8))))</f>
        <v>$15-20</v>
      </c>
      <c r="BX95" s="67" t="str">
        <f>+IF(BJ95=1,BJ$8,IF(BK95=1,BK$8,IF(BL95=1,BL$8,IF(BM95=1,BM$8,BN$8))))</f>
        <v>&gt;$30</v>
      </c>
    </row>
    <row r="96" spans="1:76" hidden="1" x14ac:dyDescent="0.2">
      <c r="A96" s="68" t="str">
        <f t="shared" si="8"/>
        <v>29-0000</v>
      </c>
      <c r="B96" s="68" t="str">
        <f>VLOOKUP(A96,'[1]2- &amp; 3-digit SOC'!$A$1:$B$121,2,FALSE)</f>
        <v>Healthcare Practitioners and Technical Occupations</v>
      </c>
      <c r="C96" s="68" t="str">
        <f t="shared" si="9"/>
        <v>29-0000 Healthcare Practitioners and Technical Occupations</v>
      </c>
      <c r="D96" s="68" t="str">
        <f t="shared" si="10"/>
        <v>29-1000</v>
      </c>
      <c r="E96" s="68" t="str">
        <f>VLOOKUP(D96,'[1]2- &amp; 3-digit SOC'!$A$1:$B$121,2,FALSE)</f>
        <v>Healthcare Diagnosing or Treating Practitioners</v>
      </c>
      <c r="F96" s="68" t="str">
        <f t="shared" si="11"/>
        <v>29-1000 Healthcare Diagnosing or Treating Practitioners</v>
      </c>
      <c r="G96" s="68" t="s">
        <v>351</v>
      </c>
      <c r="H96" s="68" t="s">
        <v>352</v>
      </c>
      <c r="I96" s="68" t="s">
        <v>353</v>
      </c>
      <c r="J96" s="69" t="str">
        <f>CONCATENATE(H96, " (", R96, ")")</f>
        <v>Radiation Therapists ($83,230)</v>
      </c>
      <c r="K96" s="70">
        <v>31.9751604687</v>
      </c>
      <c r="L96" s="70">
        <v>34.930448726800002</v>
      </c>
      <c r="M96" s="70">
        <v>40.014311704699999</v>
      </c>
      <c r="N96" s="70">
        <v>42.1109371469</v>
      </c>
      <c r="O96" s="70">
        <v>48.014748571600002</v>
      </c>
      <c r="P96" s="70">
        <v>57.000068022299999</v>
      </c>
      <c r="Q96" s="71">
        <v>83229.768345799996</v>
      </c>
      <c r="R96" s="71" t="str">
        <f>TEXT(Q96, "$#,###")</f>
        <v>$83,230</v>
      </c>
      <c r="S96" s="68" t="s">
        <v>139</v>
      </c>
      <c r="T96" s="68" t="s">
        <v>8</v>
      </c>
      <c r="U96" s="68" t="s">
        <v>8</v>
      </c>
      <c r="V96" s="61">
        <v>931.11062177400004</v>
      </c>
      <c r="W96" s="61">
        <v>927.88102429200001</v>
      </c>
      <c r="X96" s="61">
        <f>W96-V96</f>
        <v>-3.2295974820000311</v>
      </c>
      <c r="Y96" s="72">
        <f>X96/V96</f>
        <v>-3.4685432713105939E-3</v>
      </c>
      <c r="Z96" s="61">
        <v>927.88102429200001</v>
      </c>
      <c r="AA96" s="61">
        <v>959.76155049500005</v>
      </c>
      <c r="AB96" s="61">
        <f>AA96-Z96</f>
        <v>31.880526203000045</v>
      </c>
      <c r="AC96" s="72">
        <f>AB96/Z96</f>
        <v>3.4358420280580483E-2</v>
      </c>
      <c r="AD96" s="61">
        <v>214.922839821</v>
      </c>
      <c r="AE96" s="61">
        <v>53.730709955199998</v>
      </c>
      <c r="AF96" s="61">
        <v>132.497481282</v>
      </c>
      <c r="AG96" s="61">
        <v>44.165827094100003</v>
      </c>
      <c r="AH96" s="62">
        <v>4.7E-2</v>
      </c>
      <c r="AI96" s="61">
        <v>909.28801440100005</v>
      </c>
      <c r="AJ96" s="61">
        <v>220.04558251399999</v>
      </c>
      <c r="AK96" s="63">
        <f>AJ96/AI96</f>
        <v>0.24199767183663648</v>
      </c>
      <c r="AL96" s="73">
        <v>92.7</v>
      </c>
      <c r="AM96" s="74">
        <v>1.919578</v>
      </c>
      <c r="AN96" s="74">
        <v>1.885203</v>
      </c>
      <c r="AO96" s="75">
        <v>2.3157094081799999E-7</v>
      </c>
      <c r="AP96" s="76" t="s">
        <v>90</v>
      </c>
      <c r="AQ96" s="75">
        <v>3.3523792069199997E-2</v>
      </c>
      <c r="AR96" s="75">
        <v>0.30609641573800001</v>
      </c>
      <c r="AS96" s="75">
        <v>0.29231700774399999</v>
      </c>
      <c r="AT96" s="75">
        <v>0.24168289992600001</v>
      </c>
      <c r="AU96" s="75">
        <v>0.106801175018</v>
      </c>
      <c r="AV96" s="75">
        <v>1.80292973029E-2</v>
      </c>
      <c r="AW96" s="61">
        <v>76</v>
      </c>
      <c r="AX96" s="61">
        <v>97</v>
      </c>
      <c r="AY96" s="61">
        <v>147</v>
      </c>
      <c r="AZ96" s="61">
        <v>216</v>
      </c>
      <c r="BA96" s="61">
        <v>251</v>
      </c>
      <c r="BB96" s="61">
        <f>SUM(AW96:BA96)</f>
        <v>787</v>
      </c>
      <c r="BC96" s="61">
        <f>BA96-AW96</f>
        <v>175</v>
      </c>
      <c r="BD96" s="63">
        <f>BC96/AW96</f>
        <v>2.3026315789473686</v>
      </c>
      <c r="BE96" s="67">
        <f>IF(K96&lt;BE$6,1,0)</f>
        <v>0</v>
      </c>
      <c r="BF96" s="67">
        <f>+IF(AND(K96&gt;=BF$5,K96&lt;BF$6),1,0)</f>
        <v>0</v>
      </c>
      <c r="BG96" s="67">
        <f>+IF(AND(K96&gt;=BG$5,K96&lt;BG$6),1,0)</f>
        <v>0</v>
      </c>
      <c r="BH96" s="67">
        <f>+IF(AND(K96&gt;=BH$5,K96&lt;BH$6),1,0)</f>
        <v>0</v>
      </c>
      <c r="BI96" s="67">
        <f>+IF(K96&gt;=BI$6,1,0)</f>
        <v>1</v>
      </c>
      <c r="BJ96" s="67">
        <f>IF(M96&lt;BJ$6,1,0)</f>
        <v>0</v>
      </c>
      <c r="BK96" s="67">
        <f>+IF(AND(M96&gt;=BK$5,M96&lt;BK$6),1,0)</f>
        <v>0</v>
      </c>
      <c r="BL96" s="67">
        <f>+IF(AND(M96&gt;=BL$5,M96&lt;BL$6),1,0)</f>
        <v>0</v>
      </c>
      <c r="BM96" s="67">
        <f>+IF(AND(M96&gt;=BM$5,M96&lt;BM$6),1,0)</f>
        <v>0</v>
      </c>
      <c r="BN96" s="67">
        <f>+IF(M96&gt;=BN$6,1,0)</f>
        <v>1</v>
      </c>
      <c r="BO96" s="67" t="str">
        <f>+IF(M96&gt;=BO$6,"YES","NO")</f>
        <v>YES</v>
      </c>
      <c r="BP96" s="67" t="str">
        <f>+IF(K96&gt;=BP$6,"YES","NO")</f>
        <v>YES</v>
      </c>
      <c r="BQ96" s="67" t="str">
        <f>+IF(ISERROR(VLOOKUP(E96,'[1]Hi Tech List (2020)'!$A$2:$B$84,1,FALSE)),"NO","YES")</f>
        <v>NO</v>
      </c>
      <c r="BR96" s="67" t="str">
        <f>IF(AL96&gt;=BR$6,"YES","NO")</f>
        <v>NO</v>
      </c>
      <c r="BS96" s="67" t="str">
        <f>IF(AB96&gt;BS$6,"YES","NO")</f>
        <v>NO</v>
      </c>
      <c r="BT96" s="67" t="str">
        <f>IF(AC96&gt;BT$6,"YES","NO")</f>
        <v>NO</v>
      </c>
      <c r="BU96" s="67" t="str">
        <f>IF(AD96&gt;BU$6,"YES","NO")</f>
        <v>YES</v>
      </c>
      <c r="BV96" s="67" t="str">
        <f>IF(OR(BS96="YES",BT96="YES",BU96="YES"),"YES","NO")</f>
        <v>YES</v>
      </c>
      <c r="BW96" s="67" t="str">
        <f>+IF(BE96=1,BE$8,IF(BF96=1,BF$8,IF(BG96=1,BG$8,IF(BH96=1,BH$8,BI$8))))</f>
        <v>&gt;$30</v>
      </c>
      <c r="BX96" s="67" t="str">
        <f>+IF(BJ96=1,BJ$8,IF(BK96=1,BK$8,IF(BL96=1,BL$8,IF(BM96=1,BM$8,BN$8))))</f>
        <v>&gt;$30</v>
      </c>
    </row>
    <row r="97" spans="1:76" hidden="1" x14ac:dyDescent="0.2">
      <c r="A97" s="68" t="str">
        <f t="shared" si="8"/>
        <v>29-0000</v>
      </c>
      <c r="B97" s="68" t="str">
        <f>VLOOKUP(A97,'[1]2- &amp; 3-digit SOC'!$A$1:$B$121,2,FALSE)</f>
        <v>Healthcare Practitioners and Technical Occupations</v>
      </c>
      <c r="C97" s="68" t="str">
        <f t="shared" si="9"/>
        <v>29-0000 Healthcare Practitioners and Technical Occupations</v>
      </c>
      <c r="D97" s="68" t="str">
        <f t="shared" si="10"/>
        <v>29-1000</v>
      </c>
      <c r="E97" s="68" t="str">
        <f>VLOOKUP(D97,'[1]2- &amp; 3-digit SOC'!$A$1:$B$121,2,FALSE)</f>
        <v>Healthcare Diagnosing or Treating Practitioners</v>
      </c>
      <c r="F97" s="68" t="str">
        <f t="shared" si="11"/>
        <v>29-1000 Healthcare Diagnosing or Treating Practitioners</v>
      </c>
      <c r="G97" s="68" t="s">
        <v>354</v>
      </c>
      <c r="H97" s="68" t="s">
        <v>355</v>
      </c>
      <c r="I97" s="68" t="s">
        <v>356</v>
      </c>
      <c r="J97" s="69" t="str">
        <f>CONCATENATE(H97, " (", R97, ")")</f>
        <v>Respiratory Therapists ($63,359)</v>
      </c>
      <c r="K97" s="70">
        <v>24.667450633200001</v>
      </c>
      <c r="L97" s="70">
        <v>26.881053914100001</v>
      </c>
      <c r="M97" s="70">
        <v>30.461202501199999</v>
      </c>
      <c r="N97" s="70">
        <v>31.034689454700001</v>
      </c>
      <c r="O97" s="70">
        <v>35.267680157400001</v>
      </c>
      <c r="P97" s="70">
        <v>38.778525160999997</v>
      </c>
      <c r="Q97" s="71">
        <v>63359.301202399998</v>
      </c>
      <c r="R97" s="71" t="str">
        <f>TEXT(Q97, "$#,###")</f>
        <v>$63,359</v>
      </c>
      <c r="S97" s="68" t="s">
        <v>139</v>
      </c>
      <c r="T97" s="68" t="s">
        <v>8</v>
      </c>
      <c r="U97" s="68" t="s">
        <v>8</v>
      </c>
      <c r="V97" s="61">
        <v>3354.6865332699999</v>
      </c>
      <c r="W97" s="61">
        <v>3621.9521977999998</v>
      </c>
      <c r="X97" s="61">
        <f>W97-V97</f>
        <v>267.26566452999987</v>
      </c>
      <c r="Y97" s="72">
        <f>X97/V97</f>
        <v>7.9669340750439993E-2</v>
      </c>
      <c r="Z97" s="61">
        <v>3621.9521977999998</v>
      </c>
      <c r="AA97" s="61">
        <v>3870.8176593100002</v>
      </c>
      <c r="AB97" s="61">
        <f>AA97-Z97</f>
        <v>248.86546151000039</v>
      </c>
      <c r="AC97" s="72">
        <f>AB97/Z97</f>
        <v>6.8710310881839654E-2</v>
      </c>
      <c r="AD97" s="61">
        <v>966.32470118100002</v>
      </c>
      <c r="AE97" s="61">
        <v>241.58117529500001</v>
      </c>
      <c r="AF97" s="61">
        <v>489.817908639</v>
      </c>
      <c r="AG97" s="61">
        <v>163.272636213</v>
      </c>
      <c r="AH97" s="62">
        <v>4.3999999999999997E-2</v>
      </c>
      <c r="AI97" s="61">
        <v>3513.3861175400002</v>
      </c>
      <c r="AJ97" s="61">
        <v>740.49386416599998</v>
      </c>
      <c r="AK97" s="63">
        <f>AJ97/AI97</f>
        <v>0.21076358800110429</v>
      </c>
      <c r="AL97" s="73">
        <v>93.2</v>
      </c>
      <c r="AM97" s="74">
        <v>1.0436319999999999</v>
      </c>
      <c r="AN97" s="74">
        <v>1.029574</v>
      </c>
      <c r="AO97" s="75">
        <v>1.84063392515E-5</v>
      </c>
      <c r="AP97" s="76" t="s">
        <v>90</v>
      </c>
      <c r="AQ97" s="75">
        <v>2.2777713511100001E-2</v>
      </c>
      <c r="AR97" s="75">
        <v>0.24569056648199999</v>
      </c>
      <c r="AS97" s="75">
        <v>0.27607959599300003</v>
      </c>
      <c r="AT97" s="75">
        <v>0.241873581729</v>
      </c>
      <c r="AU97" s="75">
        <v>0.18315551370300001</v>
      </c>
      <c r="AV97" s="75">
        <v>2.9181467511200002E-2</v>
      </c>
      <c r="AW97" s="61">
        <v>167</v>
      </c>
      <c r="AX97" s="61">
        <v>185</v>
      </c>
      <c r="AY97" s="61">
        <v>228</v>
      </c>
      <c r="AZ97" s="61">
        <v>296</v>
      </c>
      <c r="BA97" s="61">
        <v>309</v>
      </c>
      <c r="BB97" s="61">
        <f>SUM(AW97:BA97)</f>
        <v>1185</v>
      </c>
      <c r="BC97" s="61">
        <f>BA97-AW97</f>
        <v>142</v>
      </c>
      <c r="BD97" s="63">
        <f>BC97/AW97</f>
        <v>0.85029940119760483</v>
      </c>
      <c r="BE97" s="67">
        <f>IF(K97&lt;BE$6,1,0)</f>
        <v>0</v>
      </c>
      <c r="BF97" s="67">
        <f>+IF(AND(K97&gt;=BF$5,K97&lt;BF$6),1,0)</f>
        <v>0</v>
      </c>
      <c r="BG97" s="67">
        <f>+IF(AND(K97&gt;=BG$5,K97&lt;BG$6),1,0)</f>
        <v>1</v>
      </c>
      <c r="BH97" s="67">
        <f>+IF(AND(K97&gt;=BH$5,K97&lt;BH$6),1,0)</f>
        <v>0</v>
      </c>
      <c r="BI97" s="67">
        <f>+IF(K97&gt;=BI$6,1,0)</f>
        <v>0</v>
      </c>
      <c r="BJ97" s="67">
        <f>IF(M97&lt;BJ$6,1,0)</f>
        <v>0</v>
      </c>
      <c r="BK97" s="67">
        <f>+IF(AND(M97&gt;=BK$5,M97&lt;BK$6),1,0)</f>
        <v>0</v>
      </c>
      <c r="BL97" s="67">
        <f>+IF(AND(M97&gt;=BL$5,M97&lt;BL$6),1,0)</f>
        <v>0</v>
      </c>
      <c r="BM97" s="67">
        <f>+IF(AND(M97&gt;=BM$5,M97&lt;BM$6),1,0)</f>
        <v>0</v>
      </c>
      <c r="BN97" s="67">
        <f>+IF(M97&gt;=BN$6,1,0)</f>
        <v>1</v>
      </c>
      <c r="BO97" s="67" t="str">
        <f>+IF(M97&gt;=BO$6,"YES","NO")</f>
        <v>YES</v>
      </c>
      <c r="BP97" s="67" t="str">
        <f>+IF(K97&gt;=BP$6,"YES","NO")</f>
        <v>YES</v>
      </c>
      <c r="BQ97" s="67" t="str">
        <f>+IF(ISERROR(VLOOKUP(E97,'[1]Hi Tech List (2020)'!$A$2:$B$84,1,FALSE)),"NO","YES")</f>
        <v>NO</v>
      </c>
      <c r="BR97" s="67" t="str">
        <f>IF(AL97&gt;=BR$6,"YES","NO")</f>
        <v>NO</v>
      </c>
      <c r="BS97" s="67" t="str">
        <f>IF(AB97&gt;BS$6,"YES","NO")</f>
        <v>YES</v>
      </c>
      <c r="BT97" s="67" t="str">
        <f>IF(AC97&gt;BT$6,"YES","NO")</f>
        <v>NO</v>
      </c>
      <c r="BU97" s="67" t="str">
        <f>IF(AD97&gt;BU$6,"YES","NO")</f>
        <v>YES</v>
      </c>
      <c r="BV97" s="67" t="str">
        <f>IF(OR(BS97="YES",BT97="YES",BU97="YES"),"YES","NO")</f>
        <v>YES</v>
      </c>
      <c r="BW97" s="67" t="str">
        <f>+IF(BE97=1,BE$8,IF(BF97=1,BF$8,IF(BG97=1,BG$8,IF(BH97=1,BH$8,BI$8))))</f>
        <v>$20-25</v>
      </c>
      <c r="BX97" s="67" t="str">
        <f>+IF(BJ97=1,BJ$8,IF(BK97=1,BK$8,IF(BL97=1,BL$8,IF(BM97=1,BM$8,BN$8))))</f>
        <v>&gt;$30</v>
      </c>
    </row>
    <row r="98" spans="1:76" hidden="1" x14ac:dyDescent="0.2">
      <c r="A98" s="68" t="str">
        <f t="shared" si="8"/>
        <v>29-0000</v>
      </c>
      <c r="B98" s="68" t="str">
        <f>VLOOKUP(A98,'[1]2- &amp; 3-digit SOC'!$A$1:$B$121,2,FALSE)</f>
        <v>Healthcare Practitioners and Technical Occupations</v>
      </c>
      <c r="C98" s="68" t="str">
        <f t="shared" si="9"/>
        <v>29-0000 Healthcare Practitioners and Technical Occupations</v>
      </c>
      <c r="D98" s="68" t="str">
        <f t="shared" si="10"/>
        <v>29-1000</v>
      </c>
      <c r="E98" s="68" t="str">
        <f>VLOOKUP(D98,'[1]2- &amp; 3-digit SOC'!$A$1:$B$121,2,FALSE)</f>
        <v>Healthcare Diagnosing or Treating Practitioners</v>
      </c>
      <c r="F98" s="68" t="str">
        <f t="shared" si="11"/>
        <v>29-1000 Healthcare Diagnosing or Treating Practitioners</v>
      </c>
      <c r="G98" s="68" t="s">
        <v>357</v>
      </c>
      <c r="H98" s="68" t="s">
        <v>358</v>
      </c>
      <c r="I98" s="68" t="s">
        <v>359</v>
      </c>
      <c r="J98" s="69" t="str">
        <f>CONCATENATE(H98, " (", R98, ")")</f>
        <v>Exercise Physiologists ($46,371)</v>
      </c>
      <c r="K98" s="70">
        <v>15.003896704600001</v>
      </c>
      <c r="L98" s="70">
        <v>18.4860586193</v>
      </c>
      <c r="M98" s="70">
        <v>22.293950286200001</v>
      </c>
      <c r="N98" s="70">
        <v>26.6051707391</v>
      </c>
      <c r="O98" s="70">
        <v>27.539822889100002</v>
      </c>
      <c r="P98" s="70">
        <v>37.888999462199997</v>
      </c>
      <c r="Q98" s="71">
        <v>46371.416595299997</v>
      </c>
      <c r="R98" s="71" t="str">
        <f>TEXT(Q98, "$#,###")</f>
        <v>$46,371</v>
      </c>
      <c r="S98" s="68" t="s">
        <v>84</v>
      </c>
      <c r="T98" s="68" t="s">
        <v>8</v>
      </c>
      <c r="U98" s="68" t="s">
        <v>8</v>
      </c>
      <c r="V98" s="61">
        <v>348.17620176399998</v>
      </c>
      <c r="W98" s="61">
        <v>427.22021220200003</v>
      </c>
      <c r="X98" s="61">
        <f>W98-V98</f>
        <v>79.044010438000043</v>
      </c>
      <c r="Y98" s="72">
        <f>X98/V98</f>
        <v>0.22702301316842291</v>
      </c>
      <c r="Z98" s="61">
        <v>427.22021220200003</v>
      </c>
      <c r="AA98" s="61">
        <v>451.92024638499998</v>
      </c>
      <c r="AB98" s="61">
        <f>AA98-Z98</f>
        <v>24.700034182999957</v>
      </c>
      <c r="AC98" s="72">
        <f>AB98/Z98</f>
        <v>5.7815696630292353E-2</v>
      </c>
      <c r="AD98" s="61">
        <v>128.238435729</v>
      </c>
      <c r="AE98" s="61">
        <v>32.059608932300002</v>
      </c>
      <c r="AF98" s="61">
        <v>72.050352485800005</v>
      </c>
      <c r="AG98" s="61">
        <v>24.016784161899999</v>
      </c>
      <c r="AH98" s="62">
        <v>5.5E-2</v>
      </c>
      <c r="AI98" s="61">
        <v>414.93879306000002</v>
      </c>
      <c r="AJ98" s="61">
        <v>93.518475161799998</v>
      </c>
      <c r="AK98" s="63">
        <f>AJ98/AI98</f>
        <v>0.22537896365905044</v>
      </c>
      <c r="AL98" s="73">
        <v>85.3</v>
      </c>
      <c r="AM98" s="74">
        <v>1.1914450000000001</v>
      </c>
      <c r="AN98" s="74">
        <v>1.171656</v>
      </c>
      <c r="AO98" s="76" t="s">
        <v>90</v>
      </c>
      <c r="AP98" s="76" t="s">
        <v>90</v>
      </c>
      <c r="AQ98" s="75">
        <v>3.9500716423600001E-2</v>
      </c>
      <c r="AR98" s="75">
        <v>0.31850196452500001</v>
      </c>
      <c r="AS98" s="75">
        <v>0.25167639081999998</v>
      </c>
      <c r="AT98" s="75">
        <v>0.178549994977</v>
      </c>
      <c r="AU98" s="75">
        <v>0.13678917320699999</v>
      </c>
      <c r="AV98" s="75">
        <v>5.9180124184899999E-2</v>
      </c>
      <c r="AW98" s="61">
        <v>743</v>
      </c>
      <c r="AX98" s="61">
        <v>783</v>
      </c>
      <c r="AY98" s="61">
        <v>895</v>
      </c>
      <c r="AZ98" s="61">
        <v>878</v>
      </c>
      <c r="BA98" s="61">
        <v>911</v>
      </c>
      <c r="BB98" s="61">
        <f>SUM(AW98:BA98)</f>
        <v>4210</v>
      </c>
      <c r="BC98" s="61">
        <f>BA98-AW98</f>
        <v>168</v>
      </c>
      <c r="BD98" s="63">
        <f>BC98/AW98</f>
        <v>0.22611036339165544</v>
      </c>
      <c r="BE98" s="67">
        <f>IF(K98&lt;BE$6,1,0)</f>
        <v>0</v>
      </c>
      <c r="BF98" s="67">
        <f>+IF(AND(K98&gt;=BF$5,K98&lt;BF$6),1,0)</f>
        <v>1</v>
      </c>
      <c r="BG98" s="67">
        <f>+IF(AND(K98&gt;=BG$5,K98&lt;BG$6),1,0)</f>
        <v>0</v>
      </c>
      <c r="BH98" s="67">
        <f>+IF(AND(K98&gt;=BH$5,K98&lt;BH$6),1,0)</f>
        <v>0</v>
      </c>
      <c r="BI98" s="67">
        <f>+IF(K98&gt;=BI$6,1,0)</f>
        <v>0</v>
      </c>
      <c r="BJ98" s="67">
        <f>IF(M98&lt;BJ$6,1,0)</f>
        <v>0</v>
      </c>
      <c r="BK98" s="67">
        <f>+IF(AND(M98&gt;=BK$5,M98&lt;BK$6),1,0)</f>
        <v>0</v>
      </c>
      <c r="BL98" s="67">
        <f>+IF(AND(M98&gt;=BL$5,M98&lt;BL$6),1,0)</f>
        <v>1</v>
      </c>
      <c r="BM98" s="67">
        <f>+IF(AND(M98&gt;=BM$5,M98&lt;BM$6),1,0)</f>
        <v>0</v>
      </c>
      <c r="BN98" s="67">
        <f>+IF(M98&gt;=BN$6,1,0)</f>
        <v>0</v>
      </c>
      <c r="BO98" s="67" t="str">
        <f>+IF(M98&gt;=BO$6,"YES","NO")</f>
        <v>YES</v>
      </c>
      <c r="BP98" s="67" t="str">
        <f>+IF(K98&gt;=BP$6,"YES","NO")</f>
        <v>NO</v>
      </c>
      <c r="BQ98" s="67" t="str">
        <f>+IF(ISERROR(VLOOKUP(E98,'[1]Hi Tech List (2020)'!$A$2:$B$84,1,FALSE)),"NO","YES")</f>
        <v>NO</v>
      </c>
      <c r="BR98" s="67" t="str">
        <f>IF(AL98&gt;=BR$6,"YES","NO")</f>
        <v>NO</v>
      </c>
      <c r="BS98" s="67" t="str">
        <f>IF(AB98&gt;BS$6,"YES","NO")</f>
        <v>NO</v>
      </c>
      <c r="BT98" s="67" t="str">
        <f>IF(AC98&gt;BT$6,"YES","NO")</f>
        <v>NO</v>
      </c>
      <c r="BU98" s="67" t="str">
        <f>IF(AD98&gt;BU$6,"YES","NO")</f>
        <v>YES</v>
      </c>
      <c r="BV98" s="67" t="str">
        <f>IF(OR(BS98="YES",BT98="YES",BU98="YES"),"YES","NO")</f>
        <v>YES</v>
      </c>
      <c r="BW98" s="67" t="str">
        <f>+IF(BE98=1,BE$8,IF(BF98=1,BF$8,IF(BG98=1,BG$8,IF(BH98=1,BH$8,BI$8))))</f>
        <v>$15-20</v>
      </c>
      <c r="BX98" s="67" t="str">
        <f>+IF(BJ98=1,BJ$8,IF(BK98=1,BK$8,IF(BL98=1,BL$8,IF(BM98=1,BM$8,BN$8))))</f>
        <v>$20-25</v>
      </c>
    </row>
    <row r="99" spans="1:76" hidden="1" x14ac:dyDescent="0.2">
      <c r="A99" s="68" t="str">
        <f t="shared" si="8"/>
        <v>29-0000</v>
      </c>
      <c r="B99" s="68" t="str">
        <f>VLOOKUP(A99,'[1]2- &amp; 3-digit SOC'!$A$1:$B$121,2,FALSE)</f>
        <v>Healthcare Practitioners and Technical Occupations</v>
      </c>
      <c r="C99" s="68" t="str">
        <f t="shared" si="9"/>
        <v>29-0000 Healthcare Practitioners and Technical Occupations</v>
      </c>
      <c r="D99" s="68" t="str">
        <f t="shared" si="10"/>
        <v>29-1000</v>
      </c>
      <c r="E99" s="68" t="str">
        <f>VLOOKUP(D99,'[1]2- &amp; 3-digit SOC'!$A$1:$B$121,2,FALSE)</f>
        <v>Healthcare Diagnosing or Treating Practitioners</v>
      </c>
      <c r="F99" s="68" t="str">
        <f t="shared" si="11"/>
        <v>29-1000 Healthcare Diagnosing or Treating Practitioners</v>
      </c>
      <c r="G99" s="68" t="s">
        <v>360</v>
      </c>
      <c r="H99" s="68" t="s">
        <v>361</v>
      </c>
      <c r="I99" s="68" t="s">
        <v>362</v>
      </c>
      <c r="J99" s="69" t="str">
        <f>CONCATENATE(H99, " (", R99, ")")</f>
        <v>Registered Nurses ($75,604)</v>
      </c>
      <c r="K99" s="70">
        <v>26.4979012123</v>
      </c>
      <c r="L99" s="70">
        <v>30.618091467700001</v>
      </c>
      <c r="M99" s="70">
        <v>36.347929536800002</v>
      </c>
      <c r="N99" s="70">
        <v>37.006226141900001</v>
      </c>
      <c r="O99" s="70">
        <v>43.5068585709</v>
      </c>
      <c r="P99" s="70">
        <v>49.226785027699997</v>
      </c>
      <c r="Q99" s="71">
        <v>75603.693436500005</v>
      </c>
      <c r="R99" s="71" t="str">
        <f>TEXT(Q99, "$#,###")</f>
        <v>$75,604</v>
      </c>
      <c r="S99" s="68" t="s">
        <v>84</v>
      </c>
      <c r="T99" s="68" t="s">
        <v>8</v>
      </c>
      <c r="U99" s="68" t="s">
        <v>8</v>
      </c>
      <c r="V99" s="61">
        <v>61101.988519099999</v>
      </c>
      <c r="W99" s="61">
        <v>63844.085269499999</v>
      </c>
      <c r="X99" s="61">
        <f>W99-V99</f>
        <v>2742.0967504</v>
      </c>
      <c r="Y99" s="72">
        <f>X99/V99</f>
        <v>4.4877373336922453E-2</v>
      </c>
      <c r="Z99" s="61">
        <v>63844.085269499999</v>
      </c>
      <c r="AA99" s="61">
        <v>66920.343703299994</v>
      </c>
      <c r="AB99" s="61">
        <f>AA99-Z99</f>
        <v>3076.2584337999942</v>
      </c>
      <c r="AC99" s="72">
        <f>AB99/Z99</f>
        <v>4.8183922141172938E-2</v>
      </c>
      <c r="AD99" s="61">
        <v>16230.459020300001</v>
      </c>
      <c r="AE99" s="61">
        <v>4057.6147550800001</v>
      </c>
      <c r="AF99" s="61">
        <v>9355.7008430999995</v>
      </c>
      <c r="AG99" s="61">
        <v>3118.5669477000001</v>
      </c>
      <c r="AH99" s="62">
        <v>4.8000000000000001E-2</v>
      </c>
      <c r="AI99" s="61">
        <v>62423.186456399999</v>
      </c>
      <c r="AJ99" s="61">
        <v>16565.382881099998</v>
      </c>
      <c r="AK99" s="63">
        <f>AJ99/AI99</f>
        <v>0.2653722730522613</v>
      </c>
      <c r="AL99" s="73">
        <v>85.3</v>
      </c>
      <c r="AM99" s="74">
        <v>0.82230000000000003</v>
      </c>
      <c r="AN99" s="74">
        <v>0.81708599999999998</v>
      </c>
      <c r="AO99" s="76" t="s">
        <v>90</v>
      </c>
      <c r="AP99" s="75">
        <v>1.6536030306599999E-3</v>
      </c>
      <c r="AQ99" s="75">
        <v>2.6915166749100002E-2</v>
      </c>
      <c r="AR99" s="75">
        <v>0.23648504176900001</v>
      </c>
      <c r="AS99" s="75">
        <v>0.26539318354500002</v>
      </c>
      <c r="AT99" s="75">
        <v>0.235427838704</v>
      </c>
      <c r="AU99" s="75">
        <v>0.18867591534200001</v>
      </c>
      <c r="AV99" s="75">
        <v>4.5408505438199999E-2</v>
      </c>
      <c r="AW99" s="61">
        <v>5394</v>
      </c>
      <c r="AX99" s="61">
        <v>5979</v>
      </c>
      <c r="AY99" s="61">
        <v>6540</v>
      </c>
      <c r="AZ99" s="61">
        <v>7353</v>
      </c>
      <c r="BA99" s="61">
        <v>7540</v>
      </c>
      <c r="BB99" s="61">
        <f>SUM(AW99:BA99)</f>
        <v>32806</v>
      </c>
      <c r="BC99" s="61">
        <f>BA99-AW99</f>
        <v>2146</v>
      </c>
      <c r="BD99" s="63">
        <f>BC99/AW99</f>
        <v>0.39784946236559138</v>
      </c>
      <c r="BE99" s="67">
        <f>IF(K99&lt;BE$6,1,0)</f>
        <v>0</v>
      </c>
      <c r="BF99" s="67">
        <f>+IF(AND(K99&gt;=BF$5,K99&lt;BF$6),1,0)</f>
        <v>0</v>
      </c>
      <c r="BG99" s="67">
        <f>+IF(AND(K99&gt;=BG$5,K99&lt;BG$6),1,0)</f>
        <v>0</v>
      </c>
      <c r="BH99" s="67">
        <f>+IF(AND(K99&gt;=BH$5,K99&lt;BH$6),1,0)</f>
        <v>1</v>
      </c>
      <c r="BI99" s="67">
        <f>+IF(K99&gt;=BI$6,1,0)</f>
        <v>0</v>
      </c>
      <c r="BJ99" s="67">
        <f>IF(M99&lt;BJ$6,1,0)</f>
        <v>0</v>
      </c>
      <c r="BK99" s="67">
        <f>+IF(AND(M99&gt;=BK$5,M99&lt;BK$6),1,0)</f>
        <v>0</v>
      </c>
      <c r="BL99" s="67">
        <f>+IF(AND(M99&gt;=BL$5,M99&lt;BL$6),1,0)</f>
        <v>0</v>
      </c>
      <c r="BM99" s="67">
        <f>+IF(AND(M99&gt;=BM$5,M99&lt;BM$6),1,0)</f>
        <v>0</v>
      </c>
      <c r="BN99" s="67">
        <f>+IF(M99&gt;=BN$6,1,0)</f>
        <v>1</v>
      </c>
      <c r="BO99" s="67" t="str">
        <f>+IF(M99&gt;=BO$6,"YES","NO")</f>
        <v>YES</v>
      </c>
      <c r="BP99" s="67" t="str">
        <f>+IF(K99&gt;=BP$6,"YES","NO")</f>
        <v>YES</v>
      </c>
      <c r="BQ99" s="67" t="str">
        <f>+IF(ISERROR(VLOOKUP(E99,'[1]Hi Tech List (2020)'!$A$2:$B$84,1,FALSE)),"NO","YES")</f>
        <v>NO</v>
      </c>
      <c r="BR99" s="67" t="str">
        <f>IF(AL99&gt;=BR$6,"YES","NO")</f>
        <v>NO</v>
      </c>
      <c r="BS99" s="67" t="str">
        <f>IF(AB99&gt;BS$6,"YES","NO")</f>
        <v>YES</v>
      </c>
      <c r="BT99" s="67" t="str">
        <f>IF(AC99&gt;BT$6,"YES","NO")</f>
        <v>NO</v>
      </c>
      <c r="BU99" s="67" t="str">
        <f>IF(AD99&gt;BU$6,"YES","NO")</f>
        <v>YES</v>
      </c>
      <c r="BV99" s="67" t="str">
        <f>IF(OR(BS99="YES",BT99="YES",BU99="YES"),"YES","NO")</f>
        <v>YES</v>
      </c>
      <c r="BW99" s="67" t="str">
        <f>+IF(BE99=1,BE$8,IF(BF99=1,BF$8,IF(BG99=1,BG$8,IF(BH99=1,BH$8,BI$8))))</f>
        <v>$25-30</v>
      </c>
      <c r="BX99" s="67" t="str">
        <f>+IF(BJ99=1,BJ$8,IF(BK99=1,BK$8,IF(BL99=1,BL$8,IF(BM99=1,BM$8,BN$8))))</f>
        <v>&gt;$30</v>
      </c>
    </row>
    <row r="100" spans="1:76" hidden="1" x14ac:dyDescent="0.2">
      <c r="A100" s="68" t="str">
        <f t="shared" si="8"/>
        <v>29-0000</v>
      </c>
      <c r="B100" s="68" t="str">
        <f>VLOOKUP(A100,'[1]2- &amp; 3-digit SOC'!$A$1:$B$121,2,FALSE)</f>
        <v>Healthcare Practitioners and Technical Occupations</v>
      </c>
      <c r="C100" s="68" t="str">
        <f t="shared" si="9"/>
        <v>29-0000 Healthcare Practitioners and Technical Occupations</v>
      </c>
      <c r="D100" s="68" t="str">
        <f t="shared" si="10"/>
        <v>29-1000</v>
      </c>
      <c r="E100" s="68" t="str">
        <f>VLOOKUP(D100,'[1]2- &amp; 3-digit SOC'!$A$1:$B$121,2,FALSE)</f>
        <v>Healthcare Diagnosing or Treating Practitioners</v>
      </c>
      <c r="F100" s="68" t="str">
        <f t="shared" si="11"/>
        <v>29-1000 Healthcare Diagnosing or Treating Practitioners</v>
      </c>
      <c r="G100" s="68" t="s">
        <v>363</v>
      </c>
      <c r="H100" s="68" t="s">
        <v>364</v>
      </c>
      <c r="I100" s="68" t="s">
        <v>365</v>
      </c>
      <c r="J100" s="69" t="str">
        <f>CONCATENATE(H100, " (", R100, ")")</f>
        <v>Dental Hygienists ($81,749)</v>
      </c>
      <c r="K100" s="70">
        <v>30.956383234800001</v>
      </c>
      <c r="L100" s="70">
        <v>34.183269982100001</v>
      </c>
      <c r="M100" s="70">
        <v>39.302593912699997</v>
      </c>
      <c r="N100" s="70">
        <v>39.084797795999997</v>
      </c>
      <c r="O100" s="70">
        <v>44.702690728699999</v>
      </c>
      <c r="P100" s="70">
        <v>48.637201700299997</v>
      </c>
      <c r="Q100" s="71">
        <v>81749.395338500006</v>
      </c>
      <c r="R100" s="71" t="str">
        <f>TEXT(Q100, "$#,###")</f>
        <v>$81,749</v>
      </c>
      <c r="S100" s="68" t="s">
        <v>139</v>
      </c>
      <c r="T100" s="68" t="s">
        <v>8</v>
      </c>
      <c r="U100" s="68" t="s">
        <v>8</v>
      </c>
      <c r="V100" s="61">
        <v>4920.68796991</v>
      </c>
      <c r="W100" s="61">
        <v>5089.6849552200001</v>
      </c>
      <c r="X100" s="61">
        <f>W100-V100</f>
        <v>168.99698531000013</v>
      </c>
      <c r="Y100" s="72">
        <f>X100/V100</f>
        <v>3.4344178363557382E-2</v>
      </c>
      <c r="Z100" s="61">
        <v>5089.6849552200001</v>
      </c>
      <c r="AA100" s="61">
        <v>5475.6969850400001</v>
      </c>
      <c r="AB100" s="61">
        <f>AA100-Z100</f>
        <v>386.01202981999995</v>
      </c>
      <c r="AC100" s="72">
        <f>AB100/Z100</f>
        <v>7.5842028183709984E-2</v>
      </c>
      <c r="AD100" s="61">
        <v>1724.0911482500001</v>
      </c>
      <c r="AE100" s="61">
        <v>431.02278706200002</v>
      </c>
      <c r="AF100" s="61">
        <v>924.04481623200002</v>
      </c>
      <c r="AG100" s="61">
        <v>308.01493874400001</v>
      </c>
      <c r="AH100" s="62">
        <v>5.8999999999999997E-2</v>
      </c>
      <c r="AI100" s="61">
        <v>4939.6177907000001</v>
      </c>
      <c r="AJ100" s="61">
        <v>2526.0823378700002</v>
      </c>
      <c r="AK100" s="63">
        <f>AJ100/AI100</f>
        <v>0.51139226654862813</v>
      </c>
      <c r="AL100" s="73">
        <v>96.8</v>
      </c>
      <c r="AM100" s="74">
        <v>0.95983099999999999</v>
      </c>
      <c r="AN100" s="74">
        <v>0.992313</v>
      </c>
      <c r="AO100" s="76" t="s">
        <v>90</v>
      </c>
      <c r="AP100" s="75">
        <v>1.05864134712E-2</v>
      </c>
      <c r="AQ100" s="75">
        <v>4.8289024473E-2</v>
      </c>
      <c r="AR100" s="75">
        <v>0.32722399847599998</v>
      </c>
      <c r="AS100" s="75">
        <v>0.280109714914</v>
      </c>
      <c r="AT100" s="75">
        <v>0.19581254986999999</v>
      </c>
      <c r="AU100" s="75">
        <v>0.107133710802</v>
      </c>
      <c r="AV100" s="75">
        <v>2.99463845793E-2</v>
      </c>
      <c r="AW100" s="61">
        <v>219</v>
      </c>
      <c r="AX100" s="61">
        <v>220</v>
      </c>
      <c r="AY100" s="61">
        <v>278</v>
      </c>
      <c r="AZ100" s="61">
        <v>339</v>
      </c>
      <c r="BA100" s="61">
        <v>388</v>
      </c>
      <c r="BB100" s="61">
        <f>SUM(AW100:BA100)</f>
        <v>1444</v>
      </c>
      <c r="BC100" s="61">
        <f>BA100-AW100</f>
        <v>169</v>
      </c>
      <c r="BD100" s="63">
        <f>BC100/AW100</f>
        <v>0.77168949771689499</v>
      </c>
      <c r="BE100" s="67">
        <f>IF(K100&lt;BE$6,1,0)</f>
        <v>0</v>
      </c>
      <c r="BF100" s="67">
        <f>+IF(AND(K100&gt;=BF$5,K100&lt;BF$6),1,0)</f>
        <v>0</v>
      </c>
      <c r="BG100" s="67">
        <f>+IF(AND(K100&gt;=BG$5,K100&lt;BG$6),1,0)</f>
        <v>0</v>
      </c>
      <c r="BH100" s="67">
        <f>+IF(AND(K100&gt;=BH$5,K100&lt;BH$6),1,0)</f>
        <v>0</v>
      </c>
      <c r="BI100" s="67">
        <f>+IF(K100&gt;=BI$6,1,0)</f>
        <v>1</v>
      </c>
      <c r="BJ100" s="67">
        <f>IF(M100&lt;BJ$6,1,0)</f>
        <v>0</v>
      </c>
      <c r="BK100" s="67">
        <f>+IF(AND(M100&gt;=BK$5,M100&lt;BK$6),1,0)</f>
        <v>0</v>
      </c>
      <c r="BL100" s="67">
        <f>+IF(AND(M100&gt;=BL$5,M100&lt;BL$6),1,0)</f>
        <v>0</v>
      </c>
      <c r="BM100" s="67">
        <f>+IF(AND(M100&gt;=BM$5,M100&lt;BM$6),1,0)</f>
        <v>0</v>
      </c>
      <c r="BN100" s="67">
        <f>+IF(M100&gt;=BN$6,1,0)</f>
        <v>1</v>
      </c>
      <c r="BO100" s="67" t="str">
        <f>+IF(M100&gt;=BO$6,"YES","NO")</f>
        <v>YES</v>
      </c>
      <c r="BP100" s="67" t="str">
        <f>+IF(K100&gt;=BP$6,"YES","NO")</f>
        <v>YES</v>
      </c>
      <c r="BQ100" s="67" t="str">
        <f>+IF(ISERROR(VLOOKUP(E100,'[1]Hi Tech List (2020)'!$A$2:$B$84,1,FALSE)),"NO","YES")</f>
        <v>NO</v>
      </c>
      <c r="BR100" s="67" t="str">
        <f>IF(AL100&gt;=BR$6,"YES","NO")</f>
        <v>NO</v>
      </c>
      <c r="BS100" s="67" t="str">
        <f>IF(AB100&gt;BS$6,"YES","NO")</f>
        <v>YES</v>
      </c>
      <c r="BT100" s="67" t="str">
        <f>IF(AC100&gt;BT$6,"YES","NO")</f>
        <v>NO</v>
      </c>
      <c r="BU100" s="67" t="str">
        <f>IF(AD100&gt;BU$6,"YES","NO")</f>
        <v>YES</v>
      </c>
      <c r="BV100" s="67" t="str">
        <f>IF(OR(BS100="YES",BT100="YES",BU100="YES"),"YES","NO")</f>
        <v>YES</v>
      </c>
      <c r="BW100" s="67" t="str">
        <f>+IF(BE100=1,BE$8,IF(BF100=1,BF$8,IF(BG100=1,BG$8,IF(BH100=1,BH$8,BI$8))))</f>
        <v>&gt;$30</v>
      </c>
      <c r="BX100" s="67" t="str">
        <f>+IF(BJ100=1,BJ$8,IF(BK100=1,BK$8,IF(BL100=1,BL$8,IF(BM100=1,BM$8,BN$8))))</f>
        <v>&gt;$30</v>
      </c>
    </row>
    <row r="101" spans="1:76" ht="25.5" hidden="1" x14ac:dyDescent="0.2">
      <c r="A101" s="68" t="str">
        <f t="shared" si="8"/>
        <v>29-0000</v>
      </c>
      <c r="B101" s="68" t="str">
        <f>VLOOKUP(A101,'[1]2- &amp; 3-digit SOC'!$A$1:$B$121,2,FALSE)</f>
        <v>Healthcare Practitioners and Technical Occupations</v>
      </c>
      <c r="C101" s="68" t="str">
        <f t="shared" si="9"/>
        <v>29-0000 Healthcare Practitioners and Technical Occupations</v>
      </c>
      <c r="D101" s="68" t="str">
        <f t="shared" si="10"/>
        <v>29-2000</v>
      </c>
      <c r="E101" s="68" t="str">
        <f>VLOOKUP(D101,'[1]2- &amp; 3-digit SOC'!$A$1:$B$121,2,FALSE)</f>
        <v>Health Technologists and Technicians</v>
      </c>
      <c r="F101" s="68" t="str">
        <f t="shared" si="11"/>
        <v>29-2000 Health Technologists and Technicians</v>
      </c>
      <c r="G101" s="68" t="s">
        <v>366</v>
      </c>
      <c r="H101" s="68" t="s">
        <v>367</v>
      </c>
      <c r="I101" s="68" t="s">
        <v>368</v>
      </c>
      <c r="J101" s="69" t="str">
        <f>CONCATENATE(H101, " (", R101, ")")</f>
        <v>Clinical Laboratory Technologists and Technicians ($56,318)</v>
      </c>
      <c r="K101" s="70">
        <v>15.6745542776</v>
      </c>
      <c r="L101" s="70">
        <v>20.037592399099999</v>
      </c>
      <c r="M101" s="70">
        <v>27.075878117599999</v>
      </c>
      <c r="N101" s="70">
        <v>27.729973885</v>
      </c>
      <c r="O101" s="70">
        <v>33.905826711000003</v>
      </c>
      <c r="P101" s="70">
        <v>39.999769313100003</v>
      </c>
      <c r="Q101" s="71">
        <v>56317.826484500001</v>
      </c>
      <c r="R101" s="71" t="str">
        <f>TEXT(Q101, "$#,###")</f>
        <v>$56,318</v>
      </c>
      <c r="S101" s="68" t="s">
        <v>84</v>
      </c>
      <c r="T101" s="68" t="s">
        <v>8</v>
      </c>
      <c r="U101" s="68" t="s">
        <v>8</v>
      </c>
      <c r="V101" s="61">
        <v>8009.0432440599998</v>
      </c>
      <c r="W101" s="61">
        <v>8604.3089463699998</v>
      </c>
      <c r="X101" s="61">
        <f>W101-V101</f>
        <v>595.26570231000005</v>
      </c>
      <c r="Y101" s="72">
        <f>X101/V101</f>
        <v>7.4324196307903045E-2</v>
      </c>
      <c r="Z101" s="61">
        <v>8604.3089463699998</v>
      </c>
      <c r="AA101" s="61">
        <v>9015.2006932700006</v>
      </c>
      <c r="AB101" s="61">
        <f>AA101-Z101</f>
        <v>410.89174690000073</v>
      </c>
      <c r="AC101" s="72">
        <f>AB101/Z101</f>
        <v>4.7754183335472676E-2</v>
      </c>
      <c r="AD101" s="61">
        <v>2476.40960748</v>
      </c>
      <c r="AE101" s="61">
        <v>619.10240186999999</v>
      </c>
      <c r="AF101" s="61">
        <v>1485.2042140799999</v>
      </c>
      <c r="AG101" s="61">
        <v>495.06807135999998</v>
      </c>
      <c r="AH101" s="62">
        <v>5.6542332741300001E-2</v>
      </c>
      <c r="AI101" s="61">
        <v>8403.73376981</v>
      </c>
      <c r="AJ101" s="61">
        <v>2513.0154612800002</v>
      </c>
      <c r="AK101" s="63">
        <f>AJ101/AI101</f>
        <v>0.29903558705154182</v>
      </c>
      <c r="AL101" s="73">
        <v>97.9</v>
      </c>
      <c r="AM101" s="74">
        <v>0.99532500000000002</v>
      </c>
      <c r="AN101" s="74">
        <v>0.98714299999999999</v>
      </c>
      <c r="AO101" s="76" t="s">
        <v>90</v>
      </c>
      <c r="AP101" s="75">
        <v>1.5753358109099998E-2</v>
      </c>
      <c r="AQ101" s="75">
        <v>5.3896018161699998E-2</v>
      </c>
      <c r="AR101" s="75">
        <v>0.27094244987799998</v>
      </c>
      <c r="AS101" s="75">
        <v>0.238635783213</v>
      </c>
      <c r="AT101" s="75">
        <v>0.21344114367399999</v>
      </c>
      <c r="AU101" s="75">
        <v>0.16599544996999999</v>
      </c>
      <c r="AV101" s="75">
        <v>4.0487497667200001E-2</v>
      </c>
      <c r="AW101" s="61">
        <v>106</v>
      </c>
      <c r="AX101" s="61">
        <v>155</v>
      </c>
      <c r="AY101" s="61">
        <v>234</v>
      </c>
      <c r="AZ101" s="61">
        <v>295</v>
      </c>
      <c r="BA101" s="61">
        <v>341</v>
      </c>
      <c r="BB101" s="61">
        <f>SUM(AW101:BA101)</f>
        <v>1131</v>
      </c>
      <c r="BC101" s="61">
        <f>BA101-AW101</f>
        <v>235</v>
      </c>
      <c r="BD101" s="63">
        <f>BC101/AW101</f>
        <v>2.2169811320754715</v>
      </c>
      <c r="BE101" s="67">
        <f>IF(K101&lt;BE$6,1,0)</f>
        <v>0</v>
      </c>
      <c r="BF101" s="67">
        <f>+IF(AND(K101&gt;=BF$5,K101&lt;BF$6),1,0)</f>
        <v>1</v>
      </c>
      <c r="BG101" s="67">
        <f>+IF(AND(K101&gt;=BG$5,K101&lt;BG$6),1,0)</f>
        <v>0</v>
      </c>
      <c r="BH101" s="67">
        <f>+IF(AND(K101&gt;=BH$5,K101&lt;BH$6),1,0)</f>
        <v>0</v>
      </c>
      <c r="BI101" s="67">
        <f>+IF(K101&gt;=BI$6,1,0)</f>
        <v>0</v>
      </c>
      <c r="BJ101" s="67">
        <f>IF(M101&lt;BJ$6,1,0)</f>
        <v>0</v>
      </c>
      <c r="BK101" s="67">
        <f>+IF(AND(M101&gt;=BK$5,M101&lt;BK$6),1,0)</f>
        <v>0</v>
      </c>
      <c r="BL101" s="67">
        <f>+IF(AND(M101&gt;=BL$5,M101&lt;BL$6),1,0)</f>
        <v>0</v>
      </c>
      <c r="BM101" s="67">
        <f>+IF(AND(M101&gt;=BM$5,M101&lt;BM$6),1,0)</f>
        <v>1</v>
      </c>
      <c r="BN101" s="67">
        <f>+IF(M101&gt;=BN$6,1,0)</f>
        <v>0</v>
      </c>
      <c r="BO101" s="67" t="str">
        <f>+IF(M101&gt;=BO$6,"YES","NO")</f>
        <v>YES</v>
      </c>
      <c r="BP101" s="67" t="str">
        <f>+IF(K101&gt;=BP$6,"YES","NO")</f>
        <v>NO</v>
      </c>
      <c r="BQ101" s="67" t="str">
        <f>+IF(ISERROR(VLOOKUP(E101,'[1]Hi Tech List (2020)'!$A$2:$B$84,1,FALSE)),"NO","YES")</f>
        <v>NO</v>
      </c>
      <c r="BR101" s="67" t="str">
        <f>IF(AL101&gt;=BR$6,"YES","NO")</f>
        <v>NO</v>
      </c>
      <c r="BS101" s="67" t="str">
        <f>IF(AB101&gt;BS$6,"YES","NO")</f>
        <v>YES</v>
      </c>
      <c r="BT101" s="67" t="str">
        <f>IF(AC101&gt;BT$6,"YES","NO")</f>
        <v>NO</v>
      </c>
      <c r="BU101" s="67" t="str">
        <f>IF(AD101&gt;BU$6,"YES","NO")</f>
        <v>YES</v>
      </c>
      <c r="BV101" s="67" t="str">
        <f>IF(OR(BS101="YES",BT101="YES",BU101="YES"),"YES","NO")</f>
        <v>YES</v>
      </c>
      <c r="BW101" s="67" t="str">
        <f>+IF(BE101=1,BE$8,IF(BF101=1,BF$8,IF(BG101=1,BG$8,IF(BH101=1,BH$8,BI$8))))</f>
        <v>$15-20</v>
      </c>
      <c r="BX101" s="67" t="str">
        <f>+IF(BJ101=1,BJ$8,IF(BK101=1,BK$8,IF(BL101=1,BL$8,IF(BM101=1,BM$8,BN$8))))</f>
        <v>$25-30</v>
      </c>
    </row>
    <row r="102" spans="1:76" hidden="1" x14ac:dyDescent="0.2">
      <c r="A102" s="68" t="str">
        <f t="shared" si="8"/>
        <v>29-0000</v>
      </c>
      <c r="B102" s="68" t="str">
        <f>VLOOKUP(A102,'[1]2- &amp; 3-digit SOC'!$A$1:$B$121,2,FALSE)</f>
        <v>Healthcare Practitioners and Technical Occupations</v>
      </c>
      <c r="C102" s="68" t="str">
        <f t="shared" si="9"/>
        <v>29-0000 Healthcare Practitioners and Technical Occupations</v>
      </c>
      <c r="D102" s="68" t="str">
        <f t="shared" si="10"/>
        <v>29-2000</v>
      </c>
      <c r="E102" s="68" t="str">
        <f>VLOOKUP(D102,'[1]2- &amp; 3-digit SOC'!$A$1:$B$121,2,FALSE)</f>
        <v>Health Technologists and Technicians</v>
      </c>
      <c r="F102" s="68" t="str">
        <f t="shared" si="11"/>
        <v>29-2000 Health Technologists and Technicians</v>
      </c>
      <c r="G102" s="68" t="s">
        <v>369</v>
      </c>
      <c r="H102" s="68" t="s">
        <v>370</v>
      </c>
      <c r="I102" s="68" t="s">
        <v>371</v>
      </c>
      <c r="J102" s="69" t="str">
        <f>CONCATENATE(H102, " (", R102, ")")</f>
        <v>Diagnostic Medical Sonographers ($74,741)</v>
      </c>
      <c r="K102" s="70">
        <v>27.358047642900001</v>
      </c>
      <c r="L102" s="70">
        <v>31.630947306700001</v>
      </c>
      <c r="M102" s="70">
        <v>35.933265096100001</v>
      </c>
      <c r="N102" s="70">
        <v>36.874985000300001</v>
      </c>
      <c r="O102" s="70">
        <v>40.6656313497</v>
      </c>
      <c r="P102" s="70">
        <v>47.330790132200001</v>
      </c>
      <c r="Q102" s="71">
        <v>74741.191399999996</v>
      </c>
      <c r="R102" s="71" t="str">
        <f>TEXT(Q102, "$#,###")</f>
        <v>$74,741</v>
      </c>
      <c r="S102" s="68" t="s">
        <v>139</v>
      </c>
      <c r="T102" s="68" t="s">
        <v>8</v>
      </c>
      <c r="U102" s="68" t="s">
        <v>8</v>
      </c>
      <c r="V102" s="61">
        <v>1388.6434548300001</v>
      </c>
      <c r="W102" s="61">
        <v>1501.03616306</v>
      </c>
      <c r="X102" s="61">
        <f>W102-V102</f>
        <v>112.39270822999993</v>
      </c>
      <c r="Y102" s="72">
        <f>X102/V102</f>
        <v>8.0937052516305716E-2</v>
      </c>
      <c r="Z102" s="61">
        <v>1501.03616306</v>
      </c>
      <c r="AA102" s="61">
        <v>1619.45608249</v>
      </c>
      <c r="AB102" s="61">
        <f>AA102-Z102</f>
        <v>118.41991942999994</v>
      </c>
      <c r="AC102" s="72">
        <f>AB102/Z102</f>
        <v>7.8892116222296776E-2</v>
      </c>
      <c r="AD102" s="61">
        <v>444.69790053200001</v>
      </c>
      <c r="AE102" s="61">
        <v>111.174475133</v>
      </c>
      <c r="AF102" s="61">
        <v>222.27381697499999</v>
      </c>
      <c r="AG102" s="61">
        <v>74.091272325000006</v>
      </c>
      <c r="AH102" s="62">
        <v>4.8000000000000001E-2</v>
      </c>
      <c r="AI102" s="61">
        <v>1451.6288128000001</v>
      </c>
      <c r="AJ102" s="61">
        <v>324.60180638700001</v>
      </c>
      <c r="AK102" s="63">
        <f>AJ102/AI102</f>
        <v>0.22361212696025648</v>
      </c>
      <c r="AL102" s="73">
        <v>93.3</v>
      </c>
      <c r="AM102" s="74">
        <v>0.776536</v>
      </c>
      <c r="AN102" s="74">
        <v>0.776084</v>
      </c>
      <c r="AO102" s="75">
        <v>6.6405173325699996E-5</v>
      </c>
      <c r="AP102" s="76" t="s">
        <v>90</v>
      </c>
      <c r="AQ102" s="75">
        <v>3.6650286485600002E-2</v>
      </c>
      <c r="AR102" s="75">
        <v>0.28536864239199999</v>
      </c>
      <c r="AS102" s="75">
        <v>0.29200373685800002</v>
      </c>
      <c r="AT102" s="75">
        <v>0.21559635549299999</v>
      </c>
      <c r="AU102" s="75">
        <v>0.13551302792700001</v>
      </c>
      <c r="AV102" s="75">
        <v>2.9904849510000001E-2</v>
      </c>
      <c r="AW102" s="61">
        <v>118</v>
      </c>
      <c r="AX102" s="61">
        <v>157</v>
      </c>
      <c r="AY102" s="61">
        <v>223</v>
      </c>
      <c r="AZ102" s="61">
        <v>292</v>
      </c>
      <c r="BA102" s="61">
        <v>335</v>
      </c>
      <c r="BB102" s="61">
        <f>SUM(AW102:BA102)</f>
        <v>1125</v>
      </c>
      <c r="BC102" s="61">
        <f>BA102-AW102</f>
        <v>217</v>
      </c>
      <c r="BD102" s="63">
        <f>BC102/AW102</f>
        <v>1.8389830508474576</v>
      </c>
      <c r="BE102" s="67">
        <f>IF(K102&lt;BE$6,1,0)</f>
        <v>0</v>
      </c>
      <c r="BF102" s="67">
        <f>+IF(AND(K102&gt;=BF$5,K102&lt;BF$6),1,0)</f>
        <v>0</v>
      </c>
      <c r="BG102" s="67">
        <f>+IF(AND(K102&gt;=BG$5,K102&lt;BG$6),1,0)</f>
        <v>0</v>
      </c>
      <c r="BH102" s="67">
        <f>+IF(AND(K102&gt;=BH$5,K102&lt;BH$6),1,0)</f>
        <v>1</v>
      </c>
      <c r="BI102" s="67">
        <f>+IF(K102&gt;=BI$6,1,0)</f>
        <v>0</v>
      </c>
      <c r="BJ102" s="67">
        <f>IF(M102&lt;BJ$6,1,0)</f>
        <v>0</v>
      </c>
      <c r="BK102" s="67">
        <f>+IF(AND(M102&gt;=BK$5,M102&lt;BK$6),1,0)</f>
        <v>0</v>
      </c>
      <c r="BL102" s="67">
        <f>+IF(AND(M102&gt;=BL$5,M102&lt;BL$6),1,0)</f>
        <v>0</v>
      </c>
      <c r="BM102" s="67">
        <f>+IF(AND(M102&gt;=BM$5,M102&lt;BM$6),1,0)</f>
        <v>0</v>
      </c>
      <c r="BN102" s="67">
        <f>+IF(M102&gt;=BN$6,1,0)</f>
        <v>1</v>
      </c>
      <c r="BO102" s="67" t="str">
        <f>+IF(M102&gt;=BO$6,"YES","NO")</f>
        <v>YES</v>
      </c>
      <c r="BP102" s="67" t="str">
        <f>+IF(K102&gt;=BP$6,"YES","NO")</f>
        <v>YES</v>
      </c>
      <c r="BQ102" s="67" t="str">
        <f>+IF(ISERROR(VLOOKUP(E102,'[1]Hi Tech List (2020)'!$A$2:$B$84,1,FALSE)),"NO","YES")</f>
        <v>NO</v>
      </c>
      <c r="BR102" s="67" t="str">
        <f>IF(AL102&gt;=BR$6,"YES","NO")</f>
        <v>NO</v>
      </c>
      <c r="BS102" s="67" t="str">
        <f>IF(AB102&gt;BS$6,"YES","NO")</f>
        <v>YES</v>
      </c>
      <c r="BT102" s="67" t="str">
        <f>IF(AC102&gt;BT$6,"YES","NO")</f>
        <v>NO</v>
      </c>
      <c r="BU102" s="67" t="str">
        <f>IF(AD102&gt;BU$6,"YES","NO")</f>
        <v>YES</v>
      </c>
      <c r="BV102" s="67" t="str">
        <f>IF(OR(BS102="YES",BT102="YES",BU102="YES"),"YES","NO")</f>
        <v>YES</v>
      </c>
      <c r="BW102" s="67" t="str">
        <f>+IF(BE102=1,BE$8,IF(BF102=1,BF$8,IF(BG102=1,BG$8,IF(BH102=1,BH$8,BI$8))))</f>
        <v>$25-30</v>
      </c>
      <c r="BX102" s="67" t="str">
        <f>+IF(BJ102=1,BJ$8,IF(BK102=1,BK$8,IF(BL102=1,BL$8,IF(BM102=1,BM$8,BN$8))))</f>
        <v>&gt;$30</v>
      </c>
    </row>
    <row r="103" spans="1:76" hidden="1" x14ac:dyDescent="0.2">
      <c r="A103" s="68" t="str">
        <f t="shared" si="8"/>
        <v>29-0000</v>
      </c>
      <c r="B103" s="68" t="str">
        <f>VLOOKUP(A103,'[1]2- &amp; 3-digit SOC'!$A$1:$B$121,2,FALSE)</f>
        <v>Healthcare Practitioners and Technical Occupations</v>
      </c>
      <c r="C103" s="68" t="str">
        <f t="shared" si="9"/>
        <v>29-0000 Healthcare Practitioners and Technical Occupations</v>
      </c>
      <c r="D103" s="68" t="str">
        <f t="shared" si="10"/>
        <v>29-2000</v>
      </c>
      <c r="E103" s="68" t="str">
        <f>VLOOKUP(D103,'[1]2- &amp; 3-digit SOC'!$A$1:$B$121,2,FALSE)</f>
        <v>Health Technologists and Technicians</v>
      </c>
      <c r="F103" s="68" t="str">
        <f t="shared" si="11"/>
        <v>29-2000 Health Technologists and Technicians</v>
      </c>
      <c r="G103" s="68" t="s">
        <v>372</v>
      </c>
      <c r="H103" s="68" t="s">
        <v>373</v>
      </c>
      <c r="I103" s="68" t="s">
        <v>374</v>
      </c>
      <c r="J103" s="69" t="str">
        <f>CONCATENATE(H103, " (", R103, ")")</f>
        <v>Nuclear Medicine Technologists ($83,151)</v>
      </c>
      <c r="K103" s="70">
        <v>31.174054287499999</v>
      </c>
      <c r="L103" s="70">
        <v>34.628350640900003</v>
      </c>
      <c r="M103" s="70">
        <v>39.976363816899998</v>
      </c>
      <c r="N103" s="70">
        <v>40.425503310499998</v>
      </c>
      <c r="O103" s="70">
        <v>45.674525356799997</v>
      </c>
      <c r="P103" s="70">
        <v>49.714301095800003</v>
      </c>
      <c r="Q103" s="71">
        <v>83150.836739199993</v>
      </c>
      <c r="R103" s="71" t="str">
        <f>TEXT(Q103, "$#,###")</f>
        <v>$83,151</v>
      </c>
      <c r="S103" s="68" t="s">
        <v>139</v>
      </c>
      <c r="T103" s="68" t="s">
        <v>8</v>
      </c>
      <c r="U103" s="68" t="s">
        <v>8</v>
      </c>
      <c r="V103" s="61">
        <v>244.835454408</v>
      </c>
      <c r="W103" s="61">
        <v>228.309997837</v>
      </c>
      <c r="X103" s="61">
        <f>W103-V103</f>
        <v>-16.525456571000007</v>
      </c>
      <c r="Y103" s="72">
        <f>X103/V103</f>
        <v>-6.7496174567354808E-2</v>
      </c>
      <c r="Z103" s="61">
        <v>228.309997837</v>
      </c>
      <c r="AA103" s="61">
        <v>243.73414623400001</v>
      </c>
      <c r="AB103" s="61">
        <f>AA103-Z103</f>
        <v>15.42414839700001</v>
      </c>
      <c r="AC103" s="72">
        <f>AB103/Z103</f>
        <v>6.7557919246322068E-2</v>
      </c>
      <c r="AD103" s="61">
        <v>63.2009589906</v>
      </c>
      <c r="AE103" s="61">
        <v>15.800239747599999</v>
      </c>
      <c r="AF103" s="61">
        <v>33.776909424499998</v>
      </c>
      <c r="AG103" s="61">
        <v>11.2589698082</v>
      </c>
      <c r="AH103" s="62">
        <v>4.8000000000000001E-2</v>
      </c>
      <c r="AI103" s="61">
        <v>223.014356322</v>
      </c>
      <c r="AJ103" s="61">
        <v>43.640253643100003</v>
      </c>
      <c r="AK103" s="63">
        <f>AJ103/AI103</f>
        <v>0.19568360693376116</v>
      </c>
      <c r="AL103" s="73">
        <v>95.2</v>
      </c>
      <c r="AM103" s="74">
        <v>0.48393599999999998</v>
      </c>
      <c r="AN103" s="74">
        <v>0.49448199999999998</v>
      </c>
      <c r="AO103" s="75">
        <v>5.0091130568E-5</v>
      </c>
      <c r="AP103" s="76" t="s">
        <v>90</v>
      </c>
      <c r="AQ103" s="76" t="s">
        <v>90</v>
      </c>
      <c r="AR103" s="75">
        <v>0.27334506812499998</v>
      </c>
      <c r="AS103" s="75">
        <v>0.28991755523899998</v>
      </c>
      <c r="AT103" s="75">
        <v>0.219736126398</v>
      </c>
      <c r="AU103" s="75">
        <v>0.14243173559799999</v>
      </c>
      <c r="AV103" s="76" t="s">
        <v>90</v>
      </c>
      <c r="AW103" s="61">
        <v>71</v>
      </c>
      <c r="AX103" s="61">
        <v>90</v>
      </c>
      <c r="AY103" s="61">
        <v>145</v>
      </c>
      <c r="AZ103" s="61">
        <v>214</v>
      </c>
      <c r="BA103" s="61">
        <v>251</v>
      </c>
      <c r="BB103" s="61">
        <f>SUM(AW103:BA103)</f>
        <v>771</v>
      </c>
      <c r="BC103" s="61">
        <f>BA103-AW103</f>
        <v>180</v>
      </c>
      <c r="BD103" s="63">
        <f>BC103/AW103</f>
        <v>2.535211267605634</v>
      </c>
      <c r="BE103" s="67">
        <f>IF(K103&lt;BE$6,1,0)</f>
        <v>0</v>
      </c>
      <c r="BF103" s="67">
        <f>+IF(AND(K103&gt;=BF$5,K103&lt;BF$6),1,0)</f>
        <v>0</v>
      </c>
      <c r="BG103" s="67">
        <f>+IF(AND(K103&gt;=BG$5,K103&lt;BG$6),1,0)</f>
        <v>0</v>
      </c>
      <c r="BH103" s="67">
        <f>+IF(AND(K103&gt;=BH$5,K103&lt;BH$6),1,0)</f>
        <v>0</v>
      </c>
      <c r="BI103" s="67">
        <f>+IF(K103&gt;=BI$6,1,0)</f>
        <v>1</v>
      </c>
      <c r="BJ103" s="67">
        <f>IF(M103&lt;BJ$6,1,0)</f>
        <v>0</v>
      </c>
      <c r="BK103" s="67">
        <f>+IF(AND(M103&gt;=BK$5,M103&lt;BK$6),1,0)</f>
        <v>0</v>
      </c>
      <c r="BL103" s="67">
        <f>+IF(AND(M103&gt;=BL$5,M103&lt;BL$6),1,0)</f>
        <v>0</v>
      </c>
      <c r="BM103" s="67">
        <f>+IF(AND(M103&gt;=BM$5,M103&lt;BM$6),1,0)</f>
        <v>0</v>
      </c>
      <c r="BN103" s="67">
        <f>+IF(M103&gt;=BN$6,1,0)</f>
        <v>1</v>
      </c>
      <c r="BO103" s="67" t="str">
        <f>+IF(M103&gt;=BO$6,"YES","NO")</f>
        <v>YES</v>
      </c>
      <c r="BP103" s="67" t="str">
        <f>+IF(K103&gt;=BP$6,"YES","NO")</f>
        <v>YES</v>
      </c>
      <c r="BQ103" s="67" t="str">
        <f>+IF(ISERROR(VLOOKUP(E103,'[1]Hi Tech List (2020)'!$A$2:$B$84,1,FALSE)),"NO","YES")</f>
        <v>NO</v>
      </c>
      <c r="BR103" s="67" t="str">
        <f>IF(AL103&gt;=BR$6,"YES","NO")</f>
        <v>NO</v>
      </c>
      <c r="BS103" s="67" t="str">
        <f>IF(AB103&gt;BS$6,"YES","NO")</f>
        <v>NO</v>
      </c>
      <c r="BT103" s="67" t="str">
        <f>IF(AC103&gt;BT$6,"YES","NO")</f>
        <v>NO</v>
      </c>
      <c r="BU103" s="67" t="str">
        <f>IF(AD103&gt;BU$6,"YES","NO")</f>
        <v>NO</v>
      </c>
      <c r="BV103" s="67" t="str">
        <f>IF(OR(BS103="YES",BT103="YES",BU103="YES"),"YES","NO")</f>
        <v>NO</v>
      </c>
      <c r="BW103" s="67" t="str">
        <f>+IF(BE103=1,BE$8,IF(BF103=1,BF$8,IF(BG103=1,BG$8,IF(BH103=1,BH$8,BI$8))))</f>
        <v>&gt;$30</v>
      </c>
      <c r="BX103" s="67" t="str">
        <f>+IF(BJ103=1,BJ$8,IF(BK103=1,BK$8,IF(BL103=1,BL$8,IF(BM103=1,BM$8,BN$8))))</f>
        <v>&gt;$30</v>
      </c>
    </row>
    <row r="104" spans="1:76" hidden="1" x14ac:dyDescent="0.2">
      <c r="A104" s="68" t="str">
        <f t="shared" si="8"/>
        <v>29-0000</v>
      </c>
      <c r="B104" s="68" t="str">
        <f>VLOOKUP(A104,'[1]2- &amp; 3-digit SOC'!$A$1:$B$121,2,FALSE)</f>
        <v>Healthcare Practitioners and Technical Occupations</v>
      </c>
      <c r="C104" s="68" t="str">
        <f t="shared" si="9"/>
        <v>29-0000 Healthcare Practitioners and Technical Occupations</v>
      </c>
      <c r="D104" s="68" t="str">
        <f t="shared" si="10"/>
        <v>29-2000</v>
      </c>
      <c r="E104" s="68" t="str">
        <f>VLOOKUP(D104,'[1]2- &amp; 3-digit SOC'!$A$1:$B$121,2,FALSE)</f>
        <v>Health Technologists and Technicians</v>
      </c>
      <c r="F104" s="68" t="str">
        <f t="shared" si="11"/>
        <v>29-2000 Health Technologists and Technicians</v>
      </c>
      <c r="G104" s="68" t="s">
        <v>375</v>
      </c>
      <c r="H104" s="68" t="s">
        <v>376</v>
      </c>
      <c r="I104" s="68" t="s">
        <v>377</v>
      </c>
      <c r="J104" s="69" t="str">
        <f>CONCATENATE(H104, " (", R104, ")")</f>
        <v>Radiologic Technologists and Technicians ($61,781)</v>
      </c>
      <c r="K104" s="70">
        <v>17.791634268900001</v>
      </c>
      <c r="L104" s="70">
        <v>24.5702004495</v>
      </c>
      <c r="M104" s="70">
        <v>29.702164380500001</v>
      </c>
      <c r="N104" s="70">
        <v>29.868088721700001</v>
      </c>
      <c r="O104" s="70">
        <v>35.5772157631</v>
      </c>
      <c r="P104" s="70">
        <v>40.012982808399997</v>
      </c>
      <c r="Q104" s="71">
        <v>61780.501911500003</v>
      </c>
      <c r="R104" s="71" t="str">
        <f>TEXT(Q104, "$#,###")</f>
        <v>$61,781</v>
      </c>
      <c r="S104" s="68" t="s">
        <v>139</v>
      </c>
      <c r="T104" s="68" t="s">
        <v>8</v>
      </c>
      <c r="U104" s="68" t="s">
        <v>8</v>
      </c>
      <c r="V104" s="61">
        <v>3915.6133868100001</v>
      </c>
      <c r="W104" s="61">
        <v>3859.6506520500002</v>
      </c>
      <c r="X104" s="61">
        <f>W104-V104</f>
        <v>-55.962734759999876</v>
      </c>
      <c r="Y104" s="72">
        <f>X104/V104</f>
        <v>-1.4292201305806648E-2</v>
      </c>
      <c r="Z104" s="61">
        <v>3859.6506520500002</v>
      </c>
      <c r="AA104" s="61">
        <v>4071.9998503500001</v>
      </c>
      <c r="AB104" s="61">
        <f>AA104-Z104</f>
        <v>212.3491982999999</v>
      </c>
      <c r="AC104" s="72">
        <f>AB104/Z104</f>
        <v>5.5017725033537308E-2</v>
      </c>
      <c r="AD104" s="61">
        <v>1013.3300855799999</v>
      </c>
      <c r="AE104" s="61">
        <v>253.332521396</v>
      </c>
      <c r="AF104" s="61">
        <v>566.99659052200002</v>
      </c>
      <c r="AG104" s="61">
        <v>188.99886350700001</v>
      </c>
      <c r="AH104" s="62">
        <v>4.8000000000000001E-2</v>
      </c>
      <c r="AI104" s="61">
        <v>3765.9368132899999</v>
      </c>
      <c r="AJ104" s="61">
        <v>861.16054546999999</v>
      </c>
      <c r="AK104" s="63">
        <f>AJ104/AI104</f>
        <v>0.22867100224065429</v>
      </c>
      <c r="AL104" s="73">
        <v>94.1</v>
      </c>
      <c r="AM104" s="74">
        <v>0.71942300000000003</v>
      </c>
      <c r="AN104" s="74">
        <v>0.72057499999999997</v>
      </c>
      <c r="AO104" s="76" t="s">
        <v>90</v>
      </c>
      <c r="AP104" s="75">
        <v>7.0603006540699998E-3</v>
      </c>
      <c r="AQ104" s="75">
        <v>4.0785927707799999E-2</v>
      </c>
      <c r="AR104" s="75">
        <v>0.28361399429299999</v>
      </c>
      <c r="AS104" s="75">
        <v>0.28371921673599998</v>
      </c>
      <c r="AT104" s="75">
        <v>0.216911957845</v>
      </c>
      <c r="AU104" s="75">
        <v>0.138530635219</v>
      </c>
      <c r="AV104" s="75">
        <v>2.9294636078100001E-2</v>
      </c>
      <c r="AW104" s="61">
        <v>305</v>
      </c>
      <c r="AX104" s="61">
        <v>334</v>
      </c>
      <c r="AY104" s="61">
        <v>415</v>
      </c>
      <c r="AZ104" s="61">
        <v>461</v>
      </c>
      <c r="BA104" s="61">
        <v>463</v>
      </c>
      <c r="BB104" s="61">
        <f>SUM(AW104:BA104)</f>
        <v>1978</v>
      </c>
      <c r="BC104" s="61">
        <f>BA104-AW104</f>
        <v>158</v>
      </c>
      <c r="BD104" s="63">
        <f>BC104/AW104</f>
        <v>0.5180327868852459</v>
      </c>
      <c r="BE104" s="67">
        <f>IF(K104&lt;BE$6,1,0)</f>
        <v>0</v>
      </c>
      <c r="BF104" s="67">
        <f>+IF(AND(K104&gt;=BF$5,K104&lt;BF$6),1,0)</f>
        <v>1</v>
      </c>
      <c r="BG104" s="67">
        <f>+IF(AND(K104&gt;=BG$5,K104&lt;BG$6),1,0)</f>
        <v>0</v>
      </c>
      <c r="BH104" s="67">
        <f>+IF(AND(K104&gt;=BH$5,K104&lt;BH$6),1,0)</f>
        <v>0</v>
      </c>
      <c r="BI104" s="67">
        <f>+IF(K104&gt;=BI$6,1,0)</f>
        <v>0</v>
      </c>
      <c r="BJ104" s="67">
        <f>IF(M104&lt;BJ$6,1,0)</f>
        <v>0</v>
      </c>
      <c r="BK104" s="67">
        <f>+IF(AND(M104&gt;=BK$5,M104&lt;BK$6),1,0)</f>
        <v>0</v>
      </c>
      <c r="BL104" s="67">
        <f>+IF(AND(M104&gt;=BL$5,M104&lt;BL$6),1,0)</f>
        <v>0</v>
      </c>
      <c r="BM104" s="67">
        <f>+IF(AND(M104&gt;=BM$5,M104&lt;BM$6),1,0)</f>
        <v>1</v>
      </c>
      <c r="BN104" s="67">
        <f>+IF(M104&gt;=BN$6,1,0)</f>
        <v>0</v>
      </c>
      <c r="BO104" s="67" t="str">
        <f>+IF(M104&gt;=BO$6,"YES","NO")</f>
        <v>YES</v>
      </c>
      <c r="BP104" s="67" t="str">
        <f>+IF(K104&gt;=BP$6,"YES","NO")</f>
        <v>YES</v>
      </c>
      <c r="BQ104" s="67" t="str">
        <f>+IF(ISERROR(VLOOKUP(E104,'[1]Hi Tech List (2020)'!$A$2:$B$84,1,FALSE)),"NO","YES")</f>
        <v>NO</v>
      </c>
      <c r="BR104" s="67" t="str">
        <f>IF(AL104&gt;=BR$6,"YES","NO")</f>
        <v>NO</v>
      </c>
      <c r="BS104" s="67" t="str">
        <f>IF(AB104&gt;BS$6,"YES","NO")</f>
        <v>YES</v>
      </c>
      <c r="BT104" s="67" t="str">
        <f>IF(AC104&gt;BT$6,"YES","NO")</f>
        <v>NO</v>
      </c>
      <c r="BU104" s="67" t="str">
        <f>IF(AD104&gt;BU$6,"YES","NO")</f>
        <v>YES</v>
      </c>
      <c r="BV104" s="67" t="str">
        <f>IF(OR(BS104="YES",BT104="YES",BU104="YES"),"YES","NO")</f>
        <v>YES</v>
      </c>
      <c r="BW104" s="67" t="str">
        <f>+IF(BE104=1,BE$8,IF(BF104=1,BF$8,IF(BG104=1,BG$8,IF(BH104=1,BH$8,BI$8))))</f>
        <v>$15-20</v>
      </c>
      <c r="BX104" s="67" t="str">
        <f>+IF(BJ104=1,BJ$8,IF(BK104=1,BK$8,IF(BL104=1,BL$8,IF(BM104=1,BM$8,BN$8))))</f>
        <v>$25-30</v>
      </c>
    </row>
    <row r="105" spans="1:76" hidden="1" x14ac:dyDescent="0.2">
      <c r="A105" s="68" t="str">
        <f t="shared" si="8"/>
        <v>29-0000</v>
      </c>
      <c r="B105" s="68" t="str">
        <f>VLOOKUP(A105,'[1]2- &amp; 3-digit SOC'!$A$1:$B$121,2,FALSE)</f>
        <v>Healthcare Practitioners and Technical Occupations</v>
      </c>
      <c r="C105" s="68" t="str">
        <f t="shared" si="9"/>
        <v>29-0000 Healthcare Practitioners and Technical Occupations</v>
      </c>
      <c r="D105" s="68" t="str">
        <f t="shared" si="10"/>
        <v>29-2000</v>
      </c>
      <c r="E105" s="68" t="str">
        <f>VLOOKUP(D105,'[1]2- &amp; 3-digit SOC'!$A$1:$B$121,2,FALSE)</f>
        <v>Health Technologists and Technicians</v>
      </c>
      <c r="F105" s="68" t="str">
        <f t="shared" si="11"/>
        <v>29-2000 Health Technologists and Technicians</v>
      </c>
      <c r="G105" s="68" t="s">
        <v>378</v>
      </c>
      <c r="H105" s="68" t="s">
        <v>379</v>
      </c>
      <c r="I105" s="68" t="s">
        <v>380</v>
      </c>
      <c r="J105" s="69" t="str">
        <f>CONCATENATE(H105, " (", R105, ")")</f>
        <v>Surgical Technologists ($50,757)</v>
      </c>
      <c r="K105" s="70">
        <v>16.504864073499999</v>
      </c>
      <c r="L105" s="70">
        <v>19.841874771299999</v>
      </c>
      <c r="M105" s="70">
        <v>24.402497157599999</v>
      </c>
      <c r="N105" s="70">
        <v>24.770720642099999</v>
      </c>
      <c r="O105" s="70">
        <v>29.370246187900001</v>
      </c>
      <c r="P105" s="70">
        <v>34.4576083758</v>
      </c>
      <c r="Q105" s="71">
        <v>50757.194087700002</v>
      </c>
      <c r="R105" s="71" t="str">
        <f>TEXT(Q105, "$#,###")</f>
        <v>$50,757</v>
      </c>
      <c r="S105" s="68" t="s">
        <v>89</v>
      </c>
      <c r="T105" s="68" t="s">
        <v>8</v>
      </c>
      <c r="U105" s="68" t="s">
        <v>8</v>
      </c>
      <c r="V105" s="61">
        <v>2473.4737536799998</v>
      </c>
      <c r="W105" s="61">
        <v>2384.9107571700001</v>
      </c>
      <c r="X105" s="61">
        <f>W105-V105</f>
        <v>-88.562996509999721</v>
      </c>
      <c r="Y105" s="72">
        <f>X105/V105</f>
        <v>-3.5805108656696651E-2</v>
      </c>
      <c r="Z105" s="61">
        <v>2384.9107571700001</v>
      </c>
      <c r="AA105" s="61">
        <v>2492.2350150799998</v>
      </c>
      <c r="AB105" s="61">
        <f>AA105-Z105</f>
        <v>107.32425790999969</v>
      </c>
      <c r="AC105" s="72">
        <f>AB105/Z105</f>
        <v>4.5001372729499348E-2</v>
      </c>
      <c r="AD105" s="61">
        <v>848.38522104900005</v>
      </c>
      <c r="AE105" s="61">
        <v>212.09630526199999</v>
      </c>
      <c r="AF105" s="61">
        <v>538.19938895400003</v>
      </c>
      <c r="AG105" s="61">
        <v>179.399796318</v>
      </c>
      <c r="AH105" s="62">
        <v>7.3999999999999996E-2</v>
      </c>
      <c r="AI105" s="61">
        <v>2334.1194912000001</v>
      </c>
      <c r="AJ105" s="61">
        <v>843.66954934800003</v>
      </c>
      <c r="AK105" s="63">
        <f>AJ105/AI105</f>
        <v>0.36145088224007715</v>
      </c>
      <c r="AL105" s="73">
        <v>89</v>
      </c>
      <c r="AM105" s="74">
        <v>0.84822600000000004</v>
      </c>
      <c r="AN105" s="74">
        <v>0.84007500000000002</v>
      </c>
      <c r="AO105" s="76" t="s">
        <v>90</v>
      </c>
      <c r="AP105" s="75">
        <v>1.7488280311500001E-2</v>
      </c>
      <c r="AQ105" s="75">
        <v>7.2644712040699999E-2</v>
      </c>
      <c r="AR105" s="75">
        <v>0.34991012986199999</v>
      </c>
      <c r="AS105" s="75">
        <v>0.25979028259800002</v>
      </c>
      <c r="AT105" s="75">
        <v>0.17502181675799999</v>
      </c>
      <c r="AU105" s="75">
        <v>0.101803561918</v>
      </c>
      <c r="AV105" s="75">
        <v>2.27025708308E-2</v>
      </c>
      <c r="AW105" s="61">
        <v>261</v>
      </c>
      <c r="AX105" s="61">
        <v>258</v>
      </c>
      <c r="AY105" s="61">
        <v>303</v>
      </c>
      <c r="AZ105" s="61">
        <v>388</v>
      </c>
      <c r="BA105" s="61">
        <v>397</v>
      </c>
      <c r="BB105" s="61">
        <f>SUM(AW105:BA105)</f>
        <v>1607</v>
      </c>
      <c r="BC105" s="61">
        <f>BA105-AW105</f>
        <v>136</v>
      </c>
      <c r="BD105" s="63">
        <f>BC105/AW105</f>
        <v>0.52107279693486586</v>
      </c>
      <c r="BE105" s="67">
        <f>IF(K105&lt;BE$6,1,0)</f>
        <v>0</v>
      </c>
      <c r="BF105" s="67">
        <f>+IF(AND(K105&gt;=BF$5,K105&lt;BF$6),1,0)</f>
        <v>1</v>
      </c>
      <c r="BG105" s="67">
        <f>+IF(AND(K105&gt;=BG$5,K105&lt;BG$6),1,0)</f>
        <v>0</v>
      </c>
      <c r="BH105" s="67">
        <f>+IF(AND(K105&gt;=BH$5,K105&lt;BH$6),1,0)</f>
        <v>0</v>
      </c>
      <c r="BI105" s="67">
        <f>+IF(K105&gt;=BI$6,1,0)</f>
        <v>0</v>
      </c>
      <c r="BJ105" s="67">
        <f>IF(M105&lt;BJ$6,1,0)</f>
        <v>0</v>
      </c>
      <c r="BK105" s="67">
        <f>+IF(AND(M105&gt;=BK$5,M105&lt;BK$6),1,0)</f>
        <v>0</v>
      </c>
      <c r="BL105" s="67">
        <f>+IF(AND(M105&gt;=BL$5,M105&lt;BL$6),1,0)</f>
        <v>1</v>
      </c>
      <c r="BM105" s="67">
        <f>+IF(AND(M105&gt;=BM$5,M105&lt;BM$6),1,0)</f>
        <v>0</v>
      </c>
      <c r="BN105" s="67">
        <f>+IF(M105&gt;=BN$6,1,0)</f>
        <v>0</v>
      </c>
      <c r="BO105" s="67" t="str">
        <f>+IF(M105&gt;=BO$6,"YES","NO")</f>
        <v>YES</v>
      </c>
      <c r="BP105" s="67" t="str">
        <f>+IF(K105&gt;=BP$6,"YES","NO")</f>
        <v>YES</v>
      </c>
      <c r="BQ105" s="67" t="str">
        <f>+IF(ISERROR(VLOOKUP(E105,'[1]Hi Tech List (2020)'!$A$2:$B$84,1,FALSE)),"NO","YES")</f>
        <v>NO</v>
      </c>
      <c r="BR105" s="67" t="str">
        <f>IF(AL105&gt;=BR$6,"YES","NO")</f>
        <v>NO</v>
      </c>
      <c r="BS105" s="67" t="str">
        <f>IF(AB105&gt;BS$6,"YES","NO")</f>
        <v>YES</v>
      </c>
      <c r="BT105" s="67" t="str">
        <f>IF(AC105&gt;BT$6,"YES","NO")</f>
        <v>NO</v>
      </c>
      <c r="BU105" s="67" t="str">
        <f>IF(AD105&gt;BU$6,"YES","NO")</f>
        <v>YES</v>
      </c>
      <c r="BV105" s="67" t="str">
        <f>IF(OR(BS105="YES",BT105="YES",BU105="YES"),"YES","NO")</f>
        <v>YES</v>
      </c>
      <c r="BW105" s="67" t="str">
        <f>+IF(BE105=1,BE$8,IF(BF105=1,BF$8,IF(BG105=1,BG$8,IF(BH105=1,BH$8,BI$8))))</f>
        <v>$15-20</v>
      </c>
      <c r="BX105" s="67" t="str">
        <f>+IF(BJ105=1,BJ$8,IF(BK105=1,BK$8,IF(BL105=1,BL$8,IF(BM105=1,BM$8,BN$8))))</f>
        <v>$20-25</v>
      </c>
    </row>
    <row r="106" spans="1:76" ht="25.5" hidden="1" x14ac:dyDescent="0.2">
      <c r="A106" s="68" t="str">
        <f t="shared" si="8"/>
        <v>29-0000</v>
      </c>
      <c r="B106" s="68" t="str">
        <f>VLOOKUP(A106,'[1]2- &amp; 3-digit SOC'!$A$1:$B$121,2,FALSE)</f>
        <v>Healthcare Practitioners and Technical Occupations</v>
      </c>
      <c r="C106" s="68" t="str">
        <f t="shared" si="9"/>
        <v>29-0000 Healthcare Practitioners and Technical Occupations</v>
      </c>
      <c r="D106" s="68" t="str">
        <f t="shared" si="10"/>
        <v>29-2000</v>
      </c>
      <c r="E106" s="68" t="str">
        <f>VLOOKUP(D106,'[1]2- &amp; 3-digit SOC'!$A$1:$B$121,2,FALSE)</f>
        <v>Health Technologists and Technicians</v>
      </c>
      <c r="F106" s="68" t="str">
        <f t="shared" si="11"/>
        <v>29-2000 Health Technologists and Technicians</v>
      </c>
      <c r="G106" s="68" t="s">
        <v>381</v>
      </c>
      <c r="H106" s="68" t="s">
        <v>382</v>
      </c>
      <c r="I106" s="68" t="s">
        <v>383</v>
      </c>
      <c r="J106" s="69" t="str">
        <f>CONCATENATE(H106, " (", R106, ")")</f>
        <v>Licensed Practical and Licensed Vocational Nurses ($49,361)</v>
      </c>
      <c r="K106" s="70">
        <v>19.3552719278</v>
      </c>
      <c r="L106" s="70">
        <v>21.052929267700002</v>
      </c>
      <c r="M106" s="70">
        <v>23.731329138700001</v>
      </c>
      <c r="N106" s="70">
        <v>24.631478531900001</v>
      </c>
      <c r="O106" s="70">
        <v>28.027392469999999</v>
      </c>
      <c r="P106" s="70">
        <v>32.033502613400003</v>
      </c>
      <c r="Q106" s="71">
        <v>49361.164608400002</v>
      </c>
      <c r="R106" s="71" t="str">
        <f>TEXT(Q106, "$#,###")</f>
        <v>$49,361</v>
      </c>
      <c r="S106" s="68" t="s">
        <v>89</v>
      </c>
      <c r="T106" s="68" t="s">
        <v>8</v>
      </c>
      <c r="U106" s="68" t="s">
        <v>8</v>
      </c>
      <c r="V106" s="61">
        <v>17139.250331899999</v>
      </c>
      <c r="W106" s="61">
        <v>17276.4097974</v>
      </c>
      <c r="X106" s="61">
        <f>W106-V106</f>
        <v>137.15946550000081</v>
      </c>
      <c r="Y106" s="72">
        <f>X106/V106</f>
        <v>8.0026525573709713E-3</v>
      </c>
      <c r="Z106" s="61">
        <v>17276.4097974</v>
      </c>
      <c r="AA106" s="61">
        <v>18218.264937299999</v>
      </c>
      <c r="AB106" s="61">
        <f>AA106-Z106</f>
        <v>941.8551398999989</v>
      </c>
      <c r="AC106" s="72">
        <f>AB106/Z106</f>
        <v>5.4516832544788486E-2</v>
      </c>
      <c r="AD106" s="61">
        <v>6050.9437997699997</v>
      </c>
      <c r="AE106" s="61">
        <v>1512.73594994</v>
      </c>
      <c r="AF106" s="61">
        <v>3646.88435824</v>
      </c>
      <c r="AG106" s="61">
        <v>1215.62811941</v>
      </c>
      <c r="AH106" s="62">
        <v>6.9000000000000006E-2</v>
      </c>
      <c r="AI106" s="61">
        <v>16846.210322800001</v>
      </c>
      <c r="AJ106" s="61">
        <v>9631.8224424</v>
      </c>
      <c r="AK106" s="63">
        <f>AJ106/AI106</f>
        <v>0.57175010033942752</v>
      </c>
      <c r="AL106" s="73">
        <v>84.8</v>
      </c>
      <c r="AM106" s="74">
        <v>0.94210300000000002</v>
      </c>
      <c r="AN106" s="74">
        <v>0.93984299999999998</v>
      </c>
      <c r="AO106" s="75">
        <v>8.1555864503400004E-4</v>
      </c>
      <c r="AP106" s="75">
        <v>1.41857017751E-2</v>
      </c>
      <c r="AQ106" s="75">
        <v>3.1919385428799997E-2</v>
      </c>
      <c r="AR106" s="75">
        <v>0.21618786309999999</v>
      </c>
      <c r="AS106" s="75">
        <v>0.26460404209499999</v>
      </c>
      <c r="AT106" s="75">
        <v>0.23535742549800001</v>
      </c>
      <c r="AU106" s="75">
        <v>0.18255740229699999</v>
      </c>
      <c r="AV106" s="75">
        <v>5.4372621160699998E-2</v>
      </c>
      <c r="AW106" s="61">
        <v>472</v>
      </c>
      <c r="AX106" s="61">
        <v>472</v>
      </c>
      <c r="AY106" s="61">
        <v>485</v>
      </c>
      <c r="AZ106" s="61">
        <v>543</v>
      </c>
      <c r="BA106" s="61">
        <v>508</v>
      </c>
      <c r="BB106" s="61">
        <f>SUM(AW106:BA106)</f>
        <v>2480</v>
      </c>
      <c r="BC106" s="61">
        <f>BA106-AW106</f>
        <v>36</v>
      </c>
      <c r="BD106" s="63">
        <f>BC106/AW106</f>
        <v>7.6271186440677971E-2</v>
      </c>
      <c r="BE106" s="67">
        <f>IF(K106&lt;BE$6,1,0)</f>
        <v>0</v>
      </c>
      <c r="BF106" s="67">
        <f>+IF(AND(K106&gt;=BF$5,K106&lt;BF$6),1,0)</f>
        <v>1</v>
      </c>
      <c r="BG106" s="67">
        <f>+IF(AND(K106&gt;=BG$5,K106&lt;BG$6),1,0)</f>
        <v>0</v>
      </c>
      <c r="BH106" s="67">
        <f>+IF(AND(K106&gt;=BH$5,K106&lt;BH$6),1,0)</f>
        <v>0</v>
      </c>
      <c r="BI106" s="67">
        <f>+IF(K106&gt;=BI$6,1,0)</f>
        <v>0</v>
      </c>
      <c r="BJ106" s="67">
        <f>IF(M106&lt;BJ$6,1,0)</f>
        <v>0</v>
      </c>
      <c r="BK106" s="67">
        <f>+IF(AND(M106&gt;=BK$5,M106&lt;BK$6),1,0)</f>
        <v>0</v>
      </c>
      <c r="BL106" s="67">
        <f>+IF(AND(M106&gt;=BL$5,M106&lt;BL$6),1,0)</f>
        <v>1</v>
      </c>
      <c r="BM106" s="67">
        <f>+IF(AND(M106&gt;=BM$5,M106&lt;BM$6),1,0)</f>
        <v>0</v>
      </c>
      <c r="BN106" s="67">
        <f>+IF(M106&gt;=BN$6,1,0)</f>
        <v>0</v>
      </c>
      <c r="BO106" s="67" t="str">
        <f>+IF(M106&gt;=BO$6,"YES","NO")</f>
        <v>YES</v>
      </c>
      <c r="BP106" s="67" t="str">
        <f>+IF(K106&gt;=BP$6,"YES","NO")</f>
        <v>YES</v>
      </c>
      <c r="BQ106" s="67" t="str">
        <f>+IF(ISERROR(VLOOKUP(E106,'[1]Hi Tech List (2020)'!$A$2:$B$84,1,FALSE)),"NO","YES")</f>
        <v>NO</v>
      </c>
      <c r="BR106" s="67" t="str">
        <f>IF(AL106&gt;=BR$6,"YES","NO")</f>
        <v>NO</v>
      </c>
      <c r="BS106" s="67" t="str">
        <f>IF(AB106&gt;BS$6,"YES","NO")</f>
        <v>YES</v>
      </c>
      <c r="BT106" s="67" t="str">
        <f>IF(AC106&gt;BT$6,"YES","NO")</f>
        <v>NO</v>
      </c>
      <c r="BU106" s="67" t="str">
        <f>IF(AD106&gt;BU$6,"YES","NO")</f>
        <v>YES</v>
      </c>
      <c r="BV106" s="67" t="str">
        <f>IF(OR(BS106="YES",BT106="YES",BU106="YES"),"YES","NO")</f>
        <v>YES</v>
      </c>
      <c r="BW106" s="67" t="str">
        <f>+IF(BE106=1,BE$8,IF(BF106=1,BF$8,IF(BG106=1,BG$8,IF(BH106=1,BH$8,BI$8))))</f>
        <v>$15-20</v>
      </c>
      <c r="BX106" s="67" t="str">
        <f>+IF(BJ106=1,BJ$8,IF(BK106=1,BK$8,IF(BL106=1,BL$8,IF(BM106=1,BM$8,BN$8))))</f>
        <v>$20-25</v>
      </c>
    </row>
    <row r="107" spans="1:76" hidden="1" x14ac:dyDescent="0.2">
      <c r="A107" s="68" t="str">
        <f t="shared" si="8"/>
        <v>29-0000</v>
      </c>
      <c r="B107" s="68" t="str">
        <f>VLOOKUP(A107,'[1]2- &amp; 3-digit SOC'!$A$1:$B$121,2,FALSE)</f>
        <v>Healthcare Practitioners and Technical Occupations</v>
      </c>
      <c r="C107" s="68" t="str">
        <f t="shared" si="9"/>
        <v>29-0000 Healthcare Practitioners and Technical Occupations</v>
      </c>
      <c r="D107" s="68" t="str">
        <f t="shared" si="10"/>
        <v>29-2000</v>
      </c>
      <c r="E107" s="68" t="str">
        <f>VLOOKUP(D107,'[1]2- &amp; 3-digit SOC'!$A$1:$B$121,2,FALSE)</f>
        <v>Health Technologists and Technicians</v>
      </c>
      <c r="F107" s="68" t="str">
        <f t="shared" si="11"/>
        <v>29-2000 Health Technologists and Technicians</v>
      </c>
      <c r="G107" s="68" t="s">
        <v>384</v>
      </c>
      <c r="H107" s="68" t="s">
        <v>385</v>
      </c>
      <c r="I107" s="68" t="s">
        <v>386</v>
      </c>
      <c r="J107" s="69" t="str">
        <f>CONCATENATE(H107, " (", R107, ")")</f>
        <v>Hearing Aid Specialists ($54,839)</v>
      </c>
      <c r="K107" s="70">
        <v>18.139319461199999</v>
      </c>
      <c r="L107" s="70">
        <v>21.651622215100002</v>
      </c>
      <c r="M107" s="70">
        <v>26.3650780338</v>
      </c>
      <c r="N107" s="70">
        <v>28.7027480094</v>
      </c>
      <c r="O107" s="70">
        <v>31.5985635077</v>
      </c>
      <c r="P107" s="70">
        <v>40.577521550199997</v>
      </c>
      <c r="Q107" s="71">
        <v>54839.362310299999</v>
      </c>
      <c r="R107" s="71" t="str">
        <f>TEXT(Q107, "$#,###")</f>
        <v>$54,839</v>
      </c>
      <c r="S107" s="68" t="s">
        <v>307</v>
      </c>
      <c r="T107" s="68" t="s">
        <v>8</v>
      </c>
      <c r="U107" s="68" t="s">
        <v>85</v>
      </c>
      <c r="V107" s="61">
        <v>512.12497157300004</v>
      </c>
      <c r="W107" s="61">
        <v>514.34282965499995</v>
      </c>
      <c r="X107" s="61">
        <f>W107-V107</f>
        <v>2.217858081999907</v>
      </c>
      <c r="Y107" s="72">
        <f>X107/V107</f>
        <v>4.3306970077786298E-3</v>
      </c>
      <c r="Z107" s="61">
        <v>514.34282965499995</v>
      </c>
      <c r="AA107" s="61">
        <v>531.53658913699996</v>
      </c>
      <c r="AB107" s="61">
        <f>AA107-Z107</f>
        <v>17.193759482000019</v>
      </c>
      <c r="AC107" s="72">
        <f>AB107/Z107</f>
        <v>3.3428597601978596E-2</v>
      </c>
      <c r="AD107" s="61">
        <v>153.117181684</v>
      </c>
      <c r="AE107" s="61">
        <v>38.279295421100002</v>
      </c>
      <c r="AF107" s="61">
        <v>98.427699077599996</v>
      </c>
      <c r="AG107" s="61">
        <v>32.809233025899999</v>
      </c>
      <c r="AH107" s="62">
        <v>6.3E-2</v>
      </c>
      <c r="AI107" s="61">
        <v>505.048239314</v>
      </c>
      <c r="AJ107" s="61">
        <v>221.34199070299999</v>
      </c>
      <c r="AK107" s="63">
        <f>AJ107/AI107</f>
        <v>0.43825910769166476</v>
      </c>
      <c r="AL107" s="73">
        <v>106.8</v>
      </c>
      <c r="AM107" s="74">
        <v>2.3000440000000002</v>
      </c>
      <c r="AN107" s="74">
        <v>2.2524489999999999</v>
      </c>
      <c r="AO107" s="76" t="s">
        <v>90</v>
      </c>
      <c r="AP107" s="75">
        <v>2.7694864493400001E-2</v>
      </c>
      <c r="AQ107" s="75">
        <v>6.2766871066500002E-2</v>
      </c>
      <c r="AR107" s="75">
        <v>0.25627145471399998</v>
      </c>
      <c r="AS107" s="75">
        <v>0.233947701831</v>
      </c>
      <c r="AT107" s="75">
        <v>0.19528701841599999</v>
      </c>
      <c r="AU107" s="75">
        <v>0.13935261198900001</v>
      </c>
      <c r="AV107" s="75">
        <v>8.0343927056899994E-2</v>
      </c>
      <c r="AW107" s="61">
        <v>0</v>
      </c>
      <c r="AX107" s="61">
        <v>0</v>
      </c>
      <c r="AY107" s="61">
        <v>0</v>
      </c>
      <c r="AZ107" s="61">
        <v>0</v>
      </c>
      <c r="BA107" s="61">
        <v>0</v>
      </c>
      <c r="BB107" s="61">
        <f>SUM(AW107:BA107)</f>
        <v>0</v>
      </c>
      <c r="BC107" s="61">
        <f>BA107-AW107</f>
        <v>0</v>
      </c>
      <c r="BD107" s="63">
        <v>0</v>
      </c>
      <c r="BE107" s="67">
        <f>IF(K107&lt;BE$6,1,0)</f>
        <v>0</v>
      </c>
      <c r="BF107" s="67">
        <f>+IF(AND(K107&gt;=BF$5,K107&lt;BF$6),1,0)</f>
        <v>1</v>
      </c>
      <c r="BG107" s="67">
        <f>+IF(AND(K107&gt;=BG$5,K107&lt;BG$6),1,0)</f>
        <v>0</v>
      </c>
      <c r="BH107" s="67">
        <f>+IF(AND(K107&gt;=BH$5,K107&lt;BH$6),1,0)</f>
        <v>0</v>
      </c>
      <c r="BI107" s="67">
        <f>+IF(K107&gt;=BI$6,1,0)</f>
        <v>0</v>
      </c>
      <c r="BJ107" s="67">
        <f>IF(M107&lt;BJ$6,1,0)</f>
        <v>0</v>
      </c>
      <c r="BK107" s="67">
        <f>+IF(AND(M107&gt;=BK$5,M107&lt;BK$6),1,0)</f>
        <v>0</v>
      </c>
      <c r="BL107" s="67">
        <f>+IF(AND(M107&gt;=BL$5,M107&lt;BL$6),1,0)</f>
        <v>0</v>
      </c>
      <c r="BM107" s="67">
        <f>+IF(AND(M107&gt;=BM$5,M107&lt;BM$6),1,0)</f>
        <v>1</v>
      </c>
      <c r="BN107" s="67">
        <f>+IF(M107&gt;=BN$6,1,0)</f>
        <v>0</v>
      </c>
      <c r="BO107" s="67" t="str">
        <f>+IF(M107&gt;=BO$6,"YES","NO")</f>
        <v>YES</v>
      </c>
      <c r="BP107" s="67" t="str">
        <f>+IF(K107&gt;=BP$6,"YES","NO")</f>
        <v>YES</v>
      </c>
      <c r="BQ107" s="67" t="str">
        <f>+IF(ISERROR(VLOOKUP(E107,'[1]Hi Tech List (2020)'!$A$2:$B$84,1,FALSE)),"NO","YES")</f>
        <v>NO</v>
      </c>
      <c r="BR107" s="67" t="str">
        <f>IF(AL107&gt;=BR$6,"YES","NO")</f>
        <v>YES</v>
      </c>
      <c r="BS107" s="67" t="str">
        <f>IF(AB107&gt;BS$6,"YES","NO")</f>
        <v>NO</v>
      </c>
      <c r="BT107" s="67" t="str">
        <f>IF(AC107&gt;BT$6,"YES","NO")</f>
        <v>NO</v>
      </c>
      <c r="BU107" s="67" t="str">
        <f>IF(AD107&gt;BU$6,"YES","NO")</f>
        <v>YES</v>
      </c>
      <c r="BV107" s="67" t="str">
        <f>IF(OR(BS107="YES",BT107="YES",BU107="YES"),"YES","NO")</f>
        <v>YES</v>
      </c>
      <c r="BW107" s="67" t="str">
        <f>+IF(BE107=1,BE$8,IF(BF107=1,BF$8,IF(BG107=1,BG$8,IF(BH107=1,BH$8,BI$8))))</f>
        <v>$15-20</v>
      </c>
      <c r="BX107" s="67" t="str">
        <f>+IF(BJ107=1,BJ$8,IF(BK107=1,BK$8,IF(BL107=1,BL$8,IF(BM107=1,BM$8,BN$8))))</f>
        <v>$25-30</v>
      </c>
    </row>
    <row r="108" spans="1:76" hidden="1" x14ac:dyDescent="0.2">
      <c r="A108" s="68" t="str">
        <f t="shared" si="8"/>
        <v>29-0000</v>
      </c>
      <c r="B108" s="68" t="str">
        <f>VLOOKUP(A108,'[1]2- &amp; 3-digit SOC'!$A$1:$B$121,2,FALSE)</f>
        <v>Healthcare Practitioners and Technical Occupations</v>
      </c>
      <c r="C108" s="68" t="str">
        <f t="shared" si="9"/>
        <v>29-0000 Healthcare Practitioners and Technical Occupations</v>
      </c>
      <c r="D108" s="68" t="str">
        <f t="shared" si="10"/>
        <v>29-9000</v>
      </c>
      <c r="E108" s="68" t="str">
        <f>VLOOKUP(D108,'[1]2- &amp; 3-digit SOC'!$A$1:$B$121,2,FALSE)</f>
        <v>Other Healthcare Practitioners and Technical Occupations</v>
      </c>
      <c r="F108" s="68" t="str">
        <f t="shared" si="11"/>
        <v>29-9000 Other Healthcare Practitioners and Technical Occupations</v>
      </c>
      <c r="G108" s="68" t="s">
        <v>387</v>
      </c>
      <c r="H108" s="68" t="s">
        <v>388</v>
      </c>
      <c r="I108" s="68" t="s">
        <v>389</v>
      </c>
      <c r="J108" s="69" t="str">
        <f>CONCATENATE(H108, " (", R108, ")")</f>
        <v>Athletic Trainers ($58,446)</v>
      </c>
      <c r="K108" s="70">
        <v>20.958461931900001</v>
      </c>
      <c r="L108" s="70">
        <v>24.1789257832</v>
      </c>
      <c r="M108" s="70">
        <v>28.098807281799999</v>
      </c>
      <c r="N108" s="70">
        <v>28.8010709777</v>
      </c>
      <c r="O108" s="70">
        <v>32.688945216999997</v>
      </c>
      <c r="P108" s="70">
        <v>37.972680661399998</v>
      </c>
      <c r="Q108" s="71">
        <v>58445.5191462</v>
      </c>
      <c r="R108" s="71" t="str">
        <f>TEXT(Q108, "$#,###")</f>
        <v>$58,446</v>
      </c>
      <c r="S108" s="68" t="s">
        <v>84</v>
      </c>
      <c r="T108" s="68" t="s">
        <v>8</v>
      </c>
      <c r="U108" s="68" t="s">
        <v>8</v>
      </c>
      <c r="V108" s="61">
        <v>692.67914897900005</v>
      </c>
      <c r="W108" s="61">
        <v>739.45583496899997</v>
      </c>
      <c r="X108" s="61">
        <f>W108-V108</f>
        <v>46.776685989999919</v>
      </c>
      <c r="Y108" s="72">
        <f>X108/V108</f>
        <v>6.7530091037023621E-2</v>
      </c>
      <c r="Z108" s="61">
        <v>739.45583496899997</v>
      </c>
      <c r="AA108" s="61">
        <v>795.63358511399997</v>
      </c>
      <c r="AB108" s="61">
        <f>AA108-Z108</f>
        <v>56.177750145000005</v>
      </c>
      <c r="AC108" s="72">
        <f>AB108/Z108</f>
        <v>7.5971745016191708E-2</v>
      </c>
      <c r="AD108" s="61">
        <v>223.26687847299999</v>
      </c>
      <c r="AE108" s="61">
        <v>55.816719618299999</v>
      </c>
      <c r="AF108" s="61">
        <v>113.944709891</v>
      </c>
      <c r="AG108" s="61">
        <v>37.981569963600002</v>
      </c>
      <c r="AH108" s="62">
        <v>0.05</v>
      </c>
      <c r="AI108" s="61">
        <v>715.18641230799994</v>
      </c>
      <c r="AJ108" s="61">
        <v>195.24465719299999</v>
      </c>
      <c r="AK108" s="63">
        <f>AJ108/AI108</f>
        <v>0.27299827546068722</v>
      </c>
      <c r="AL108" s="73">
        <v>91.7</v>
      </c>
      <c r="AM108" s="74">
        <v>0.88632200000000005</v>
      </c>
      <c r="AN108" s="74">
        <v>0.88370400000000005</v>
      </c>
      <c r="AO108" s="76" t="s">
        <v>90</v>
      </c>
      <c r="AP108" s="75">
        <v>2.1169297174099998E-2</v>
      </c>
      <c r="AQ108" s="75">
        <v>7.1346034526300006E-2</v>
      </c>
      <c r="AR108" s="75">
        <v>0.30116766846699999</v>
      </c>
      <c r="AS108" s="75">
        <v>0.24005495278200001</v>
      </c>
      <c r="AT108" s="75">
        <v>0.180048903289</v>
      </c>
      <c r="AU108" s="75">
        <v>0.131089321826</v>
      </c>
      <c r="AV108" s="75">
        <v>5.0754342994699997E-2</v>
      </c>
      <c r="AW108" s="61">
        <v>111</v>
      </c>
      <c r="AX108" s="61">
        <v>133</v>
      </c>
      <c r="AY108" s="61">
        <v>174</v>
      </c>
      <c r="AZ108" s="61">
        <v>252</v>
      </c>
      <c r="BA108" s="61">
        <v>290</v>
      </c>
      <c r="BB108" s="61">
        <f>SUM(AW108:BA108)</f>
        <v>960</v>
      </c>
      <c r="BC108" s="61">
        <f>BA108-AW108</f>
        <v>179</v>
      </c>
      <c r="BD108" s="63">
        <f>BC108/AW108</f>
        <v>1.6126126126126126</v>
      </c>
      <c r="BE108" s="67">
        <f>IF(K108&lt;BE$6,1,0)</f>
        <v>0</v>
      </c>
      <c r="BF108" s="67">
        <f>+IF(AND(K108&gt;=BF$5,K108&lt;BF$6),1,0)</f>
        <v>0</v>
      </c>
      <c r="BG108" s="67">
        <f>+IF(AND(K108&gt;=BG$5,K108&lt;BG$6),1,0)</f>
        <v>1</v>
      </c>
      <c r="BH108" s="67">
        <f>+IF(AND(K108&gt;=BH$5,K108&lt;BH$6),1,0)</f>
        <v>0</v>
      </c>
      <c r="BI108" s="67">
        <f>+IF(K108&gt;=BI$6,1,0)</f>
        <v>0</v>
      </c>
      <c r="BJ108" s="67">
        <f>IF(M108&lt;BJ$6,1,0)</f>
        <v>0</v>
      </c>
      <c r="BK108" s="67">
        <f>+IF(AND(M108&gt;=BK$5,M108&lt;BK$6),1,0)</f>
        <v>0</v>
      </c>
      <c r="BL108" s="67">
        <f>+IF(AND(M108&gt;=BL$5,M108&lt;BL$6),1,0)</f>
        <v>0</v>
      </c>
      <c r="BM108" s="67">
        <f>+IF(AND(M108&gt;=BM$5,M108&lt;BM$6),1,0)</f>
        <v>1</v>
      </c>
      <c r="BN108" s="67">
        <f>+IF(M108&gt;=BN$6,1,0)</f>
        <v>0</v>
      </c>
      <c r="BO108" s="67" t="str">
        <f>+IF(M108&gt;=BO$6,"YES","NO")</f>
        <v>YES</v>
      </c>
      <c r="BP108" s="67" t="str">
        <f>+IF(K108&gt;=BP$6,"YES","NO")</f>
        <v>YES</v>
      </c>
      <c r="BQ108" s="67" t="str">
        <f>+IF(ISERROR(VLOOKUP(E108,'[1]Hi Tech List (2020)'!$A$2:$B$84,1,FALSE)),"NO","YES")</f>
        <v>NO</v>
      </c>
      <c r="BR108" s="67" t="str">
        <f>IF(AL108&gt;=BR$6,"YES","NO")</f>
        <v>NO</v>
      </c>
      <c r="BS108" s="67" t="str">
        <f>IF(AB108&gt;BS$6,"YES","NO")</f>
        <v>NO</v>
      </c>
      <c r="BT108" s="67" t="str">
        <f>IF(AC108&gt;BT$6,"YES","NO")</f>
        <v>NO</v>
      </c>
      <c r="BU108" s="67" t="str">
        <f>IF(AD108&gt;BU$6,"YES","NO")</f>
        <v>YES</v>
      </c>
      <c r="BV108" s="67" t="str">
        <f>IF(OR(BS108="YES",BT108="YES",BU108="YES"),"YES","NO")</f>
        <v>YES</v>
      </c>
      <c r="BW108" s="67" t="str">
        <f>+IF(BE108=1,BE$8,IF(BF108=1,BF$8,IF(BG108=1,BG$8,IF(BH108=1,BH$8,BI$8))))</f>
        <v>$20-25</v>
      </c>
      <c r="BX108" s="67" t="str">
        <f>+IF(BJ108=1,BJ$8,IF(BK108=1,BK$8,IF(BL108=1,BL$8,IF(BM108=1,BM$8,BN$8))))</f>
        <v>$25-30</v>
      </c>
    </row>
    <row r="109" spans="1:76" hidden="1" x14ac:dyDescent="0.2">
      <c r="A109" s="68" t="str">
        <f t="shared" si="8"/>
        <v>31-0000</v>
      </c>
      <c r="B109" s="68" t="str">
        <f>VLOOKUP(A109,'[1]2- &amp; 3-digit SOC'!$A$1:$B$121,2,FALSE)</f>
        <v>Healthcare Support Occupations</v>
      </c>
      <c r="C109" s="68" t="str">
        <f t="shared" si="9"/>
        <v>31-0000 Healthcare Support Occupations</v>
      </c>
      <c r="D109" s="68" t="str">
        <f t="shared" si="10"/>
        <v>31-2000</v>
      </c>
      <c r="E109" s="68" t="str">
        <f>VLOOKUP(D109,'[1]2- &amp; 3-digit SOC'!$A$1:$B$121,2,FALSE)</f>
        <v>Occupational Therapy and Physical Therapist Assistants and Aides</v>
      </c>
      <c r="F109" s="68" t="str">
        <f t="shared" si="11"/>
        <v>31-2000 Occupational Therapy and Physical Therapist Assistants and Aides</v>
      </c>
      <c r="G109" s="68" t="s">
        <v>390</v>
      </c>
      <c r="H109" s="68" t="s">
        <v>391</v>
      </c>
      <c r="I109" s="68" t="s">
        <v>392</v>
      </c>
      <c r="J109" s="69" t="str">
        <f>CONCATENATE(H109, " (", R109, ")")</f>
        <v>Occupational Therapy Assistants ($67,060)</v>
      </c>
      <c r="K109" s="70">
        <v>20.101698427999999</v>
      </c>
      <c r="L109" s="70">
        <v>25.909113744100001</v>
      </c>
      <c r="M109" s="70">
        <v>32.240527658300003</v>
      </c>
      <c r="N109" s="70">
        <v>33.144250065900003</v>
      </c>
      <c r="O109" s="70">
        <v>39.203715024300003</v>
      </c>
      <c r="P109" s="70">
        <v>50.8330080952</v>
      </c>
      <c r="Q109" s="71">
        <v>67060.297529200005</v>
      </c>
      <c r="R109" s="71" t="str">
        <f>TEXT(Q109, "$#,###")</f>
        <v>$67,060</v>
      </c>
      <c r="S109" s="68" t="s">
        <v>139</v>
      </c>
      <c r="T109" s="68" t="s">
        <v>8</v>
      </c>
      <c r="U109" s="68" t="s">
        <v>8</v>
      </c>
      <c r="V109" s="61">
        <v>1257.6875316999999</v>
      </c>
      <c r="W109" s="61">
        <v>1424.69727339</v>
      </c>
      <c r="X109" s="61">
        <f>W109-V109</f>
        <v>167.00974169000006</v>
      </c>
      <c r="Y109" s="72">
        <f>X109/V109</f>
        <v>0.13279112456832196</v>
      </c>
      <c r="Z109" s="61">
        <v>1424.69727339</v>
      </c>
      <c r="AA109" s="61">
        <v>1575.06582499</v>
      </c>
      <c r="AB109" s="61">
        <f>AA109-Z109</f>
        <v>150.36855160000005</v>
      </c>
      <c r="AC109" s="72">
        <f>AB109/Z109</f>
        <v>0.1055442123800835</v>
      </c>
      <c r="AD109" s="61">
        <v>763.93485660800002</v>
      </c>
      <c r="AE109" s="61">
        <v>190.983714152</v>
      </c>
      <c r="AF109" s="61">
        <v>425.787068331</v>
      </c>
      <c r="AG109" s="61">
        <v>141.929022777</v>
      </c>
      <c r="AH109" s="62">
        <v>9.6000000000000002E-2</v>
      </c>
      <c r="AI109" s="61">
        <v>1358.42522076</v>
      </c>
      <c r="AJ109" s="61">
        <v>978.70380247000003</v>
      </c>
      <c r="AK109" s="63">
        <f>AJ109/AI109</f>
        <v>0.72046939906080609</v>
      </c>
      <c r="AL109" s="73">
        <v>87.3</v>
      </c>
      <c r="AM109" s="74">
        <v>1.2011559999999999</v>
      </c>
      <c r="AN109" s="74">
        <v>1.1869430000000001</v>
      </c>
      <c r="AO109" s="76" t="s">
        <v>90</v>
      </c>
      <c r="AP109" s="76" t="s">
        <v>90</v>
      </c>
      <c r="AQ109" s="75">
        <v>4.4829599359499997E-2</v>
      </c>
      <c r="AR109" s="75">
        <v>0.31725807989400001</v>
      </c>
      <c r="AS109" s="75">
        <v>0.30033209558500001</v>
      </c>
      <c r="AT109" s="75">
        <v>0.19814322201699999</v>
      </c>
      <c r="AU109" s="75">
        <v>0.110284525327</v>
      </c>
      <c r="AV109" s="75">
        <v>2.35655779976E-2</v>
      </c>
      <c r="AW109" s="61">
        <v>88</v>
      </c>
      <c r="AX109" s="61">
        <v>124</v>
      </c>
      <c r="AY109" s="61">
        <v>203</v>
      </c>
      <c r="AZ109" s="61">
        <v>283</v>
      </c>
      <c r="BA109" s="61">
        <v>308</v>
      </c>
      <c r="BB109" s="61">
        <f>SUM(AW109:BA109)</f>
        <v>1006</v>
      </c>
      <c r="BC109" s="61">
        <f>BA109-AW109</f>
        <v>220</v>
      </c>
      <c r="BD109" s="63">
        <f>BC109/AW109</f>
        <v>2.5</v>
      </c>
      <c r="BE109" s="67">
        <f>IF(K109&lt;BE$6,1,0)</f>
        <v>0</v>
      </c>
      <c r="BF109" s="67">
        <f>+IF(AND(K109&gt;=BF$5,K109&lt;BF$6),1,0)</f>
        <v>0</v>
      </c>
      <c r="BG109" s="67">
        <f>+IF(AND(K109&gt;=BG$5,K109&lt;BG$6),1,0)</f>
        <v>1</v>
      </c>
      <c r="BH109" s="67">
        <f>+IF(AND(K109&gt;=BH$5,K109&lt;BH$6),1,0)</f>
        <v>0</v>
      </c>
      <c r="BI109" s="67">
        <f>+IF(K109&gt;=BI$6,1,0)</f>
        <v>0</v>
      </c>
      <c r="BJ109" s="67">
        <f>IF(M109&lt;BJ$6,1,0)</f>
        <v>0</v>
      </c>
      <c r="BK109" s="67">
        <f>+IF(AND(M109&gt;=BK$5,M109&lt;BK$6),1,0)</f>
        <v>0</v>
      </c>
      <c r="BL109" s="67">
        <f>+IF(AND(M109&gt;=BL$5,M109&lt;BL$6),1,0)</f>
        <v>0</v>
      </c>
      <c r="BM109" s="67">
        <f>+IF(AND(M109&gt;=BM$5,M109&lt;BM$6),1,0)</f>
        <v>0</v>
      </c>
      <c r="BN109" s="67">
        <f>+IF(M109&gt;=BN$6,1,0)</f>
        <v>1</v>
      </c>
      <c r="BO109" s="67" t="str">
        <f>+IF(M109&gt;=BO$6,"YES","NO")</f>
        <v>YES</v>
      </c>
      <c r="BP109" s="67" t="str">
        <f>+IF(K109&gt;=BP$6,"YES","NO")</f>
        <v>YES</v>
      </c>
      <c r="BQ109" s="67" t="str">
        <f>+IF(ISERROR(VLOOKUP(E109,'[1]Hi Tech List (2020)'!$A$2:$B$84,1,FALSE)),"NO","YES")</f>
        <v>NO</v>
      </c>
      <c r="BR109" s="67" t="str">
        <f>IF(AL109&gt;=BR$6,"YES","NO")</f>
        <v>NO</v>
      </c>
      <c r="BS109" s="67" t="str">
        <f>IF(AB109&gt;BS$6,"YES","NO")</f>
        <v>YES</v>
      </c>
      <c r="BT109" s="67" t="str">
        <f>IF(AC109&gt;BT$6,"YES","NO")</f>
        <v>NO</v>
      </c>
      <c r="BU109" s="67" t="str">
        <f>IF(AD109&gt;BU$6,"YES","NO")</f>
        <v>YES</v>
      </c>
      <c r="BV109" s="67" t="str">
        <f>IF(OR(BS109="YES",BT109="YES",BU109="YES"),"YES","NO")</f>
        <v>YES</v>
      </c>
      <c r="BW109" s="67" t="str">
        <f>+IF(BE109=1,BE$8,IF(BF109=1,BF$8,IF(BG109=1,BG$8,IF(BH109=1,BH$8,BI$8))))</f>
        <v>$20-25</v>
      </c>
      <c r="BX109" s="67" t="str">
        <f>+IF(BJ109=1,BJ$8,IF(BK109=1,BK$8,IF(BL109=1,BL$8,IF(BM109=1,BM$8,BN$8))))</f>
        <v>&gt;$30</v>
      </c>
    </row>
    <row r="110" spans="1:76" hidden="1" x14ac:dyDescent="0.2">
      <c r="A110" s="68" t="str">
        <f t="shared" si="8"/>
        <v>31-0000</v>
      </c>
      <c r="B110" s="68" t="str">
        <f>VLOOKUP(A110,'[1]2- &amp; 3-digit SOC'!$A$1:$B$121,2,FALSE)</f>
        <v>Healthcare Support Occupations</v>
      </c>
      <c r="C110" s="68" t="str">
        <f t="shared" si="9"/>
        <v>31-0000 Healthcare Support Occupations</v>
      </c>
      <c r="D110" s="68" t="str">
        <f t="shared" si="10"/>
        <v>31-2000</v>
      </c>
      <c r="E110" s="68" t="str">
        <f>VLOOKUP(D110,'[1]2- &amp; 3-digit SOC'!$A$1:$B$121,2,FALSE)</f>
        <v>Occupational Therapy and Physical Therapist Assistants and Aides</v>
      </c>
      <c r="F110" s="68" t="str">
        <f t="shared" si="11"/>
        <v>31-2000 Occupational Therapy and Physical Therapist Assistants and Aides</v>
      </c>
      <c r="G110" s="68" t="s">
        <v>393</v>
      </c>
      <c r="H110" s="68" t="s">
        <v>394</v>
      </c>
      <c r="I110" s="68" t="s">
        <v>395</v>
      </c>
      <c r="J110" s="69" t="str">
        <f>CONCATENATE(H110, " (", R110, ")")</f>
        <v>Physical Therapist Assistants ($75,825)</v>
      </c>
      <c r="K110" s="70">
        <v>15.8288291193</v>
      </c>
      <c r="L110" s="70">
        <v>28.9356241172</v>
      </c>
      <c r="M110" s="70">
        <v>36.454481913800002</v>
      </c>
      <c r="N110" s="70">
        <v>32.676314422399997</v>
      </c>
      <c r="O110" s="70">
        <v>43.9351483644</v>
      </c>
      <c r="P110" s="70">
        <v>51.813339378499997</v>
      </c>
      <c r="Q110" s="71">
        <v>75825.322380800004</v>
      </c>
      <c r="R110" s="71" t="str">
        <f>TEXT(Q110, "$#,###")</f>
        <v>$75,825</v>
      </c>
      <c r="S110" s="68" t="s">
        <v>139</v>
      </c>
      <c r="T110" s="68" t="s">
        <v>8</v>
      </c>
      <c r="U110" s="68" t="s">
        <v>8</v>
      </c>
      <c r="V110" s="61">
        <v>2285.1069192599998</v>
      </c>
      <c r="W110" s="61">
        <v>2364.1522885700001</v>
      </c>
      <c r="X110" s="61">
        <f>W110-V110</f>
        <v>79.045369310000297</v>
      </c>
      <c r="Y110" s="72">
        <f>X110/V110</f>
        <v>3.4591540835033678E-2</v>
      </c>
      <c r="Z110" s="61">
        <v>2364.1522885700001</v>
      </c>
      <c r="AA110" s="61">
        <v>2633.5639430800002</v>
      </c>
      <c r="AB110" s="61">
        <f>AA110-Z110</f>
        <v>269.41165451000006</v>
      </c>
      <c r="AC110" s="72">
        <f>AB110/Z110</f>
        <v>0.1139569797650212</v>
      </c>
      <c r="AD110" s="61">
        <v>1377.55179015</v>
      </c>
      <c r="AE110" s="61">
        <v>344.387947537</v>
      </c>
      <c r="AF110" s="61">
        <v>767.02818883500004</v>
      </c>
      <c r="AG110" s="61">
        <v>255.67606294500001</v>
      </c>
      <c r="AH110" s="62">
        <v>0.104</v>
      </c>
      <c r="AI110" s="61">
        <v>2259.6825598400001</v>
      </c>
      <c r="AJ110" s="61">
        <v>1652.9443196699999</v>
      </c>
      <c r="AK110" s="63">
        <f>AJ110/AI110</f>
        <v>0.73149403772317423</v>
      </c>
      <c r="AL110" s="73">
        <v>88.1</v>
      </c>
      <c r="AM110" s="74">
        <v>0.936805</v>
      </c>
      <c r="AN110" s="74">
        <v>0.93228699999999998</v>
      </c>
      <c r="AO110" s="75">
        <v>5.7721779979500003E-3</v>
      </c>
      <c r="AP110" s="75">
        <v>4.6059136191400001E-2</v>
      </c>
      <c r="AQ110" s="75">
        <v>0.102014044037</v>
      </c>
      <c r="AR110" s="75">
        <v>0.314502778988</v>
      </c>
      <c r="AS110" s="75">
        <v>0.227924278629</v>
      </c>
      <c r="AT110" s="75">
        <v>0.190996788064</v>
      </c>
      <c r="AU110" s="75">
        <v>9.3522949405200007E-2</v>
      </c>
      <c r="AV110" s="75">
        <v>1.9207846687299999E-2</v>
      </c>
      <c r="AW110" s="61">
        <v>154</v>
      </c>
      <c r="AX110" s="61">
        <v>207</v>
      </c>
      <c r="AY110" s="61">
        <v>276</v>
      </c>
      <c r="AZ110" s="61">
        <v>292</v>
      </c>
      <c r="BA110" s="61">
        <v>318</v>
      </c>
      <c r="BB110" s="61">
        <f>SUM(AW110:BA110)</f>
        <v>1247</v>
      </c>
      <c r="BC110" s="61">
        <f>BA110-AW110</f>
        <v>164</v>
      </c>
      <c r="BD110" s="63">
        <f>BC110/AW110</f>
        <v>1.0649350649350648</v>
      </c>
      <c r="BE110" s="67">
        <f>IF(K110&lt;BE$6,1,0)</f>
        <v>0</v>
      </c>
      <c r="BF110" s="67">
        <f>+IF(AND(K110&gt;=BF$5,K110&lt;BF$6),1,0)</f>
        <v>1</v>
      </c>
      <c r="BG110" s="67">
        <f>+IF(AND(K110&gt;=BG$5,K110&lt;BG$6),1,0)</f>
        <v>0</v>
      </c>
      <c r="BH110" s="67">
        <f>+IF(AND(K110&gt;=BH$5,K110&lt;BH$6),1,0)</f>
        <v>0</v>
      </c>
      <c r="BI110" s="67">
        <f>+IF(K110&gt;=BI$6,1,0)</f>
        <v>0</v>
      </c>
      <c r="BJ110" s="67">
        <f>IF(M110&lt;BJ$6,1,0)</f>
        <v>0</v>
      </c>
      <c r="BK110" s="67">
        <f>+IF(AND(M110&gt;=BK$5,M110&lt;BK$6),1,0)</f>
        <v>0</v>
      </c>
      <c r="BL110" s="67">
        <f>+IF(AND(M110&gt;=BL$5,M110&lt;BL$6),1,0)</f>
        <v>0</v>
      </c>
      <c r="BM110" s="67">
        <f>+IF(AND(M110&gt;=BM$5,M110&lt;BM$6),1,0)</f>
        <v>0</v>
      </c>
      <c r="BN110" s="67">
        <f>+IF(M110&gt;=BN$6,1,0)</f>
        <v>1</v>
      </c>
      <c r="BO110" s="67" t="str">
        <f>+IF(M110&gt;=BO$6,"YES","NO")</f>
        <v>YES</v>
      </c>
      <c r="BP110" s="67" t="str">
        <f>+IF(K110&gt;=BP$6,"YES","NO")</f>
        <v>NO</v>
      </c>
      <c r="BQ110" s="67" t="str">
        <f>+IF(ISERROR(VLOOKUP(E110,'[1]Hi Tech List (2020)'!$A$2:$B$84,1,FALSE)),"NO","YES")</f>
        <v>NO</v>
      </c>
      <c r="BR110" s="67" t="str">
        <f>IF(AL110&gt;=BR$6,"YES","NO")</f>
        <v>NO</v>
      </c>
      <c r="BS110" s="67" t="str">
        <f>IF(AB110&gt;BS$6,"YES","NO")</f>
        <v>YES</v>
      </c>
      <c r="BT110" s="67" t="str">
        <f>IF(AC110&gt;BT$6,"YES","NO")</f>
        <v>NO</v>
      </c>
      <c r="BU110" s="67" t="str">
        <f>IF(AD110&gt;BU$6,"YES","NO")</f>
        <v>YES</v>
      </c>
      <c r="BV110" s="67" t="str">
        <f>IF(OR(BS110="YES",BT110="YES",BU110="YES"),"YES","NO")</f>
        <v>YES</v>
      </c>
      <c r="BW110" s="67" t="str">
        <f>+IF(BE110=1,BE$8,IF(BF110=1,BF$8,IF(BG110=1,BG$8,IF(BH110=1,BH$8,BI$8))))</f>
        <v>$15-20</v>
      </c>
      <c r="BX110" s="67" t="str">
        <f>+IF(BJ110=1,BJ$8,IF(BK110=1,BK$8,IF(BL110=1,BL$8,IF(BM110=1,BM$8,BN$8))))</f>
        <v>&gt;$30</v>
      </c>
    </row>
    <row r="111" spans="1:76" hidden="1" x14ac:dyDescent="0.2">
      <c r="A111" s="68" t="str">
        <f t="shared" si="8"/>
        <v>33-0000</v>
      </c>
      <c r="B111" s="68" t="str">
        <f>VLOOKUP(A111,'[1]2- &amp; 3-digit SOC'!$A$1:$B$121,2,FALSE)</f>
        <v>Protective Service Occupations</v>
      </c>
      <c r="C111" s="68" t="str">
        <f t="shared" si="9"/>
        <v>33-0000 Protective Service Occupations</v>
      </c>
      <c r="D111" s="68" t="str">
        <f t="shared" si="10"/>
        <v>33-3000</v>
      </c>
      <c r="E111" s="68" t="str">
        <f>VLOOKUP(D111,'[1]2- &amp; 3-digit SOC'!$A$1:$B$121,2,FALSE)</f>
        <v>Law Enforcement Workers</v>
      </c>
      <c r="F111" s="68" t="str">
        <f t="shared" si="11"/>
        <v>33-3000 Law Enforcement Workers</v>
      </c>
      <c r="G111" s="68" t="s">
        <v>396</v>
      </c>
      <c r="H111" s="68" t="s">
        <v>397</v>
      </c>
      <c r="I111" s="68" t="s">
        <v>398</v>
      </c>
      <c r="J111" s="69" t="str">
        <f>CONCATENATE(H111, " (", R111, ")")</f>
        <v>Bailiffs ($57,336)</v>
      </c>
      <c r="K111" s="70">
        <v>18.258796772899998</v>
      </c>
      <c r="L111" s="70">
        <v>23.372379582800001</v>
      </c>
      <c r="M111" s="70">
        <v>27.565487610400002</v>
      </c>
      <c r="N111" s="70">
        <v>27.006654880100001</v>
      </c>
      <c r="O111" s="70">
        <v>31.0265510306</v>
      </c>
      <c r="P111" s="70">
        <v>36.012379408000001</v>
      </c>
      <c r="Q111" s="71">
        <v>57336.214229600002</v>
      </c>
      <c r="R111" s="71" t="str">
        <f>TEXT(Q111, "$#,###")</f>
        <v>$57,336</v>
      </c>
      <c r="S111" s="68" t="s">
        <v>307</v>
      </c>
      <c r="T111" s="68" t="s">
        <v>8</v>
      </c>
      <c r="U111" s="68" t="s">
        <v>85</v>
      </c>
      <c r="V111" s="61">
        <v>177.571230224</v>
      </c>
      <c r="W111" s="61">
        <v>301.96845410999998</v>
      </c>
      <c r="X111" s="61">
        <f>W111-V111</f>
        <v>124.39722388599998</v>
      </c>
      <c r="Y111" s="72">
        <f>X111/V111</f>
        <v>0.70054830238590537</v>
      </c>
      <c r="Z111" s="61">
        <v>301.96845410999998</v>
      </c>
      <c r="AA111" s="61">
        <v>308.85779612300001</v>
      </c>
      <c r="AB111" s="61">
        <f>AA111-Z111</f>
        <v>6.8893420130000322</v>
      </c>
      <c r="AC111" s="72">
        <f>AB111/Z111</f>
        <v>2.2814773924995514E-2</v>
      </c>
      <c r="AD111" s="61">
        <v>112.24427413399999</v>
      </c>
      <c r="AE111" s="61">
        <v>28.0610685334</v>
      </c>
      <c r="AF111" s="61">
        <v>77.629858852699996</v>
      </c>
      <c r="AG111" s="61">
        <v>25.876619617599999</v>
      </c>
      <c r="AH111" s="62">
        <v>8.5000000000000006E-2</v>
      </c>
      <c r="AI111" s="61">
        <v>298.97778018399998</v>
      </c>
      <c r="AJ111" s="61">
        <v>81.639960746699998</v>
      </c>
      <c r="AK111" s="63">
        <f>AJ111/AI111</f>
        <v>0.27306363936629768</v>
      </c>
      <c r="AL111" s="73">
        <v>100.5</v>
      </c>
      <c r="AM111" s="74">
        <v>0.56872199999999995</v>
      </c>
      <c r="AN111" s="74">
        <v>0.56898199999999999</v>
      </c>
      <c r="AO111" s="75">
        <v>6.8099343178600004E-4</v>
      </c>
      <c r="AP111" s="76" t="s">
        <v>90</v>
      </c>
      <c r="AQ111" s="75">
        <v>4.93178173246E-2</v>
      </c>
      <c r="AR111" s="75">
        <v>0.26173307926</v>
      </c>
      <c r="AS111" s="75">
        <v>0.23642175653899999</v>
      </c>
      <c r="AT111" s="75">
        <v>0.22791906549999999</v>
      </c>
      <c r="AU111" s="75">
        <v>0.143981878318</v>
      </c>
      <c r="AV111" s="75">
        <v>5.8752237739399998E-2</v>
      </c>
      <c r="AW111" s="61">
        <v>122</v>
      </c>
      <c r="AX111" s="61">
        <v>116</v>
      </c>
      <c r="AY111" s="61">
        <v>18</v>
      </c>
      <c r="AZ111" s="61">
        <v>10</v>
      </c>
      <c r="BA111" s="61">
        <v>17</v>
      </c>
      <c r="BB111" s="61">
        <f>SUM(AW111:BA111)</f>
        <v>283</v>
      </c>
      <c r="BC111" s="61">
        <f>BA111-AW111</f>
        <v>-105</v>
      </c>
      <c r="BD111" s="63">
        <f>BC111/AW111</f>
        <v>-0.86065573770491799</v>
      </c>
      <c r="BE111" s="67">
        <f>IF(K111&lt;BE$6,1,0)</f>
        <v>0</v>
      </c>
      <c r="BF111" s="67">
        <f>+IF(AND(K111&gt;=BF$5,K111&lt;BF$6),1,0)</f>
        <v>1</v>
      </c>
      <c r="BG111" s="67">
        <f>+IF(AND(K111&gt;=BG$5,K111&lt;BG$6),1,0)</f>
        <v>0</v>
      </c>
      <c r="BH111" s="67">
        <f>+IF(AND(K111&gt;=BH$5,K111&lt;BH$6),1,0)</f>
        <v>0</v>
      </c>
      <c r="BI111" s="67">
        <f>+IF(K111&gt;=BI$6,1,0)</f>
        <v>0</v>
      </c>
      <c r="BJ111" s="67">
        <f>IF(M111&lt;BJ$6,1,0)</f>
        <v>0</v>
      </c>
      <c r="BK111" s="67">
        <f>+IF(AND(M111&gt;=BK$5,M111&lt;BK$6),1,0)</f>
        <v>0</v>
      </c>
      <c r="BL111" s="67">
        <f>+IF(AND(M111&gt;=BL$5,M111&lt;BL$6),1,0)</f>
        <v>0</v>
      </c>
      <c r="BM111" s="67">
        <f>+IF(AND(M111&gt;=BM$5,M111&lt;BM$6),1,0)</f>
        <v>1</v>
      </c>
      <c r="BN111" s="67">
        <f>+IF(M111&gt;=BN$6,1,0)</f>
        <v>0</v>
      </c>
      <c r="BO111" s="67" t="str">
        <f>+IF(M111&gt;=BO$6,"YES","NO")</f>
        <v>YES</v>
      </c>
      <c r="BP111" s="67" t="str">
        <f>+IF(K111&gt;=BP$6,"YES","NO")</f>
        <v>YES</v>
      </c>
      <c r="BQ111" s="67" t="str">
        <f>+IF(ISERROR(VLOOKUP(E111,'[1]Hi Tech List (2020)'!$A$2:$B$84,1,FALSE)),"NO","YES")</f>
        <v>NO</v>
      </c>
      <c r="BR111" s="67" t="str">
        <f>IF(AL111&gt;=BR$6,"YES","NO")</f>
        <v>YES</v>
      </c>
      <c r="BS111" s="67" t="str">
        <f>IF(AB111&gt;BS$6,"YES","NO")</f>
        <v>NO</v>
      </c>
      <c r="BT111" s="67" t="str">
        <f>IF(AC111&gt;BT$6,"YES","NO")</f>
        <v>NO</v>
      </c>
      <c r="BU111" s="67" t="str">
        <f>IF(AD111&gt;BU$6,"YES","NO")</f>
        <v>YES</v>
      </c>
      <c r="BV111" s="67" t="str">
        <f>IF(OR(BS111="YES",BT111="YES",BU111="YES"),"YES","NO")</f>
        <v>YES</v>
      </c>
      <c r="BW111" s="67" t="str">
        <f>+IF(BE111=1,BE$8,IF(BF111=1,BF$8,IF(BG111=1,BG$8,IF(BH111=1,BH$8,BI$8))))</f>
        <v>$15-20</v>
      </c>
      <c r="BX111" s="67" t="str">
        <f>+IF(BJ111=1,BJ$8,IF(BK111=1,BK$8,IF(BL111=1,BL$8,IF(BM111=1,BM$8,BN$8))))</f>
        <v>$25-30</v>
      </c>
    </row>
    <row r="112" spans="1:76" x14ac:dyDescent="0.2">
      <c r="A112" s="68" t="str">
        <f t="shared" si="8"/>
        <v>33-0000</v>
      </c>
      <c r="B112" s="68" t="str">
        <f>VLOOKUP(A112,'[1]2- &amp; 3-digit SOC'!$A$1:$B$121,2,FALSE)</f>
        <v>Protective Service Occupations</v>
      </c>
      <c r="C112" s="68" t="str">
        <f t="shared" si="9"/>
        <v>33-0000 Protective Service Occupations</v>
      </c>
      <c r="D112" s="68" t="str">
        <f t="shared" si="10"/>
        <v>33-3000</v>
      </c>
      <c r="E112" s="68" t="str">
        <f>VLOOKUP(D112,'[1]2- &amp; 3-digit SOC'!$A$1:$B$121,2,FALSE)</f>
        <v>Law Enforcement Workers</v>
      </c>
      <c r="F112" s="68" t="str">
        <f t="shared" si="11"/>
        <v>33-3000 Law Enforcement Workers</v>
      </c>
      <c r="G112" s="68" t="s">
        <v>399</v>
      </c>
      <c r="H112" s="68" t="s">
        <v>400</v>
      </c>
      <c r="I112" s="68" t="s">
        <v>401</v>
      </c>
      <c r="J112" s="69" t="str">
        <f>CONCATENATE(H112, " (", R112, ")")</f>
        <v>Correctional Officers and Jailers ($48,234)</v>
      </c>
      <c r="K112" s="70">
        <v>17.937313638399999</v>
      </c>
      <c r="L112" s="70">
        <v>20.5664597687</v>
      </c>
      <c r="M112" s="70">
        <v>23.189553008899999</v>
      </c>
      <c r="N112" s="70">
        <v>23.757995701900001</v>
      </c>
      <c r="O112" s="70">
        <v>27.1201089019</v>
      </c>
      <c r="P112" s="70">
        <v>30.8898505927</v>
      </c>
      <c r="Q112" s="71">
        <v>48234.270258500001</v>
      </c>
      <c r="R112" s="71" t="str">
        <f>TEXT(Q112, "$#,###")</f>
        <v>$48,234</v>
      </c>
      <c r="S112" s="68" t="s">
        <v>307</v>
      </c>
      <c r="T112" s="68" t="s">
        <v>8</v>
      </c>
      <c r="U112" s="68" t="s">
        <v>85</v>
      </c>
      <c r="V112" s="61">
        <v>5065.9832943199999</v>
      </c>
      <c r="W112" s="61">
        <v>5479.9235533700003</v>
      </c>
      <c r="X112" s="61">
        <f>W112-V112</f>
        <v>413.94025905000035</v>
      </c>
      <c r="Y112" s="72">
        <f>X112/V112</f>
        <v>8.1709756033761849E-2</v>
      </c>
      <c r="Z112" s="61">
        <v>5479.9235533700003</v>
      </c>
      <c r="AA112" s="61">
        <v>5444.1440140799996</v>
      </c>
      <c r="AB112" s="61">
        <f>AA112-Z112</f>
        <v>-35.779539290000685</v>
      </c>
      <c r="AC112" s="72">
        <f>AB112/Z112</f>
        <v>-6.5292040922719195E-3</v>
      </c>
      <c r="AD112" s="61">
        <v>1920.3064933999999</v>
      </c>
      <c r="AE112" s="61">
        <v>480.07662334899999</v>
      </c>
      <c r="AF112" s="61">
        <v>1394.3564430599999</v>
      </c>
      <c r="AG112" s="61">
        <v>464.78548102000002</v>
      </c>
      <c r="AH112" s="62">
        <v>8.5000000000000006E-2</v>
      </c>
      <c r="AI112" s="61">
        <v>5489.5461276699998</v>
      </c>
      <c r="AJ112" s="61">
        <v>1599.6457004700001</v>
      </c>
      <c r="AK112" s="63">
        <f>AJ112/AI112</f>
        <v>0.2913985351916441</v>
      </c>
      <c r="AL112" s="73">
        <v>90.5</v>
      </c>
      <c r="AM112" s="74">
        <v>0.52763800000000005</v>
      </c>
      <c r="AN112" s="74">
        <v>0.52141199999999999</v>
      </c>
      <c r="AO112" s="76" t="s">
        <v>90</v>
      </c>
      <c r="AP112" s="75">
        <v>2.8612792794599998E-2</v>
      </c>
      <c r="AQ112" s="75">
        <v>5.61067689528E-2</v>
      </c>
      <c r="AR112" s="75">
        <v>0.28316632969099997</v>
      </c>
      <c r="AS112" s="75">
        <v>0.250269325875</v>
      </c>
      <c r="AT112" s="75">
        <v>0.22783359753999999</v>
      </c>
      <c r="AU112" s="75">
        <v>0.125335826816</v>
      </c>
      <c r="AV112" s="75">
        <v>2.7639764477099999E-2</v>
      </c>
      <c r="AW112" s="61">
        <v>13</v>
      </c>
      <c r="AX112" s="61">
        <v>6</v>
      </c>
      <c r="AY112" s="61">
        <v>10</v>
      </c>
      <c r="AZ112" s="61">
        <v>5</v>
      </c>
      <c r="BA112" s="61">
        <v>5</v>
      </c>
      <c r="BB112" s="61">
        <f>SUM(AW112:BA112)</f>
        <v>39</v>
      </c>
      <c r="BC112" s="61">
        <f>BA112-AW112</f>
        <v>-8</v>
      </c>
      <c r="BD112" s="63">
        <f>BC112/AW112</f>
        <v>-0.61538461538461542</v>
      </c>
      <c r="BE112" s="67">
        <f>IF(K112&lt;BE$6,1,0)</f>
        <v>0</v>
      </c>
      <c r="BF112" s="67">
        <f>+IF(AND(K112&gt;=BF$5,K112&lt;BF$6),1,0)</f>
        <v>1</v>
      </c>
      <c r="BG112" s="67">
        <f>+IF(AND(K112&gt;=BG$5,K112&lt;BG$6),1,0)</f>
        <v>0</v>
      </c>
      <c r="BH112" s="67">
        <f>+IF(AND(K112&gt;=BH$5,K112&lt;BH$6),1,0)</f>
        <v>0</v>
      </c>
      <c r="BI112" s="67">
        <f>+IF(K112&gt;=BI$6,1,0)</f>
        <v>0</v>
      </c>
      <c r="BJ112" s="67">
        <f>IF(M112&lt;BJ$6,1,0)</f>
        <v>0</v>
      </c>
      <c r="BK112" s="67">
        <f>+IF(AND(M112&gt;=BK$5,M112&lt;BK$6),1,0)</f>
        <v>0</v>
      </c>
      <c r="BL112" s="67">
        <f>+IF(AND(M112&gt;=BL$5,M112&lt;BL$6),1,0)</f>
        <v>1</v>
      </c>
      <c r="BM112" s="67">
        <f>+IF(AND(M112&gt;=BM$5,M112&lt;BM$6),1,0)</f>
        <v>0</v>
      </c>
      <c r="BN112" s="67">
        <f>+IF(M112&gt;=BN$6,1,0)</f>
        <v>0</v>
      </c>
      <c r="BO112" s="67" t="str">
        <f>+IF(M112&gt;=BO$6,"YES","NO")</f>
        <v>YES</v>
      </c>
      <c r="BP112" s="67" t="str">
        <f>+IF(K112&gt;=BP$6,"YES","NO")</f>
        <v>YES</v>
      </c>
      <c r="BQ112" s="67" t="str">
        <f>+IF(ISERROR(VLOOKUP(E112,'[1]Hi Tech List (2020)'!$A$2:$B$84,1,FALSE)),"NO","YES")</f>
        <v>NO</v>
      </c>
      <c r="BR112" s="67" t="str">
        <f>IF(AL112&gt;=BR$6,"YES","NO")</f>
        <v>NO</v>
      </c>
      <c r="BS112" s="67" t="str">
        <f>IF(AB112&gt;BS$6,"YES","NO")</f>
        <v>NO</v>
      </c>
      <c r="BT112" s="67" t="str">
        <f>IF(AC112&gt;BT$6,"YES","NO")</f>
        <v>NO</v>
      </c>
      <c r="BU112" s="67" t="str">
        <f>IF(AD112&gt;BU$6,"YES","NO")</f>
        <v>YES</v>
      </c>
      <c r="BV112" s="67" t="str">
        <f>IF(OR(BS112="YES",BT112="YES",BU112="YES"),"YES","NO")</f>
        <v>YES</v>
      </c>
      <c r="BW112" s="67" t="str">
        <f>+IF(BE112=1,BE$8,IF(BF112=1,BF$8,IF(BG112=1,BG$8,IF(BH112=1,BH$8,BI$8))))</f>
        <v>$15-20</v>
      </c>
      <c r="BX112" s="67" t="str">
        <f>+IF(BJ112=1,BJ$8,IF(BK112=1,BK$8,IF(BL112=1,BL$8,IF(BM112=1,BM$8,BN$8))))</f>
        <v>$20-25</v>
      </c>
    </row>
    <row r="113" spans="1:76" x14ac:dyDescent="0.2">
      <c r="A113" s="68" t="str">
        <f t="shared" si="8"/>
        <v>33-0000</v>
      </c>
      <c r="B113" s="68" t="str">
        <f>VLOOKUP(A113,'[1]2- &amp; 3-digit SOC'!$A$1:$B$121,2,FALSE)</f>
        <v>Protective Service Occupations</v>
      </c>
      <c r="C113" s="68" t="str">
        <f t="shared" si="9"/>
        <v>33-0000 Protective Service Occupations</v>
      </c>
      <c r="D113" s="68" t="str">
        <f t="shared" si="10"/>
        <v>33-3000</v>
      </c>
      <c r="E113" s="68" t="str">
        <f>VLOOKUP(D113,'[1]2- &amp; 3-digit SOC'!$A$1:$B$121,2,FALSE)</f>
        <v>Law Enforcement Workers</v>
      </c>
      <c r="F113" s="68" t="str">
        <f t="shared" si="11"/>
        <v>33-3000 Law Enforcement Workers</v>
      </c>
      <c r="G113" s="68" t="s">
        <v>402</v>
      </c>
      <c r="H113" s="68" t="s">
        <v>403</v>
      </c>
      <c r="I113" s="68" t="s">
        <v>404</v>
      </c>
      <c r="J113" s="69" t="str">
        <f>CONCATENATE(H113, " (", R113, ")")</f>
        <v>Police and Sheriffs Patrol Officers ($72,129)</v>
      </c>
      <c r="K113" s="70">
        <v>24.760750799899998</v>
      </c>
      <c r="L113" s="70">
        <v>28.6106708722</v>
      </c>
      <c r="M113" s="70">
        <v>34.677239764799999</v>
      </c>
      <c r="N113" s="70">
        <v>35.005567664300003</v>
      </c>
      <c r="O113" s="70">
        <v>40.693534878900003</v>
      </c>
      <c r="P113" s="70">
        <v>47.713575607700001</v>
      </c>
      <c r="Q113" s="71">
        <v>72128.658710799995</v>
      </c>
      <c r="R113" s="71" t="str">
        <f>TEXT(Q113, "$#,###")</f>
        <v>$72,129</v>
      </c>
      <c r="S113" s="68" t="s">
        <v>307</v>
      </c>
      <c r="T113" s="68" t="s">
        <v>8</v>
      </c>
      <c r="U113" s="68" t="s">
        <v>85</v>
      </c>
      <c r="V113" s="61">
        <v>14993.352355200001</v>
      </c>
      <c r="W113" s="61">
        <v>15363.193159099999</v>
      </c>
      <c r="X113" s="61">
        <f>W113-V113</f>
        <v>369.84080389999872</v>
      </c>
      <c r="Y113" s="72">
        <f>X113/V113</f>
        <v>2.4666985417155916E-2</v>
      </c>
      <c r="Z113" s="61">
        <v>15363.193159099999</v>
      </c>
      <c r="AA113" s="61">
        <v>15913.192454</v>
      </c>
      <c r="AB113" s="61">
        <f>AA113-Z113</f>
        <v>549.99929490000068</v>
      </c>
      <c r="AC113" s="72">
        <f>AB113/Z113</f>
        <v>3.5799803413538576E-2</v>
      </c>
      <c r="AD113" s="61">
        <v>4875.1184495500002</v>
      </c>
      <c r="AE113" s="61">
        <v>1218.77961239</v>
      </c>
      <c r="AF113" s="61">
        <v>3127.1782105399998</v>
      </c>
      <c r="AG113" s="61">
        <v>1042.3927368499999</v>
      </c>
      <c r="AH113" s="62">
        <v>6.7000000000000004E-2</v>
      </c>
      <c r="AI113" s="61">
        <v>15132.720797</v>
      </c>
      <c r="AJ113" s="61">
        <v>2995.84636396</v>
      </c>
      <c r="AK113" s="63">
        <f>AJ113/AI113</f>
        <v>0.19797142920616856</v>
      </c>
      <c r="AL113" s="73">
        <v>94.5</v>
      </c>
      <c r="AM113" s="74">
        <v>0.86497500000000005</v>
      </c>
      <c r="AN113" s="74">
        <v>0.86089099999999996</v>
      </c>
      <c r="AO113" s="75">
        <v>1.26740557035E-3</v>
      </c>
      <c r="AP113" s="75">
        <v>1.7308731018700001E-2</v>
      </c>
      <c r="AQ113" s="75">
        <v>4.1954604591799997E-2</v>
      </c>
      <c r="AR113" s="75">
        <v>0.31579955332999998</v>
      </c>
      <c r="AS113" s="75">
        <v>0.30444773205100001</v>
      </c>
      <c r="AT113" s="75">
        <v>0.21169396875800001</v>
      </c>
      <c r="AU113" s="75">
        <v>8.9070914929599995E-2</v>
      </c>
      <c r="AV113" s="75">
        <v>1.8457089750600002E-2</v>
      </c>
      <c r="AW113" s="61">
        <v>122</v>
      </c>
      <c r="AX113" s="61">
        <v>116</v>
      </c>
      <c r="AY113" s="61">
        <v>18</v>
      </c>
      <c r="AZ113" s="61">
        <v>10</v>
      </c>
      <c r="BA113" s="61">
        <v>17</v>
      </c>
      <c r="BB113" s="61">
        <f>SUM(AW113:BA113)</f>
        <v>283</v>
      </c>
      <c r="BC113" s="61">
        <f>BA113-AW113</f>
        <v>-105</v>
      </c>
      <c r="BD113" s="63">
        <f>BC113/AW113</f>
        <v>-0.86065573770491799</v>
      </c>
      <c r="BE113" s="67">
        <f>IF(K113&lt;BE$6,1,0)</f>
        <v>0</v>
      </c>
      <c r="BF113" s="67">
        <f>+IF(AND(K113&gt;=BF$5,K113&lt;BF$6),1,0)</f>
        <v>0</v>
      </c>
      <c r="BG113" s="67">
        <f>+IF(AND(K113&gt;=BG$5,K113&lt;BG$6),1,0)</f>
        <v>1</v>
      </c>
      <c r="BH113" s="67">
        <f>+IF(AND(K113&gt;=BH$5,K113&lt;BH$6),1,0)</f>
        <v>0</v>
      </c>
      <c r="BI113" s="67">
        <f>+IF(K113&gt;=BI$6,1,0)</f>
        <v>0</v>
      </c>
      <c r="BJ113" s="67">
        <f>IF(M113&lt;BJ$6,1,0)</f>
        <v>0</v>
      </c>
      <c r="BK113" s="67">
        <f>+IF(AND(M113&gt;=BK$5,M113&lt;BK$6),1,0)</f>
        <v>0</v>
      </c>
      <c r="BL113" s="67">
        <f>+IF(AND(M113&gt;=BL$5,M113&lt;BL$6),1,0)</f>
        <v>0</v>
      </c>
      <c r="BM113" s="67">
        <f>+IF(AND(M113&gt;=BM$5,M113&lt;BM$6),1,0)</f>
        <v>0</v>
      </c>
      <c r="BN113" s="67">
        <f>+IF(M113&gt;=BN$6,1,0)</f>
        <v>1</v>
      </c>
      <c r="BO113" s="67" t="str">
        <f>+IF(M113&gt;=BO$6,"YES","NO")</f>
        <v>YES</v>
      </c>
      <c r="BP113" s="67" t="str">
        <f>+IF(K113&gt;=BP$6,"YES","NO")</f>
        <v>YES</v>
      </c>
      <c r="BQ113" s="67" t="str">
        <f>+IF(ISERROR(VLOOKUP(E113,'[1]Hi Tech List (2020)'!$A$2:$B$84,1,FALSE)),"NO","YES")</f>
        <v>NO</v>
      </c>
      <c r="BR113" s="67" t="str">
        <f>IF(AL113&gt;=BR$6,"YES","NO")</f>
        <v>NO</v>
      </c>
      <c r="BS113" s="67" t="str">
        <f>IF(AB113&gt;BS$6,"YES","NO")</f>
        <v>YES</v>
      </c>
      <c r="BT113" s="67" t="str">
        <f>IF(AC113&gt;BT$6,"YES","NO")</f>
        <v>NO</v>
      </c>
      <c r="BU113" s="67" t="str">
        <f>IF(AD113&gt;BU$6,"YES","NO")</f>
        <v>YES</v>
      </c>
      <c r="BV113" s="67" t="str">
        <f>IF(OR(BS113="YES",BT113="YES",BU113="YES"),"YES","NO")</f>
        <v>YES</v>
      </c>
      <c r="BW113" s="67" t="str">
        <f>+IF(BE113=1,BE$8,IF(BF113=1,BF$8,IF(BG113=1,BG$8,IF(BH113=1,BH$8,BI$8))))</f>
        <v>$20-25</v>
      </c>
      <c r="BX113" s="67" t="str">
        <f>+IF(BJ113=1,BJ$8,IF(BK113=1,BK$8,IF(BL113=1,BL$8,IF(BM113=1,BM$8,BN$8))))</f>
        <v>&gt;$30</v>
      </c>
    </row>
    <row r="114" spans="1:76" hidden="1" x14ac:dyDescent="0.2">
      <c r="A114" s="68" t="str">
        <f t="shared" si="8"/>
        <v>33-0000</v>
      </c>
      <c r="B114" s="68" t="str">
        <f>VLOOKUP(A114,'[1]2- &amp; 3-digit SOC'!$A$1:$B$121,2,FALSE)</f>
        <v>Protective Service Occupations</v>
      </c>
      <c r="C114" s="68" t="str">
        <f t="shared" si="9"/>
        <v>33-0000 Protective Service Occupations</v>
      </c>
      <c r="D114" s="68" t="str">
        <f t="shared" si="10"/>
        <v>33-3000</v>
      </c>
      <c r="E114" s="68" t="str">
        <f>VLOOKUP(D114,'[1]2- &amp; 3-digit SOC'!$A$1:$B$121,2,FALSE)</f>
        <v>Law Enforcement Workers</v>
      </c>
      <c r="F114" s="68" t="str">
        <f t="shared" si="11"/>
        <v>33-3000 Law Enforcement Workers</v>
      </c>
      <c r="G114" s="68" t="s">
        <v>405</v>
      </c>
      <c r="H114" s="68" t="s">
        <v>406</v>
      </c>
      <c r="I114" s="68" t="s">
        <v>407</v>
      </c>
      <c r="J114" s="69" t="str">
        <f>CONCATENATE(H114, " (", R114, ")")</f>
        <v>Transit and Railroad Police ($69,737)</v>
      </c>
      <c r="K114" s="70">
        <v>22.978644590799998</v>
      </c>
      <c r="L114" s="70">
        <v>27.516129759399998</v>
      </c>
      <c r="M114" s="70">
        <v>33.5275392084</v>
      </c>
      <c r="N114" s="70">
        <v>34.559408007599998</v>
      </c>
      <c r="O114" s="70">
        <v>40.8470461191</v>
      </c>
      <c r="P114" s="70">
        <v>49.9619570164</v>
      </c>
      <c r="Q114" s="71">
        <v>69737.281553499997</v>
      </c>
      <c r="R114" s="71" t="str">
        <f>TEXT(Q114, "$#,###")</f>
        <v>$69,737</v>
      </c>
      <c r="S114" s="68" t="s">
        <v>307</v>
      </c>
      <c r="T114" s="68" t="s">
        <v>8</v>
      </c>
      <c r="U114" s="68" t="s">
        <v>85</v>
      </c>
      <c r="V114" s="61">
        <v>51.820464125000001</v>
      </c>
      <c r="W114" s="61">
        <v>49.209507259699997</v>
      </c>
      <c r="X114" s="61">
        <f>W114-V114</f>
        <v>-2.6109568653000039</v>
      </c>
      <c r="Y114" s="72">
        <f>X114/V114</f>
        <v>-5.0384667705829889E-2</v>
      </c>
      <c r="Z114" s="61">
        <v>49.209507259699997</v>
      </c>
      <c r="AA114" s="61">
        <v>52.094951721800001</v>
      </c>
      <c r="AB114" s="61">
        <f>AA114-Z114</f>
        <v>2.8854444621000042</v>
      </c>
      <c r="AC114" s="72">
        <f>AB114/Z114</f>
        <v>5.8635914537251053E-2</v>
      </c>
      <c r="AD114" s="61">
        <v>18.319190228699998</v>
      </c>
      <c r="AE114" s="61">
        <v>4.57979755718</v>
      </c>
      <c r="AF114" s="61">
        <v>10.095043975299999</v>
      </c>
      <c r="AG114" s="61">
        <v>3.3650146584199998</v>
      </c>
      <c r="AH114" s="76">
        <v>6.7000000000000004E-2</v>
      </c>
      <c r="AI114" s="61">
        <v>48.092277264099998</v>
      </c>
      <c r="AJ114" s="61">
        <v>18.665824583900001</v>
      </c>
      <c r="AK114" s="63">
        <f>AJ114/AI114</f>
        <v>0.38812519692914804</v>
      </c>
      <c r="AL114" s="73">
        <v>92.2</v>
      </c>
      <c r="AM114" s="74">
        <v>0.30269400000000002</v>
      </c>
      <c r="AN114" s="74">
        <v>0.30733700000000003</v>
      </c>
      <c r="AO114" s="75">
        <v>1.39319506007E-3</v>
      </c>
      <c r="AP114" s="76" t="s">
        <v>90</v>
      </c>
      <c r="AQ114" s="76" t="s">
        <v>90</v>
      </c>
      <c r="AR114" s="75">
        <v>0.23676364304</v>
      </c>
      <c r="AS114" s="75">
        <v>0.30881966481000001</v>
      </c>
      <c r="AT114" s="75">
        <v>0.256137969603</v>
      </c>
      <c r="AU114" s="76" t="s">
        <v>90</v>
      </c>
      <c r="AV114" s="76" t="s">
        <v>90</v>
      </c>
      <c r="AW114" s="61">
        <v>1</v>
      </c>
      <c r="AX114" s="61">
        <v>0</v>
      </c>
      <c r="AY114" s="61">
        <v>0</v>
      </c>
      <c r="AZ114" s="61">
        <v>3</v>
      </c>
      <c r="BA114" s="61">
        <v>4</v>
      </c>
      <c r="BB114" s="61">
        <f>SUM(AW114:BA114)</f>
        <v>8</v>
      </c>
      <c r="BC114" s="61">
        <f>BA114-AW114</f>
        <v>3</v>
      </c>
      <c r="BD114" s="63">
        <f>BC114/AW114</f>
        <v>3</v>
      </c>
      <c r="BE114" s="67">
        <f>IF(K114&lt;BE$6,1,0)</f>
        <v>0</v>
      </c>
      <c r="BF114" s="67">
        <f>+IF(AND(K114&gt;=BF$5,K114&lt;BF$6),1,0)</f>
        <v>0</v>
      </c>
      <c r="BG114" s="67">
        <f>+IF(AND(K114&gt;=BG$5,K114&lt;BG$6),1,0)</f>
        <v>1</v>
      </c>
      <c r="BH114" s="67">
        <f>+IF(AND(K114&gt;=BH$5,K114&lt;BH$6),1,0)</f>
        <v>0</v>
      </c>
      <c r="BI114" s="67">
        <f>+IF(K114&gt;=BI$6,1,0)</f>
        <v>0</v>
      </c>
      <c r="BJ114" s="67">
        <f>IF(M114&lt;BJ$6,1,0)</f>
        <v>0</v>
      </c>
      <c r="BK114" s="67">
        <f>+IF(AND(M114&gt;=BK$5,M114&lt;BK$6),1,0)</f>
        <v>0</v>
      </c>
      <c r="BL114" s="67">
        <f>+IF(AND(M114&gt;=BL$5,M114&lt;BL$6),1,0)</f>
        <v>0</v>
      </c>
      <c r="BM114" s="67">
        <f>+IF(AND(M114&gt;=BM$5,M114&lt;BM$6),1,0)</f>
        <v>0</v>
      </c>
      <c r="BN114" s="67">
        <f>+IF(M114&gt;=BN$6,1,0)</f>
        <v>1</v>
      </c>
      <c r="BO114" s="67" t="str">
        <f>+IF(M114&gt;=BO$6,"YES","NO")</f>
        <v>YES</v>
      </c>
      <c r="BP114" s="67" t="str">
        <f>+IF(K114&gt;=BP$6,"YES","NO")</f>
        <v>YES</v>
      </c>
      <c r="BQ114" s="67" t="str">
        <f>+IF(ISERROR(VLOOKUP(E114,'[1]Hi Tech List (2020)'!$A$2:$B$84,1,FALSE)),"NO","YES")</f>
        <v>NO</v>
      </c>
      <c r="BR114" s="67" t="str">
        <f>IF(AL114&gt;=BR$6,"YES","NO")</f>
        <v>NO</v>
      </c>
      <c r="BS114" s="67" t="str">
        <f>IF(AB114&gt;BS$6,"YES","NO")</f>
        <v>NO</v>
      </c>
      <c r="BT114" s="67" t="str">
        <f>IF(AC114&gt;BT$6,"YES","NO")</f>
        <v>NO</v>
      </c>
      <c r="BU114" s="67" t="str">
        <f>IF(AD114&gt;BU$6,"YES","NO")</f>
        <v>NO</v>
      </c>
      <c r="BV114" s="67" t="str">
        <f>IF(OR(BS114="YES",BT114="YES",BU114="YES"),"YES","NO")</f>
        <v>NO</v>
      </c>
      <c r="BW114" s="67" t="str">
        <f>+IF(BE114=1,BE$8,IF(BF114=1,BF$8,IF(BG114=1,BG$8,IF(BH114=1,BH$8,BI$8))))</f>
        <v>$20-25</v>
      </c>
      <c r="BX114" s="67" t="str">
        <f>+IF(BJ114=1,BJ$8,IF(BK114=1,BK$8,IF(BL114=1,BL$8,IF(BM114=1,BM$8,BN$8))))</f>
        <v>&gt;$30</v>
      </c>
    </row>
    <row r="115" spans="1:76" x14ac:dyDescent="0.2">
      <c r="A115" s="68" t="str">
        <f t="shared" si="8"/>
        <v>33-0000</v>
      </c>
      <c r="B115" s="68" t="str">
        <f>VLOOKUP(A115,'[1]2- &amp; 3-digit SOC'!$A$1:$B$121,2,FALSE)</f>
        <v>Protective Service Occupations</v>
      </c>
      <c r="C115" s="68" t="str">
        <f t="shared" si="9"/>
        <v>33-0000 Protective Service Occupations</v>
      </c>
      <c r="D115" s="68" t="str">
        <f t="shared" si="10"/>
        <v>33-9000</v>
      </c>
      <c r="E115" s="68" t="str">
        <f>VLOOKUP(D115,'[1]2- &amp; 3-digit SOC'!$A$1:$B$121,2,FALSE)</f>
        <v>Other Protective Service Workers</v>
      </c>
      <c r="F115" s="68" t="str">
        <f t="shared" si="11"/>
        <v>33-9000 Other Protective Service Workers</v>
      </c>
      <c r="G115" s="68" t="s">
        <v>408</v>
      </c>
      <c r="H115" s="68" t="s">
        <v>409</v>
      </c>
      <c r="I115" s="68" t="s">
        <v>410</v>
      </c>
      <c r="J115" s="69" t="str">
        <f>CONCATENATE(H115, " (", R115, ")")</f>
        <v>Transportation Security Screeners ($44,971)</v>
      </c>
      <c r="K115" s="70">
        <v>18.396523461699999</v>
      </c>
      <c r="L115" s="70">
        <v>21.124513306800001</v>
      </c>
      <c r="M115" s="70">
        <v>21.620550565599999</v>
      </c>
      <c r="N115" s="70">
        <v>22.285499009799999</v>
      </c>
      <c r="O115" s="70">
        <v>23.829656548999999</v>
      </c>
      <c r="P115" s="70">
        <v>25.959990846299998</v>
      </c>
      <c r="Q115" s="71">
        <v>44970.745176500001</v>
      </c>
      <c r="R115" s="71" t="str">
        <f>TEXT(Q115, "$#,###")</f>
        <v>$44,971</v>
      </c>
      <c r="S115" s="68" t="s">
        <v>307</v>
      </c>
      <c r="T115" s="68" t="s">
        <v>8</v>
      </c>
      <c r="U115" s="68" t="s">
        <v>317</v>
      </c>
      <c r="V115" s="61">
        <v>969.53692824100006</v>
      </c>
      <c r="W115" s="61">
        <v>614.75159947899999</v>
      </c>
      <c r="X115" s="61">
        <f>W115-V115</f>
        <v>-354.78532876200006</v>
      </c>
      <c r="Y115" s="72">
        <f>X115/V115</f>
        <v>-0.36593276483617365</v>
      </c>
      <c r="Z115" s="61">
        <v>614.75159947899999</v>
      </c>
      <c r="AA115" s="61">
        <v>619.38351085700003</v>
      </c>
      <c r="AB115" s="61">
        <f>AA115-Z115</f>
        <v>4.6319113780000407</v>
      </c>
      <c r="AC115" s="72">
        <f>AB115/Z115</f>
        <v>7.5346064685729497E-3</v>
      </c>
      <c r="AD115" s="61">
        <v>220.94598762800001</v>
      </c>
      <c r="AE115" s="61">
        <v>55.236496907000003</v>
      </c>
      <c r="AF115" s="61">
        <v>161.037013511</v>
      </c>
      <c r="AG115" s="61">
        <v>53.679004503500003</v>
      </c>
      <c r="AH115" s="62">
        <v>8.6999999999999994E-2</v>
      </c>
      <c r="AI115" s="61">
        <v>611.39395416100001</v>
      </c>
      <c r="AJ115" s="61">
        <v>199.88331545099999</v>
      </c>
      <c r="AK115" s="63">
        <f>AJ115/AI115</f>
        <v>0.32693047435396161</v>
      </c>
      <c r="AL115" s="73">
        <v>96.7</v>
      </c>
      <c r="AM115" s="74">
        <v>0.45705499999999999</v>
      </c>
      <c r="AN115" s="74">
        <v>0.448438</v>
      </c>
      <c r="AO115" s="76" t="s">
        <v>90</v>
      </c>
      <c r="AP115" s="75">
        <v>2.4958175761000002E-2</v>
      </c>
      <c r="AQ115" s="75">
        <v>6.1456056081099997E-2</v>
      </c>
      <c r="AR115" s="75">
        <v>0.25218796543599997</v>
      </c>
      <c r="AS115" s="75">
        <v>0.19366335099400001</v>
      </c>
      <c r="AT115" s="75">
        <v>0.19999034691199999</v>
      </c>
      <c r="AU115" s="75">
        <v>0.18976543287600001</v>
      </c>
      <c r="AV115" s="75">
        <v>7.6740694717100003E-2</v>
      </c>
      <c r="AW115" s="61">
        <v>0</v>
      </c>
      <c r="AX115" s="61">
        <v>0</v>
      </c>
      <c r="AY115" s="61">
        <v>0</v>
      </c>
      <c r="AZ115" s="61">
        <v>0</v>
      </c>
      <c r="BA115" s="61">
        <v>0</v>
      </c>
      <c r="BB115" s="61">
        <f>SUM(AW115:BA115)</f>
        <v>0</v>
      </c>
      <c r="BC115" s="61">
        <f>BA115-AW115</f>
        <v>0</v>
      </c>
      <c r="BD115" s="63">
        <v>0</v>
      </c>
      <c r="BE115" s="67">
        <f>IF(K115&lt;BE$6,1,0)</f>
        <v>0</v>
      </c>
      <c r="BF115" s="67">
        <f>+IF(AND(K115&gt;=BF$5,K115&lt;BF$6),1,0)</f>
        <v>1</v>
      </c>
      <c r="BG115" s="67">
        <f>+IF(AND(K115&gt;=BG$5,K115&lt;BG$6),1,0)</f>
        <v>0</v>
      </c>
      <c r="BH115" s="67">
        <f>+IF(AND(K115&gt;=BH$5,K115&lt;BH$6),1,0)</f>
        <v>0</v>
      </c>
      <c r="BI115" s="67">
        <f>+IF(K115&gt;=BI$6,1,0)</f>
        <v>0</v>
      </c>
      <c r="BJ115" s="67">
        <f>IF(M115&lt;BJ$6,1,0)</f>
        <v>0</v>
      </c>
      <c r="BK115" s="67">
        <f>+IF(AND(M115&gt;=BK$5,M115&lt;BK$6),1,0)</f>
        <v>0</v>
      </c>
      <c r="BL115" s="67">
        <f>+IF(AND(M115&gt;=BL$5,M115&lt;BL$6),1,0)</f>
        <v>1</v>
      </c>
      <c r="BM115" s="67">
        <f>+IF(AND(M115&gt;=BM$5,M115&lt;BM$6),1,0)</f>
        <v>0</v>
      </c>
      <c r="BN115" s="67">
        <f>+IF(M115&gt;=BN$6,1,0)</f>
        <v>0</v>
      </c>
      <c r="BO115" s="67" t="str">
        <f>+IF(M115&gt;=BO$6,"YES","NO")</f>
        <v>YES</v>
      </c>
      <c r="BP115" s="67" t="str">
        <f>+IF(K115&gt;=BP$6,"YES","NO")</f>
        <v>YES</v>
      </c>
      <c r="BQ115" s="67" t="str">
        <f>+IF(ISERROR(VLOOKUP(E115,'[1]Hi Tech List (2020)'!$A$2:$B$84,1,FALSE)),"NO","YES")</f>
        <v>NO</v>
      </c>
      <c r="BR115" s="67" t="str">
        <f>IF(AL115&gt;=BR$6,"YES","NO")</f>
        <v>NO</v>
      </c>
      <c r="BS115" s="67" t="str">
        <f>IF(AB115&gt;BS$6,"YES","NO")</f>
        <v>NO</v>
      </c>
      <c r="BT115" s="67" t="str">
        <f>IF(AC115&gt;BT$6,"YES","NO")</f>
        <v>NO</v>
      </c>
      <c r="BU115" s="67" t="str">
        <f>IF(AD115&gt;BU$6,"YES","NO")</f>
        <v>YES</v>
      </c>
      <c r="BV115" s="67" t="str">
        <f>IF(OR(BS115="YES",BT115="YES",BU115="YES"),"YES","NO")</f>
        <v>YES</v>
      </c>
      <c r="BW115" s="67" t="str">
        <f>+IF(BE115=1,BE$8,IF(BF115=1,BF$8,IF(BG115=1,BG$8,IF(BH115=1,BH$8,BI$8))))</f>
        <v>$15-20</v>
      </c>
      <c r="BX115" s="67" t="str">
        <f>+IF(BJ115=1,BJ$8,IF(BK115=1,BK$8,IF(BL115=1,BL$8,IF(BM115=1,BM$8,BN$8))))</f>
        <v>$20-25</v>
      </c>
    </row>
    <row r="116" spans="1:76" hidden="1" x14ac:dyDescent="0.2">
      <c r="A116" s="68" t="str">
        <f t="shared" si="8"/>
        <v>41-0000</v>
      </c>
      <c r="B116" s="68" t="str">
        <f>VLOOKUP(A116,'[1]2- &amp; 3-digit SOC'!$A$1:$B$121,2,FALSE)</f>
        <v>Sales and Related Occupations</v>
      </c>
      <c r="C116" s="68" t="str">
        <f t="shared" si="9"/>
        <v>41-0000 Sales and Related Occupations</v>
      </c>
      <c r="D116" s="68" t="str">
        <f t="shared" si="10"/>
        <v>41-3000</v>
      </c>
      <c r="E116" s="68" t="str">
        <f>VLOOKUP(D116,'[1]2- &amp; 3-digit SOC'!$A$1:$B$121,2,FALSE)</f>
        <v>Sales Representatives, Services</v>
      </c>
      <c r="F116" s="68" t="str">
        <f t="shared" si="11"/>
        <v>41-3000 Sales Representatives, Services</v>
      </c>
      <c r="G116" s="68" t="s">
        <v>411</v>
      </c>
      <c r="H116" s="68" t="s">
        <v>412</v>
      </c>
      <c r="I116" s="68" t="s">
        <v>413</v>
      </c>
      <c r="J116" s="69" t="str">
        <f>CONCATENATE(H116, " (", R116, ")")</f>
        <v>Insurance Sales Agents ($68,533)</v>
      </c>
      <c r="K116" s="70">
        <v>15.091838620900001</v>
      </c>
      <c r="L116" s="70">
        <v>20.1016571951</v>
      </c>
      <c r="M116" s="70">
        <v>32.948335947700002</v>
      </c>
      <c r="N116" s="70">
        <v>44.180351040300003</v>
      </c>
      <c r="O116" s="70">
        <v>51.050149465799997</v>
      </c>
      <c r="P116" s="70">
        <v>96.804607626000006</v>
      </c>
      <c r="Q116" s="71">
        <v>68532.538771299995</v>
      </c>
      <c r="R116" s="71" t="str">
        <f>TEXT(Q116, "$#,###")</f>
        <v>$68,533</v>
      </c>
      <c r="S116" s="68" t="s">
        <v>307</v>
      </c>
      <c r="T116" s="68" t="s">
        <v>8</v>
      </c>
      <c r="U116" s="68" t="s">
        <v>85</v>
      </c>
      <c r="V116" s="61">
        <v>19357.249770999999</v>
      </c>
      <c r="W116" s="61">
        <v>22930.996380799999</v>
      </c>
      <c r="X116" s="61">
        <f>W116-V116</f>
        <v>3573.7466098000004</v>
      </c>
      <c r="Y116" s="72">
        <f>X116/V116</f>
        <v>0.18462057637722881</v>
      </c>
      <c r="Z116" s="61">
        <v>22930.996380799999</v>
      </c>
      <c r="AA116" s="61">
        <v>24755.519285300001</v>
      </c>
      <c r="AB116" s="61">
        <f>AA116-Z116</f>
        <v>1824.5229045000015</v>
      </c>
      <c r="AC116" s="72">
        <f>AB116/Z116</f>
        <v>7.9565792702652238E-2</v>
      </c>
      <c r="AD116" s="61">
        <v>10340.170094200001</v>
      </c>
      <c r="AE116" s="61">
        <v>2585.0425235500002</v>
      </c>
      <c r="AF116" s="61">
        <v>5961.3412000899998</v>
      </c>
      <c r="AG116" s="61">
        <v>1987.11373336</v>
      </c>
      <c r="AH116" s="62">
        <v>8.4000000000000005E-2</v>
      </c>
      <c r="AI116" s="61">
        <v>21984.4132393</v>
      </c>
      <c r="AJ116" s="61">
        <v>7530.97215237</v>
      </c>
      <c r="AK116" s="63">
        <f>AJ116/AI116</f>
        <v>0.34255961577848287</v>
      </c>
      <c r="AL116" s="73">
        <v>96</v>
      </c>
      <c r="AM116" s="74">
        <v>1.2945310000000001</v>
      </c>
      <c r="AN116" s="74">
        <v>1.3166329999999999</v>
      </c>
      <c r="AO116" s="75">
        <v>8.2276208893299996E-4</v>
      </c>
      <c r="AP116" s="75">
        <v>1.11141652277E-2</v>
      </c>
      <c r="AQ116" s="75">
        <v>3.9007952825199997E-2</v>
      </c>
      <c r="AR116" s="75">
        <v>0.20520022790600001</v>
      </c>
      <c r="AS116" s="75">
        <v>0.227942076888</v>
      </c>
      <c r="AT116" s="75">
        <v>0.20575850912800001</v>
      </c>
      <c r="AU116" s="75">
        <v>0.202266679975</v>
      </c>
      <c r="AV116" s="75">
        <v>0.10788762596</v>
      </c>
      <c r="AW116" s="61">
        <v>45</v>
      </c>
      <c r="AX116" s="61">
        <v>29</v>
      </c>
      <c r="AY116" s="61">
        <v>24</v>
      </c>
      <c r="AZ116" s="61">
        <v>33</v>
      </c>
      <c r="BA116" s="61">
        <v>22</v>
      </c>
      <c r="BB116" s="61">
        <f>SUM(AW116:BA116)</f>
        <v>153</v>
      </c>
      <c r="BC116" s="61">
        <f>BA116-AW116</f>
        <v>-23</v>
      </c>
      <c r="BD116" s="63">
        <f>BC116/AW116</f>
        <v>-0.51111111111111107</v>
      </c>
      <c r="BE116" s="67">
        <f>IF(K116&lt;BE$6,1,0)</f>
        <v>0</v>
      </c>
      <c r="BF116" s="67">
        <f>+IF(AND(K116&gt;=BF$5,K116&lt;BF$6),1,0)</f>
        <v>1</v>
      </c>
      <c r="BG116" s="67">
        <f>+IF(AND(K116&gt;=BG$5,K116&lt;BG$6),1,0)</f>
        <v>0</v>
      </c>
      <c r="BH116" s="67">
        <f>+IF(AND(K116&gt;=BH$5,K116&lt;BH$6),1,0)</f>
        <v>0</v>
      </c>
      <c r="BI116" s="67">
        <f>+IF(K116&gt;=BI$6,1,0)</f>
        <v>0</v>
      </c>
      <c r="BJ116" s="67">
        <f>IF(M116&lt;BJ$6,1,0)</f>
        <v>0</v>
      </c>
      <c r="BK116" s="67">
        <f>+IF(AND(M116&gt;=BK$5,M116&lt;BK$6),1,0)</f>
        <v>0</v>
      </c>
      <c r="BL116" s="67">
        <f>+IF(AND(M116&gt;=BL$5,M116&lt;BL$6),1,0)</f>
        <v>0</v>
      </c>
      <c r="BM116" s="67">
        <f>+IF(AND(M116&gt;=BM$5,M116&lt;BM$6),1,0)</f>
        <v>0</v>
      </c>
      <c r="BN116" s="67">
        <f>+IF(M116&gt;=BN$6,1,0)</f>
        <v>1</v>
      </c>
      <c r="BO116" s="67" t="str">
        <f>+IF(M116&gt;=BO$6,"YES","NO")</f>
        <v>YES</v>
      </c>
      <c r="BP116" s="67" t="str">
        <f>+IF(K116&gt;=BP$6,"YES","NO")</f>
        <v>NO</v>
      </c>
      <c r="BQ116" s="67" t="str">
        <f>+IF(ISERROR(VLOOKUP(E116,'[1]Hi Tech List (2020)'!$A$2:$B$84,1,FALSE)),"NO","YES")</f>
        <v>NO</v>
      </c>
      <c r="BR116" s="67" t="str">
        <f>IF(AL116&gt;=BR$6,"YES","NO")</f>
        <v>NO</v>
      </c>
      <c r="BS116" s="67" t="str">
        <f>IF(AB116&gt;BS$6,"YES","NO")</f>
        <v>YES</v>
      </c>
      <c r="BT116" s="67" t="str">
        <f>IF(AC116&gt;BT$6,"YES","NO")</f>
        <v>NO</v>
      </c>
      <c r="BU116" s="67" t="str">
        <f>IF(AD116&gt;BU$6,"YES","NO")</f>
        <v>YES</v>
      </c>
      <c r="BV116" s="67" t="str">
        <f>IF(OR(BS116="YES",BT116="YES",BU116="YES"),"YES","NO")</f>
        <v>YES</v>
      </c>
      <c r="BW116" s="67" t="str">
        <f>+IF(BE116=1,BE$8,IF(BF116=1,BF$8,IF(BG116=1,BG$8,IF(BH116=1,BH$8,BI$8))))</f>
        <v>$15-20</v>
      </c>
      <c r="BX116" s="67" t="str">
        <f>+IF(BJ116=1,BJ$8,IF(BK116=1,BK$8,IF(BL116=1,BL$8,IF(BM116=1,BM$8,BN$8))))</f>
        <v>&gt;$30</v>
      </c>
    </row>
    <row r="117" spans="1:76" ht="25.5" hidden="1" x14ac:dyDescent="0.2">
      <c r="A117" s="68" t="str">
        <f t="shared" si="8"/>
        <v>41-0000</v>
      </c>
      <c r="B117" s="68" t="str">
        <f>VLOOKUP(A117,'[1]2- &amp; 3-digit SOC'!$A$1:$B$121,2,FALSE)</f>
        <v>Sales and Related Occupations</v>
      </c>
      <c r="C117" s="68" t="str">
        <f t="shared" si="9"/>
        <v>41-0000 Sales and Related Occupations</v>
      </c>
      <c r="D117" s="68" t="str">
        <f t="shared" si="10"/>
        <v>41-3000</v>
      </c>
      <c r="E117" s="68" t="str">
        <f>VLOOKUP(D117,'[1]2- &amp; 3-digit SOC'!$A$1:$B$121,2,FALSE)</f>
        <v>Sales Representatives, Services</v>
      </c>
      <c r="F117" s="68" t="str">
        <f t="shared" si="11"/>
        <v>41-3000 Sales Representatives, Services</v>
      </c>
      <c r="G117" s="68" t="s">
        <v>414</v>
      </c>
      <c r="H117" s="68" t="s">
        <v>415</v>
      </c>
      <c r="I117" s="68" t="s">
        <v>416</v>
      </c>
      <c r="J117" s="69" t="str">
        <f>CONCATENATE(H117, " (", R117, ")")</f>
        <v>Securities, Commodities, and Financial Services Sales Agents ($59,449)</v>
      </c>
      <c r="K117" s="70">
        <v>17.468201017399998</v>
      </c>
      <c r="L117" s="70">
        <v>21.117761297200001</v>
      </c>
      <c r="M117" s="70">
        <v>28.581342070600002</v>
      </c>
      <c r="N117" s="70">
        <v>40.968069529399997</v>
      </c>
      <c r="O117" s="70">
        <v>44.9350755197</v>
      </c>
      <c r="P117" s="70">
        <v>80.513085821900006</v>
      </c>
      <c r="Q117" s="71">
        <v>59449.191506800002</v>
      </c>
      <c r="R117" s="71" t="str">
        <f>TEXT(Q117, "$#,###")</f>
        <v>$59,449</v>
      </c>
      <c r="S117" s="68" t="s">
        <v>84</v>
      </c>
      <c r="T117" s="68" t="s">
        <v>8</v>
      </c>
      <c r="U117" s="68" t="s">
        <v>85</v>
      </c>
      <c r="V117" s="61">
        <v>16535.952382200001</v>
      </c>
      <c r="W117" s="61">
        <v>17403.761437699999</v>
      </c>
      <c r="X117" s="61">
        <f>W117-V117</f>
        <v>867.80905549999807</v>
      </c>
      <c r="Y117" s="72">
        <f>X117/V117</f>
        <v>5.2480137547695434E-2</v>
      </c>
      <c r="Z117" s="61">
        <v>17403.761437699999</v>
      </c>
      <c r="AA117" s="61">
        <v>18578.489759100001</v>
      </c>
      <c r="AB117" s="61">
        <f>AA117-Z117</f>
        <v>1174.7283214000017</v>
      </c>
      <c r="AC117" s="72">
        <f>AB117/Z117</f>
        <v>6.7498530453037997E-2</v>
      </c>
      <c r="AD117" s="61">
        <v>7313.8458379000003</v>
      </c>
      <c r="AE117" s="61">
        <v>1828.4614594699999</v>
      </c>
      <c r="AF117" s="61">
        <v>4388.4794071899996</v>
      </c>
      <c r="AG117" s="61">
        <v>1462.8264690599999</v>
      </c>
      <c r="AH117" s="62">
        <v>8.2000000000000003E-2</v>
      </c>
      <c r="AI117" s="61">
        <v>16839.475811299999</v>
      </c>
      <c r="AJ117" s="61">
        <v>4852.9130793599998</v>
      </c>
      <c r="AK117" s="63">
        <f>AJ117/AI117</f>
        <v>0.28818670686313708</v>
      </c>
      <c r="AL117" s="73">
        <v>92.8</v>
      </c>
      <c r="AM117" s="74">
        <v>1.477436</v>
      </c>
      <c r="AN117" s="74">
        <v>1.5067159999999999</v>
      </c>
      <c r="AO117" s="76" t="s">
        <v>90</v>
      </c>
      <c r="AP117" s="75">
        <v>8.0259962554000003E-3</v>
      </c>
      <c r="AQ117" s="75">
        <v>3.7024840110199998E-2</v>
      </c>
      <c r="AR117" s="75">
        <v>0.25147231299200001</v>
      </c>
      <c r="AS117" s="75">
        <v>0.30318259590000002</v>
      </c>
      <c r="AT117" s="75">
        <v>0.224390821243</v>
      </c>
      <c r="AU117" s="75">
        <v>0.13083017461400001</v>
      </c>
      <c r="AV117" s="75">
        <v>4.45283789869E-2</v>
      </c>
      <c r="AW117" s="61">
        <v>4</v>
      </c>
      <c r="AX117" s="61">
        <v>4</v>
      </c>
      <c r="AY117" s="61">
        <v>7</v>
      </c>
      <c r="AZ117" s="61">
        <v>3</v>
      </c>
      <c r="BA117" s="61">
        <v>6</v>
      </c>
      <c r="BB117" s="61">
        <f>SUM(AW117:BA117)</f>
        <v>24</v>
      </c>
      <c r="BC117" s="61">
        <f>BA117-AW117</f>
        <v>2</v>
      </c>
      <c r="BD117" s="63">
        <f>BC117/AW117</f>
        <v>0.5</v>
      </c>
      <c r="BE117" s="67">
        <f>IF(K117&lt;BE$6,1,0)</f>
        <v>0</v>
      </c>
      <c r="BF117" s="67">
        <f>+IF(AND(K117&gt;=BF$5,K117&lt;BF$6),1,0)</f>
        <v>1</v>
      </c>
      <c r="BG117" s="67">
        <f>+IF(AND(K117&gt;=BG$5,K117&lt;BG$6),1,0)</f>
        <v>0</v>
      </c>
      <c r="BH117" s="67">
        <f>+IF(AND(K117&gt;=BH$5,K117&lt;BH$6),1,0)</f>
        <v>0</v>
      </c>
      <c r="BI117" s="67">
        <f>+IF(K117&gt;=BI$6,1,0)</f>
        <v>0</v>
      </c>
      <c r="BJ117" s="67">
        <f>IF(M117&lt;BJ$6,1,0)</f>
        <v>0</v>
      </c>
      <c r="BK117" s="67">
        <f>+IF(AND(M117&gt;=BK$5,M117&lt;BK$6),1,0)</f>
        <v>0</v>
      </c>
      <c r="BL117" s="67">
        <f>+IF(AND(M117&gt;=BL$5,M117&lt;BL$6),1,0)</f>
        <v>0</v>
      </c>
      <c r="BM117" s="67">
        <f>+IF(AND(M117&gt;=BM$5,M117&lt;BM$6),1,0)</f>
        <v>1</v>
      </c>
      <c r="BN117" s="67">
        <f>+IF(M117&gt;=BN$6,1,0)</f>
        <v>0</v>
      </c>
      <c r="BO117" s="67" t="str">
        <f>+IF(M117&gt;=BO$6,"YES","NO")</f>
        <v>YES</v>
      </c>
      <c r="BP117" s="67" t="str">
        <f>+IF(K117&gt;=BP$6,"YES","NO")</f>
        <v>YES</v>
      </c>
      <c r="BQ117" s="67" t="str">
        <f>+IF(ISERROR(VLOOKUP(E117,'[1]Hi Tech List (2020)'!$A$2:$B$84,1,FALSE)),"NO","YES")</f>
        <v>NO</v>
      </c>
      <c r="BR117" s="67" t="str">
        <f>IF(AL117&gt;=BR$6,"YES","NO")</f>
        <v>NO</v>
      </c>
      <c r="BS117" s="67" t="str">
        <f>IF(AB117&gt;BS$6,"YES","NO")</f>
        <v>YES</v>
      </c>
      <c r="BT117" s="67" t="str">
        <f>IF(AC117&gt;BT$6,"YES","NO")</f>
        <v>NO</v>
      </c>
      <c r="BU117" s="67" t="str">
        <f>IF(AD117&gt;BU$6,"YES","NO")</f>
        <v>YES</v>
      </c>
      <c r="BV117" s="67" t="str">
        <f>IF(OR(BS117="YES",BT117="YES",BU117="YES"),"YES","NO")</f>
        <v>YES</v>
      </c>
      <c r="BW117" s="67" t="str">
        <f>+IF(BE117=1,BE$8,IF(BF117=1,BF$8,IF(BG117=1,BG$8,IF(BH117=1,BH$8,BI$8))))</f>
        <v>$15-20</v>
      </c>
      <c r="BX117" s="67" t="str">
        <f>+IF(BJ117=1,BJ$8,IF(BK117=1,BK$8,IF(BL117=1,BL$8,IF(BM117=1,BM$8,BN$8))))</f>
        <v>$25-30</v>
      </c>
    </row>
    <row r="118" spans="1:76" ht="25.5" hidden="1" x14ac:dyDescent="0.2">
      <c r="A118" s="68" t="str">
        <f t="shared" si="8"/>
        <v>41-0000</v>
      </c>
      <c r="B118" s="68" t="str">
        <f>VLOOKUP(A118,'[1]2- &amp; 3-digit SOC'!$A$1:$B$121,2,FALSE)</f>
        <v>Sales and Related Occupations</v>
      </c>
      <c r="C118" s="68" t="str">
        <f t="shared" si="9"/>
        <v>41-0000 Sales and Related Occupations</v>
      </c>
      <c r="D118" s="68" t="str">
        <f t="shared" si="10"/>
        <v>41-4000</v>
      </c>
      <c r="E118" s="68" t="str">
        <f>VLOOKUP(D118,'[1]2- &amp; 3-digit SOC'!$A$1:$B$121,2,FALSE)</f>
        <v>Sales Representatives, Wholesale and Manufacturing</v>
      </c>
      <c r="F118" s="68" t="str">
        <f t="shared" si="11"/>
        <v>41-4000 Sales Representatives, Wholesale and Manufacturing</v>
      </c>
      <c r="G118" s="68" t="s">
        <v>417</v>
      </c>
      <c r="H118" s="68" t="s">
        <v>418</v>
      </c>
      <c r="I118" s="68" t="s">
        <v>419</v>
      </c>
      <c r="J118" s="69" t="str">
        <f>CONCATENATE(H118, " (", R118, ")")</f>
        <v>Sales Representatives, Wholesale and Manufacturing, Technical and Scientific Products ($75,535)</v>
      </c>
      <c r="K118" s="70">
        <v>16.885392034300001</v>
      </c>
      <c r="L118" s="70">
        <v>24.752441237399999</v>
      </c>
      <c r="M118" s="70">
        <v>36.3148999657</v>
      </c>
      <c r="N118" s="70">
        <v>40.976223115400003</v>
      </c>
      <c r="O118" s="70">
        <v>50.171468148099997</v>
      </c>
      <c r="P118" s="70">
        <v>71.862607056300007</v>
      </c>
      <c r="Q118" s="71">
        <v>75534.991928799995</v>
      </c>
      <c r="R118" s="71" t="str">
        <f>TEXT(Q118, "$#,###")</f>
        <v>$75,535</v>
      </c>
      <c r="S118" s="68" t="s">
        <v>84</v>
      </c>
      <c r="T118" s="68" t="s">
        <v>8</v>
      </c>
      <c r="U118" s="68" t="s">
        <v>85</v>
      </c>
      <c r="V118" s="61">
        <v>8371.2335640599995</v>
      </c>
      <c r="W118" s="61">
        <v>8392.2240476099996</v>
      </c>
      <c r="X118" s="61">
        <f>W118-V118</f>
        <v>20.990483550000135</v>
      </c>
      <c r="Y118" s="72">
        <f>X118/V118</f>
        <v>2.507454055531079E-3</v>
      </c>
      <c r="Z118" s="61">
        <v>8392.2240476099996</v>
      </c>
      <c r="AA118" s="61">
        <v>8679.8810737200001</v>
      </c>
      <c r="AB118" s="61">
        <f>AA118-Z118</f>
        <v>287.65702611000052</v>
      </c>
      <c r="AC118" s="72">
        <f>AB118/Z118</f>
        <v>3.427661421788681E-2</v>
      </c>
      <c r="AD118" s="61">
        <v>3411.5216707300001</v>
      </c>
      <c r="AE118" s="61">
        <v>852.88041768300002</v>
      </c>
      <c r="AF118" s="61">
        <v>2295.22594716</v>
      </c>
      <c r="AG118" s="61">
        <v>765.07531572000005</v>
      </c>
      <c r="AH118" s="62">
        <v>0.09</v>
      </c>
      <c r="AI118" s="61">
        <v>8247.4177510099998</v>
      </c>
      <c r="AJ118" s="61">
        <v>3141.4991466199999</v>
      </c>
      <c r="AK118" s="63">
        <f>AJ118/AI118</f>
        <v>0.38090699919199361</v>
      </c>
      <c r="AL118" s="73">
        <v>93.5</v>
      </c>
      <c r="AM118" s="74">
        <v>1.029552</v>
      </c>
      <c r="AN118" s="74">
        <v>1.0153760000000001</v>
      </c>
      <c r="AO118" s="76" t="s">
        <v>90</v>
      </c>
      <c r="AP118" s="75">
        <v>5.2638854008000002E-3</v>
      </c>
      <c r="AQ118" s="75">
        <v>2.5422473526000001E-2</v>
      </c>
      <c r="AR118" s="75">
        <v>0.19525353291799999</v>
      </c>
      <c r="AS118" s="75">
        <v>0.259678698923</v>
      </c>
      <c r="AT118" s="75">
        <v>0.266413933464</v>
      </c>
      <c r="AU118" s="75">
        <v>0.19079497375500001</v>
      </c>
      <c r="AV118" s="75">
        <v>5.6516318549900003E-2</v>
      </c>
      <c r="AW118" s="61">
        <v>86</v>
      </c>
      <c r="AX118" s="61">
        <v>76</v>
      </c>
      <c r="AY118" s="61">
        <v>54</v>
      </c>
      <c r="AZ118" s="61">
        <v>40</v>
      </c>
      <c r="BA118" s="61">
        <v>38</v>
      </c>
      <c r="BB118" s="61">
        <f>SUM(AW118:BA118)</f>
        <v>294</v>
      </c>
      <c r="BC118" s="61">
        <f>BA118-AW118</f>
        <v>-48</v>
      </c>
      <c r="BD118" s="63">
        <f>BC118/AW118</f>
        <v>-0.55813953488372092</v>
      </c>
      <c r="BE118" s="67">
        <f>IF(K118&lt;BE$6,1,0)</f>
        <v>0</v>
      </c>
      <c r="BF118" s="67">
        <f>+IF(AND(K118&gt;=BF$5,K118&lt;BF$6),1,0)</f>
        <v>1</v>
      </c>
      <c r="BG118" s="67">
        <f>+IF(AND(K118&gt;=BG$5,K118&lt;BG$6),1,0)</f>
        <v>0</v>
      </c>
      <c r="BH118" s="67">
        <f>+IF(AND(K118&gt;=BH$5,K118&lt;BH$6),1,0)</f>
        <v>0</v>
      </c>
      <c r="BI118" s="67">
        <f>+IF(K118&gt;=BI$6,1,0)</f>
        <v>0</v>
      </c>
      <c r="BJ118" s="67">
        <f>IF(M118&lt;BJ$6,1,0)</f>
        <v>0</v>
      </c>
      <c r="BK118" s="67">
        <f>+IF(AND(M118&gt;=BK$5,M118&lt;BK$6),1,0)</f>
        <v>0</v>
      </c>
      <c r="BL118" s="67">
        <f>+IF(AND(M118&gt;=BL$5,M118&lt;BL$6),1,0)</f>
        <v>0</v>
      </c>
      <c r="BM118" s="67">
        <f>+IF(AND(M118&gt;=BM$5,M118&lt;BM$6),1,0)</f>
        <v>0</v>
      </c>
      <c r="BN118" s="67">
        <f>+IF(M118&gt;=BN$6,1,0)</f>
        <v>1</v>
      </c>
      <c r="BO118" s="67" t="str">
        <f>+IF(M118&gt;=BO$6,"YES","NO")</f>
        <v>YES</v>
      </c>
      <c r="BP118" s="67" t="str">
        <f>+IF(K118&gt;=BP$6,"YES","NO")</f>
        <v>YES</v>
      </c>
      <c r="BQ118" s="67" t="str">
        <f>+IF(ISERROR(VLOOKUP(E118,'[1]Hi Tech List (2020)'!$A$2:$B$84,1,FALSE)),"NO","YES")</f>
        <v>NO</v>
      </c>
      <c r="BR118" s="67" t="str">
        <f>IF(AL118&gt;=BR$6,"YES","NO")</f>
        <v>NO</v>
      </c>
      <c r="BS118" s="67" t="str">
        <f>IF(AB118&gt;BS$6,"YES","NO")</f>
        <v>YES</v>
      </c>
      <c r="BT118" s="67" t="str">
        <f>IF(AC118&gt;BT$6,"YES","NO")</f>
        <v>NO</v>
      </c>
      <c r="BU118" s="67" t="str">
        <f>IF(AD118&gt;BU$6,"YES","NO")</f>
        <v>YES</v>
      </c>
      <c r="BV118" s="67" t="str">
        <f>IF(OR(BS118="YES",BT118="YES",BU118="YES"),"YES","NO")</f>
        <v>YES</v>
      </c>
      <c r="BW118" s="67" t="str">
        <f>+IF(BE118=1,BE$8,IF(BF118=1,BF$8,IF(BG118=1,BG$8,IF(BH118=1,BH$8,BI$8))))</f>
        <v>$15-20</v>
      </c>
      <c r="BX118" s="67" t="str">
        <f>+IF(BJ118=1,BJ$8,IF(BK118=1,BK$8,IF(BL118=1,BL$8,IF(BM118=1,BM$8,BN$8))))</f>
        <v>&gt;$30</v>
      </c>
    </row>
    <row r="119" spans="1:76" ht="25.5" hidden="1" x14ac:dyDescent="0.2">
      <c r="A119" s="68" t="str">
        <f t="shared" si="8"/>
        <v>41-0000</v>
      </c>
      <c r="B119" s="68" t="str">
        <f>VLOOKUP(A119,'[1]2- &amp; 3-digit SOC'!$A$1:$B$121,2,FALSE)</f>
        <v>Sales and Related Occupations</v>
      </c>
      <c r="C119" s="68" t="str">
        <f t="shared" si="9"/>
        <v>41-0000 Sales and Related Occupations</v>
      </c>
      <c r="D119" s="68" t="str">
        <f t="shared" si="10"/>
        <v>41-4000</v>
      </c>
      <c r="E119" s="68" t="str">
        <f>VLOOKUP(D119,'[1]2- &amp; 3-digit SOC'!$A$1:$B$121,2,FALSE)</f>
        <v>Sales Representatives, Wholesale and Manufacturing</v>
      </c>
      <c r="F119" s="68" t="str">
        <f t="shared" si="11"/>
        <v>41-4000 Sales Representatives, Wholesale and Manufacturing</v>
      </c>
      <c r="G119" s="68" t="s">
        <v>420</v>
      </c>
      <c r="H119" s="68" t="s">
        <v>421</v>
      </c>
      <c r="I119" s="68" t="s">
        <v>422</v>
      </c>
      <c r="J119" s="69" t="str">
        <f>CONCATENATE(H119, " (", R119, ")")</f>
        <v>Sales Representatives, Wholesale and Manufacturing, Except Technical and Scientific Products ($60,799)</v>
      </c>
      <c r="K119" s="70">
        <v>15.5399680905</v>
      </c>
      <c r="L119" s="70">
        <v>20.982955213</v>
      </c>
      <c r="M119" s="70">
        <v>29.230380896300002</v>
      </c>
      <c r="N119" s="70">
        <v>33.581993882799999</v>
      </c>
      <c r="O119" s="70">
        <v>40.307413393700003</v>
      </c>
      <c r="P119" s="70">
        <v>55.946849684500002</v>
      </c>
      <c r="Q119" s="71">
        <v>60799.1922643</v>
      </c>
      <c r="R119" s="71" t="str">
        <f>TEXT(Q119, "$#,###")</f>
        <v>$60,799</v>
      </c>
      <c r="S119" s="68" t="s">
        <v>307</v>
      </c>
      <c r="T119" s="68" t="s">
        <v>8</v>
      </c>
      <c r="U119" s="68" t="s">
        <v>85</v>
      </c>
      <c r="V119" s="61">
        <v>41389.414535199998</v>
      </c>
      <c r="W119" s="61">
        <v>42160.0361739</v>
      </c>
      <c r="X119" s="61">
        <f>W119-V119</f>
        <v>770.62163870000222</v>
      </c>
      <c r="Y119" s="72">
        <f>X119/V119</f>
        <v>1.8618809841937246E-2</v>
      </c>
      <c r="Z119" s="61">
        <v>42160.0361739</v>
      </c>
      <c r="AA119" s="61">
        <v>43267.639277299997</v>
      </c>
      <c r="AB119" s="61">
        <f>AA119-Z119</f>
        <v>1107.6031033999971</v>
      </c>
      <c r="AC119" s="72">
        <f>AB119/Z119</f>
        <v>2.6271398317387607E-2</v>
      </c>
      <c r="AD119" s="61">
        <v>16703.458763400002</v>
      </c>
      <c r="AE119" s="61">
        <v>4175.8646908600003</v>
      </c>
      <c r="AF119" s="61">
        <v>11494.593816799999</v>
      </c>
      <c r="AG119" s="61">
        <v>3831.5312722600002</v>
      </c>
      <c r="AH119" s="62">
        <v>0.09</v>
      </c>
      <c r="AI119" s="61">
        <v>41613.9887992</v>
      </c>
      <c r="AJ119" s="61">
        <v>17594.6532797</v>
      </c>
      <c r="AK119" s="63">
        <f>AJ119/AI119</f>
        <v>0.42280621943259244</v>
      </c>
      <c r="AL119" s="73">
        <v>91.5</v>
      </c>
      <c r="AM119" s="74">
        <v>1.208909</v>
      </c>
      <c r="AN119" s="74">
        <v>1.1990559999999999</v>
      </c>
      <c r="AO119" s="75">
        <v>1.63823646507E-3</v>
      </c>
      <c r="AP119" s="75">
        <v>8.3226353987399995E-3</v>
      </c>
      <c r="AQ119" s="75">
        <v>2.6779961904400001E-2</v>
      </c>
      <c r="AR119" s="75">
        <v>0.19246419220899999</v>
      </c>
      <c r="AS119" s="75">
        <v>0.244410112387</v>
      </c>
      <c r="AT119" s="75">
        <v>0.24861084140100001</v>
      </c>
      <c r="AU119" s="75">
        <v>0.20264423342599999</v>
      </c>
      <c r="AV119" s="75">
        <v>7.5129786809200003E-2</v>
      </c>
      <c r="AW119" s="61">
        <v>441</v>
      </c>
      <c r="AX119" s="61">
        <v>406</v>
      </c>
      <c r="AY119" s="61">
        <v>412</v>
      </c>
      <c r="AZ119" s="61">
        <v>359</v>
      </c>
      <c r="BA119" s="61">
        <v>319</v>
      </c>
      <c r="BB119" s="61">
        <f>SUM(AW119:BA119)</f>
        <v>1937</v>
      </c>
      <c r="BC119" s="61">
        <f>BA119-AW119</f>
        <v>-122</v>
      </c>
      <c r="BD119" s="63">
        <f>BC119/AW119</f>
        <v>-0.27664399092970521</v>
      </c>
      <c r="BE119" s="67">
        <f>IF(K119&lt;BE$6,1,0)</f>
        <v>0</v>
      </c>
      <c r="BF119" s="67">
        <f>+IF(AND(K119&gt;=BF$5,K119&lt;BF$6),1,0)</f>
        <v>1</v>
      </c>
      <c r="BG119" s="67">
        <f>+IF(AND(K119&gt;=BG$5,K119&lt;BG$6),1,0)</f>
        <v>0</v>
      </c>
      <c r="BH119" s="67">
        <f>+IF(AND(K119&gt;=BH$5,K119&lt;BH$6),1,0)</f>
        <v>0</v>
      </c>
      <c r="BI119" s="67">
        <f>+IF(K119&gt;=BI$6,1,0)</f>
        <v>0</v>
      </c>
      <c r="BJ119" s="67">
        <f>IF(M119&lt;BJ$6,1,0)</f>
        <v>0</v>
      </c>
      <c r="BK119" s="67">
        <f>+IF(AND(M119&gt;=BK$5,M119&lt;BK$6),1,0)</f>
        <v>0</v>
      </c>
      <c r="BL119" s="67">
        <f>+IF(AND(M119&gt;=BL$5,M119&lt;BL$6),1,0)</f>
        <v>0</v>
      </c>
      <c r="BM119" s="67">
        <f>+IF(AND(M119&gt;=BM$5,M119&lt;BM$6),1,0)</f>
        <v>1</v>
      </c>
      <c r="BN119" s="67">
        <f>+IF(M119&gt;=BN$6,1,0)</f>
        <v>0</v>
      </c>
      <c r="BO119" s="67" t="str">
        <f>+IF(M119&gt;=BO$6,"YES","NO")</f>
        <v>YES</v>
      </c>
      <c r="BP119" s="67" t="str">
        <f>+IF(K119&gt;=BP$6,"YES","NO")</f>
        <v>NO</v>
      </c>
      <c r="BQ119" s="67" t="str">
        <f>+IF(ISERROR(VLOOKUP(E119,'[1]Hi Tech List (2020)'!$A$2:$B$84,1,FALSE)),"NO","YES")</f>
        <v>NO</v>
      </c>
      <c r="BR119" s="67" t="str">
        <f>IF(AL119&gt;=BR$6,"YES","NO")</f>
        <v>NO</v>
      </c>
      <c r="BS119" s="67" t="str">
        <f>IF(AB119&gt;BS$6,"YES","NO")</f>
        <v>YES</v>
      </c>
      <c r="BT119" s="67" t="str">
        <f>IF(AC119&gt;BT$6,"YES","NO")</f>
        <v>NO</v>
      </c>
      <c r="BU119" s="67" t="str">
        <f>IF(AD119&gt;BU$6,"YES","NO")</f>
        <v>YES</v>
      </c>
      <c r="BV119" s="67" t="str">
        <f>IF(OR(BS119="YES",BT119="YES",BU119="YES"),"YES","NO")</f>
        <v>YES</v>
      </c>
      <c r="BW119" s="67" t="str">
        <f>+IF(BE119=1,BE$8,IF(BF119=1,BF$8,IF(BG119=1,BG$8,IF(BH119=1,BH$8,BI$8))))</f>
        <v>$15-20</v>
      </c>
      <c r="BX119" s="67" t="str">
        <f>+IF(BJ119=1,BJ$8,IF(BK119=1,BK$8,IF(BL119=1,BL$8,IF(BM119=1,BM$8,BN$8))))</f>
        <v>$25-30</v>
      </c>
    </row>
    <row r="120" spans="1:76" hidden="1" x14ac:dyDescent="0.2">
      <c r="A120" s="68" t="str">
        <f t="shared" si="8"/>
        <v>41-0000</v>
      </c>
      <c r="B120" s="68" t="str">
        <f>VLOOKUP(A120,'[1]2- &amp; 3-digit SOC'!$A$1:$B$121,2,FALSE)</f>
        <v>Sales and Related Occupations</v>
      </c>
      <c r="C120" s="68" t="str">
        <f t="shared" si="9"/>
        <v>41-0000 Sales and Related Occupations</v>
      </c>
      <c r="D120" s="68" t="str">
        <f t="shared" si="10"/>
        <v>41-9000</v>
      </c>
      <c r="E120" s="68" t="str">
        <f>VLOOKUP(D120,'[1]2- &amp; 3-digit SOC'!$A$1:$B$121,2,FALSE)</f>
        <v>Other Sales and Related Workers</v>
      </c>
      <c r="F120" s="68" t="str">
        <f t="shared" si="11"/>
        <v>41-9000 Other Sales and Related Workers</v>
      </c>
      <c r="G120" s="68" t="s">
        <v>423</v>
      </c>
      <c r="H120" s="68" t="s">
        <v>424</v>
      </c>
      <c r="I120" s="68" t="s">
        <v>425</v>
      </c>
      <c r="J120" s="69" t="str">
        <f>CONCATENATE(H120, " (", R120, ")")</f>
        <v>Sales Engineers ($120,031)</v>
      </c>
      <c r="K120" s="70">
        <v>33.018110960900003</v>
      </c>
      <c r="L120" s="70">
        <v>42.958486081300002</v>
      </c>
      <c r="M120" s="70">
        <v>57.706987099700001</v>
      </c>
      <c r="N120" s="70">
        <v>60.065096066099997</v>
      </c>
      <c r="O120" s="70">
        <v>74.573730725999994</v>
      </c>
      <c r="P120" s="70">
        <v>88.941205761399999</v>
      </c>
      <c r="Q120" s="71">
        <v>120030.533167</v>
      </c>
      <c r="R120" s="71" t="str">
        <f>TEXT(Q120, "$#,###")</f>
        <v>$120,031</v>
      </c>
      <c r="S120" s="68" t="s">
        <v>84</v>
      </c>
      <c r="T120" s="68" t="s">
        <v>8</v>
      </c>
      <c r="U120" s="68" t="s">
        <v>85</v>
      </c>
      <c r="V120" s="61">
        <v>3295.8963692100001</v>
      </c>
      <c r="W120" s="61">
        <v>2899.1614224199998</v>
      </c>
      <c r="X120" s="61">
        <f>W120-V120</f>
        <v>-396.73494679000032</v>
      </c>
      <c r="Y120" s="72">
        <f>X120/V120</f>
        <v>-0.1203723971713026</v>
      </c>
      <c r="Z120" s="61">
        <v>2899.1614224199998</v>
      </c>
      <c r="AA120" s="61">
        <v>3002.96109759</v>
      </c>
      <c r="AB120" s="61">
        <f>AA120-Z120</f>
        <v>103.79967517000023</v>
      </c>
      <c r="AC120" s="72">
        <f>AB120/Z120</f>
        <v>3.5803344500685355E-2</v>
      </c>
      <c r="AD120" s="61">
        <v>1243.33815282</v>
      </c>
      <c r="AE120" s="61">
        <v>310.834538205</v>
      </c>
      <c r="AF120" s="61">
        <v>837.45356232699999</v>
      </c>
      <c r="AG120" s="61">
        <v>279.15118744199998</v>
      </c>
      <c r="AH120" s="62">
        <v>9.5000000000000001E-2</v>
      </c>
      <c r="AI120" s="61">
        <v>2845.45783871</v>
      </c>
      <c r="AJ120" s="61">
        <v>1331.3976837099999</v>
      </c>
      <c r="AK120" s="63">
        <f>AJ120/AI120</f>
        <v>0.46790279778441368</v>
      </c>
      <c r="AL120" s="73">
        <v>85.4</v>
      </c>
      <c r="AM120" s="74">
        <v>1.75823</v>
      </c>
      <c r="AN120" s="74">
        <v>1.7312259999999999</v>
      </c>
      <c r="AO120" s="75">
        <v>2.0430181009699999E-5</v>
      </c>
      <c r="AP120" s="76" t="s">
        <v>90</v>
      </c>
      <c r="AQ120" s="75">
        <v>1.5417345517000001E-2</v>
      </c>
      <c r="AR120" s="75">
        <v>0.173076785682</v>
      </c>
      <c r="AS120" s="75">
        <v>0.279210325599</v>
      </c>
      <c r="AT120" s="75">
        <v>0.28998424041600002</v>
      </c>
      <c r="AU120" s="75">
        <v>0.18566760448799999</v>
      </c>
      <c r="AV120" s="75">
        <v>5.53442025623E-2</v>
      </c>
      <c r="AW120" s="61">
        <v>0</v>
      </c>
      <c r="AX120" s="61">
        <v>0</v>
      </c>
      <c r="AY120" s="61">
        <v>0</v>
      </c>
      <c r="AZ120" s="61">
        <v>0</v>
      </c>
      <c r="BA120" s="61">
        <v>0</v>
      </c>
      <c r="BB120" s="61">
        <f>SUM(AW120:BA120)</f>
        <v>0</v>
      </c>
      <c r="BC120" s="61">
        <f>BA120-AW120</f>
        <v>0</v>
      </c>
      <c r="BD120" s="63">
        <v>0</v>
      </c>
      <c r="BE120" s="67">
        <f>IF(K120&lt;BE$6,1,0)</f>
        <v>0</v>
      </c>
      <c r="BF120" s="67">
        <f>+IF(AND(K120&gt;=BF$5,K120&lt;BF$6),1,0)</f>
        <v>0</v>
      </c>
      <c r="BG120" s="67">
        <f>+IF(AND(K120&gt;=BG$5,K120&lt;BG$6),1,0)</f>
        <v>0</v>
      </c>
      <c r="BH120" s="67">
        <f>+IF(AND(K120&gt;=BH$5,K120&lt;BH$6),1,0)</f>
        <v>0</v>
      </c>
      <c r="BI120" s="67">
        <f>+IF(K120&gt;=BI$6,1,0)</f>
        <v>1</v>
      </c>
      <c r="BJ120" s="67">
        <f>IF(M120&lt;BJ$6,1,0)</f>
        <v>0</v>
      </c>
      <c r="BK120" s="67">
        <f>+IF(AND(M120&gt;=BK$5,M120&lt;BK$6),1,0)</f>
        <v>0</v>
      </c>
      <c r="BL120" s="67">
        <f>+IF(AND(M120&gt;=BL$5,M120&lt;BL$6),1,0)</f>
        <v>0</v>
      </c>
      <c r="BM120" s="67">
        <f>+IF(AND(M120&gt;=BM$5,M120&lt;BM$6),1,0)</f>
        <v>0</v>
      </c>
      <c r="BN120" s="67">
        <f>+IF(M120&gt;=BN$6,1,0)</f>
        <v>1</v>
      </c>
      <c r="BO120" s="67" t="str">
        <f>+IF(M120&gt;=BO$6,"YES","NO")</f>
        <v>YES</v>
      </c>
      <c r="BP120" s="67" t="str">
        <f>+IF(K120&gt;=BP$6,"YES","NO")</f>
        <v>YES</v>
      </c>
      <c r="BQ120" s="67" t="str">
        <f>+IF(ISERROR(VLOOKUP(E120,'[1]Hi Tech List (2020)'!$A$2:$B$84,1,FALSE)),"NO","YES")</f>
        <v>NO</v>
      </c>
      <c r="BR120" s="67" t="str">
        <f>IF(AL120&gt;=BR$6,"YES","NO")</f>
        <v>NO</v>
      </c>
      <c r="BS120" s="67" t="str">
        <f>IF(AB120&gt;BS$6,"YES","NO")</f>
        <v>YES</v>
      </c>
      <c r="BT120" s="67" t="str">
        <f>IF(AC120&gt;BT$6,"YES","NO")</f>
        <v>NO</v>
      </c>
      <c r="BU120" s="67" t="str">
        <f>IF(AD120&gt;BU$6,"YES","NO")</f>
        <v>YES</v>
      </c>
      <c r="BV120" s="67" t="str">
        <f>IF(OR(BS120="YES",BT120="YES",BU120="YES"),"YES","NO")</f>
        <v>YES</v>
      </c>
      <c r="BW120" s="67" t="str">
        <f>+IF(BE120=1,BE$8,IF(BF120=1,BF$8,IF(BG120=1,BG$8,IF(BH120=1,BH$8,BI$8))))</f>
        <v>&gt;$30</v>
      </c>
      <c r="BX120" s="67" t="str">
        <f>+IF(BJ120=1,BJ$8,IF(BK120=1,BK$8,IF(BL120=1,BL$8,IF(BM120=1,BM$8,BN$8))))</f>
        <v>&gt;$30</v>
      </c>
    </row>
    <row r="121" spans="1:76" hidden="1" x14ac:dyDescent="0.2">
      <c r="A121" s="68" t="str">
        <f t="shared" si="8"/>
        <v>43-0000</v>
      </c>
      <c r="B121" s="68" t="str">
        <f>VLOOKUP(A121,'[1]2- &amp; 3-digit SOC'!$A$1:$B$121,2,FALSE)</f>
        <v>Office and Administrative Support Occupations</v>
      </c>
      <c r="C121" s="68" t="str">
        <f t="shared" si="9"/>
        <v>43-0000 Office and Administrative Support Occupations</v>
      </c>
      <c r="D121" s="68" t="str">
        <f t="shared" si="10"/>
        <v>43-3000</v>
      </c>
      <c r="E121" s="68" t="str">
        <f>VLOOKUP(D121,'[1]2- &amp; 3-digit SOC'!$A$1:$B$121,2,FALSE)</f>
        <v>Financial Clerks</v>
      </c>
      <c r="F121" s="68" t="str">
        <f t="shared" si="11"/>
        <v>43-3000 Financial Clerks</v>
      </c>
      <c r="G121" s="68" t="s">
        <v>426</v>
      </c>
      <c r="H121" s="68" t="s">
        <v>427</v>
      </c>
      <c r="I121" s="68" t="s">
        <v>428</v>
      </c>
      <c r="J121" s="69" t="str">
        <f>CONCATENATE(H121, " (", R121, ")")</f>
        <v>Payroll and Timekeeping Clerks ($47,426)</v>
      </c>
      <c r="K121" s="70">
        <v>16.749111806599998</v>
      </c>
      <c r="L121" s="70">
        <v>19.2922940688</v>
      </c>
      <c r="M121" s="70">
        <v>22.8009625523</v>
      </c>
      <c r="N121" s="70">
        <v>23.289493526299999</v>
      </c>
      <c r="O121" s="70">
        <v>27.0204688862</v>
      </c>
      <c r="P121" s="70">
        <v>31.1628793876</v>
      </c>
      <c r="Q121" s="71">
        <v>47426.002108699999</v>
      </c>
      <c r="R121" s="71" t="str">
        <f>TEXT(Q121, "$#,###")</f>
        <v>$47,426</v>
      </c>
      <c r="S121" s="68" t="s">
        <v>307</v>
      </c>
      <c r="T121" s="68" t="s">
        <v>8</v>
      </c>
      <c r="U121" s="68" t="s">
        <v>85</v>
      </c>
      <c r="V121" s="61">
        <v>4098.61963612</v>
      </c>
      <c r="W121" s="61">
        <v>3973.6418660600002</v>
      </c>
      <c r="X121" s="61">
        <f>W121-V121</f>
        <v>-124.97777005999978</v>
      </c>
      <c r="Y121" s="72">
        <f>X121/V121</f>
        <v>-3.0492649027151802E-2</v>
      </c>
      <c r="Z121" s="61">
        <v>3973.6418660600002</v>
      </c>
      <c r="AA121" s="61">
        <v>4069.75523853</v>
      </c>
      <c r="AB121" s="61">
        <f>AA121-Z121</f>
        <v>96.113372469999831</v>
      </c>
      <c r="AC121" s="72">
        <f>AB121/Z121</f>
        <v>2.418772896745712E-2</v>
      </c>
      <c r="AD121" s="61">
        <v>1680.6567316000001</v>
      </c>
      <c r="AE121" s="61">
        <v>420.164182901</v>
      </c>
      <c r="AF121" s="61">
        <v>1179.61629174</v>
      </c>
      <c r="AG121" s="61">
        <v>393.20543057899999</v>
      </c>
      <c r="AH121" s="62">
        <v>9.8000000000000004E-2</v>
      </c>
      <c r="AI121" s="61">
        <v>3915.67308435</v>
      </c>
      <c r="AJ121" s="61">
        <v>2990.18237017</v>
      </c>
      <c r="AK121" s="63">
        <f>AJ121/AI121</f>
        <v>0.76364453971426705</v>
      </c>
      <c r="AL121" s="73">
        <v>101.1</v>
      </c>
      <c r="AM121" s="74">
        <v>1.131432</v>
      </c>
      <c r="AN121" s="74">
        <v>1.1331599999999999</v>
      </c>
      <c r="AO121" s="76" t="s">
        <v>90</v>
      </c>
      <c r="AP121" s="75">
        <v>1.00580632103E-2</v>
      </c>
      <c r="AQ121" s="75">
        <v>2.8292309725499998E-2</v>
      </c>
      <c r="AR121" s="75">
        <v>0.19526473179500001</v>
      </c>
      <c r="AS121" s="75">
        <v>0.24441236022000001</v>
      </c>
      <c r="AT121" s="75">
        <v>0.24437806529600001</v>
      </c>
      <c r="AU121" s="75">
        <v>0.201434347629</v>
      </c>
      <c r="AV121" s="75">
        <v>7.4764634221099996E-2</v>
      </c>
      <c r="AW121" s="61">
        <v>127</v>
      </c>
      <c r="AX121" s="61">
        <v>147</v>
      </c>
      <c r="AY121" s="61">
        <v>175</v>
      </c>
      <c r="AZ121" s="61">
        <v>174</v>
      </c>
      <c r="BA121" s="61">
        <v>133</v>
      </c>
      <c r="BB121" s="61">
        <f>SUM(AW121:BA121)</f>
        <v>756</v>
      </c>
      <c r="BC121" s="61">
        <f>BA121-AW121</f>
        <v>6</v>
      </c>
      <c r="BD121" s="63">
        <f>BC121/AW121</f>
        <v>4.7244094488188976E-2</v>
      </c>
      <c r="BE121" s="67">
        <f>IF(K121&lt;BE$6,1,0)</f>
        <v>0</v>
      </c>
      <c r="BF121" s="67">
        <f>+IF(AND(K121&gt;=BF$5,K121&lt;BF$6),1,0)</f>
        <v>1</v>
      </c>
      <c r="BG121" s="67">
        <f>+IF(AND(K121&gt;=BG$5,K121&lt;BG$6),1,0)</f>
        <v>0</v>
      </c>
      <c r="BH121" s="67">
        <f>+IF(AND(K121&gt;=BH$5,K121&lt;BH$6),1,0)</f>
        <v>0</v>
      </c>
      <c r="BI121" s="67">
        <f>+IF(K121&gt;=BI$6,1,0)</f>
        <v>0</v>
      </c>
      <c r="BJ121" s="67">
        <f>IF(M121&lt;BJ$6,1,0)</f>
        <v>0</v>
      </c>
      <c r="BK121" s="67">
        <f>+IF(AND(M121&gt;=BK$5,M121&lt;BK$6),1,0)</f>
        <v>0</v>
      </c>
      <c r="BL121" s="67">
        <f>+IF(AND(M121&gt;=BL$5,M121&lt;BL$6),1,0)</f>
        <v>1</v>
      </c>
      <c r="BM121" s="67">
        <f>+IF(AND(M121&gt;=BM$5,M121&lt;BM$6),1,0)</f>
        <v>0</v>
      </c>
      <c r="BN121" s="67">
        <f>+IF(M121&gt;=BN$6,1,0)</f>
        <v>0</v>
      </c>
      <c r="BO121" s="67" t="str">
        <f>+IF(M121&gt;=BO$6,"YES","NO")</f>
        <v>YES</v>
      </c>
      <c r="BP121" s="67" t="str">
        <f>+IF(K121&gt;=BP$6,"YES","NO")</f>
        <v>YES</v>
      </c>
      <c r="BQ121" s="67" t="str">
        <f>+IF(ISERROR(VLOOKUP(E121,'[1]Hi Tech List (2020)'!$A$2:$B$84,1,FALSE)),"NO","YES")</f>
        <v>NO</v>
      </c>
      <c r="BR121" s="67" t="str">
        <f>IF(AL121&gt;=BR$6,"YES","NO")</f>
        <v>YES</v>
      </c>
      <c r="BS121" s="67" t="str">
        <f>IF(AB121&gt;BS$6,"YES","NO")</f>
        <v>NO</v>
      </c>
      <c r="BT121" s="67" t="str">
        <f>IF(AC121&gt;BT$6,"YES","NO")</f>
        <v>NO</v>
      </c>
      <c r="BU121" s="67" t="str">
        <f>IF(AD121&gt;BU$6,"YES","NO")</f>
        <v>YES</v>
      </c>
      <c r="BV121" s="67" t="str">
        <f>IF(OR(BS121="YES",BT121="YES",BU121="YES"),"YES","NO")</f>
        <v>YES</v>
      </c>
      <c r="BW121" s="67" t="str">
        <f>+IF(BE121=1,BE$8,IF(BF121=1,BF$8,IF(BG121=1,BG$8,IF(BH121=1,BH$8,BI$8))))</f>
        <v>$15-20</v>
      </c>
      <c r="BX121" s="67" t="str">
        <f>+IF(BJ121=1,BJ$8,IF(BK121=1,BK$8,IF(BL121=1,BL$8,IF(BM121=1,BM$8,BN$8))))</f>
        <v>$20-25</v>
      </c>
    </row>
    <row r="122" spans="1:76" hidden="1" x14ac:dyDescent="0.2">
      <c r="A122" s="68" t="str">
        <f t="shared" si="8"/>
        <v>43-0000</v>
      </c>
      <c r="B122" s="68" t="str">
        <f>VLOOKUP(A122,'[1]2- &amp; 3-digit SOC'!$A$1:$B$121,2,FALSE)</f>
        <v>Office and Administrative Support Occupations</v>
      </c>
      <c r="C122" s="68" t="str">
        <f t="shared" si="9"/>
        <v>43-0000 Office and Administrative Support Occupations</v>
      </c>
      <c r="D122" s="68" t="str">
        <f t="shared" si="10"/>
        <v>43-3000</v>
      </c>
      <c r="E122" s="68" t="str">
        <f>VLOOKUP(D122,'[1]2- &amp; 3-digit SOC'!$A$1:$B$121,2,FALSE)</f>
        <v>Financial Clerks</v>
      </c>
      <c r="F122" s="68" t="str">
        <f t="shared" si="11"/>
        <v>43-3000 Financial Clerks</v>
      </c>
      <c r="G122" s="68" t="s">
        <v>429</v>
      </c>
      <c r="H122" s="68" t="s">
        <v>430</v>
      </c>
      <c r="I122" s="68" t="s">
        <v>431</v>
      </c>
      <c r="J122" s="69" t="str">
        <f>CONCATENATE(H122, " (", R122, ")")</f>
        <v>Financial Clerks, All Other ($49,216)</v>
      </c>
      <c r="K122" s="70">
        <v>15.3744947031</v>
      </c>
      <c r="L122" s="70">
        <v>18.987454783699999</v>
      </c>
      <c r="M122" s="70">
        <v>23.6613683508</v>
      </c>
      <c r="N122" s="70">
        <v>25.3364461709</v>
      </c>
      <c r="O122" s="70">
        <v>29.2539416149</v>
      </c>
      <c r="P122" s="70">
        <v>34.994744635399996</v>
      </c>
      <c r="Q122" s="71">
        <v>49215.646169599997</v>
      </c>
      <c r="R122" s="71" t="str">
        <f>TEXT(Q122, "$#,###")</f>
        <v>$49,216</v>
      </c>
      <c r="S122" s="68" t="s">
        <v>307</v>
      </c>
      <c r="T122" s="68" t="s">
        <v>8</v>
      </c>
      <c r="U122" s="68" t="s">
        <v>317</v>
      </c>
      <c r="V122" s="61">
        <v>708.59745437499998</v>
      </c>
      <c r="W122" s="61">
        <v>751.82208972700005</v>
      </c>
      <c r="X122" s="61">
        <f>W122-V122</f>
        <v>43.224635352000064</v>
      </c>
      <c r="Y122" s="72">
        <f>X122/V122</f>
        <v>6.1000269031625629E-2</v>
      </c>
      <c r="Z122" s="61">
        <v>751.82208972700005</v>
      </c>
      <c r="AA122" s="61">
        <v>803.273731881</v>
      </c>
      <c r="AB122" s="61">
        <f>AA122-Z122</f>
        <v>51.451642153999956</v>
      </c>
      <c r="AC122" s="72">
        <f>AB122/Z122</f>
        <v>6.8435927670977267E-2</v>
      </c>
      <c r="AD122" s="61">
        <v>366.51651932200002</v>
      </c>
      <c r="AE122" s="61">
        <v>91.629129830599993</v>
      </c>
      <c r="AF122" s="61">
        <v>226.45089738300001</v>
      </c>
      <c r="AG122" s="61">
        <v>75.483632460899997</v>
      </c>
      <c r="AH122" s="62">
        <v>9.8000000000000004E-2</v>
      </c>
      <c r="AI122" s="61">
        <v>727.091641009</v>
      </c>
      <c r="AJ122" s="61">
        <v>355.12909591699997</v>
      </c>
      <c r="AK122" s="63">
        <f>AJ122/AI122</f>
        <v>0.48842412137234864</v>
      </c>
      <c r="AL122" s="73">
        <v>98.5</v>
      </c>
      <c r="AM122" s="74">
        <v>0.88200000000000001</v>
      </c>
      <c r="AN122" s="74">
        <v>0.89759699999999998</v>
      </c>
      <c r="AO122" s="76" t="s">
        <v>90</v>
      </c>
      <c r="AP122" s="75">
        <v>1.92314348659E-2</v>
      </c>
      <c r="AQ122" s="75">
        <v>4.4732972532699998E-2</v>
      </c>
      <c r="AR122" s="75">
        <v>0.24350212127199999</v>
      </c>
      <c r="AS122" s="75">
        <v>0.28493538915299998</v>
      </c>
      <c r="AT122" s="75">
        <v>0.21557394149299999</v>
      </c>
      <c r="AU122" s="75">
        <v>0.144926177101</v>
      </c>
      <c r="AV122" s="75">
        <v>4.4334918955899999E-2</v>
      </c>
      <c r="AW122" s="61">
        <v>0</v>
      </c>
      <c r="AX122" s="61">
        <v>0</v>
      </c>
      <c r="AY122" s="61">
        <v>0</v>
      </c>
      <c r="AZ122" s="61">
        <v>0</v>
      </c>
      <c r="BA122" s="61">
        <v>0</v>
      </c>
      <c r="BB122" s="61">
        <f>SUM(AW122:BA122)</f>
        <v>0</v>
      </c>
      <c r="BC122" s="61">
        <f>BA122-AW122</f>
        <v>0</v>
      </c>
      <c r="BD122" s="63">
        <v>0</v>
      </c>
      <c r="BE122" s="67">
        <f>IF(K122&lt;BE$6,1,0)</f>
        <v>0</v>
      </c>
      <c r="BF122" s="67">
        <f>+IF(AND(K122&gt;=BF$5,K122&lt;BF$6),1,0)</f>
        <v>1</v>
      </c>
      <c r="BG122" s="67">
        <f>+IF(AND(K122&gt;=BG$5,K122&lt;BG$6),1,0)</f>
        <v>0</v>
      </c>
      <c r="BH122" s="67">
        <f>+IF(AND(K122&gt;=BH$5,K122&lt;BH$6),1,0)</f>
        <v>0</v>
      </c>
      <c r="BI122" s="67">
        <f>+IF(K122&gt;=BI$6,1,0)</f>
        <v>0</v>
      </c>
      <c r="BJ122" s="67">
        <f>IF(M122&lt;BJ$6,1,0)</f>
        <v>0</v>
      </c>
      <c r="BK122" s="67">
        <f>+IF(AND(M122&gt;=BK$5,M122&lt;BK$6),1,0)</f>
        <v>0</v>
      </c>
      <c r="BL122" s="67">
        <f>+IF(AND(M122&gt;=BL$5,M122&lt;BL$6),1,0)</f>
        <v>1</v>
      </c>
      <c r="BM122" s="67">
        <f>+IF(AND(M122&gt;=BM$5,M122&lt;BM$6),1,0)</f>
        <v>0</v>
      </c>
      <c r="BN122" s="67">
        <f>+IF(M122&gt;=BN$6,1,0)</f>
        <v>0</v>
      </c>
      <c r="BO122" s="67" t="str">
        <f>+IF(M122&gt;=BO$6,"YES","NO")</f>
        <v>YES</v>
      </c>
      <c r="BP122" s="67" t="str">
        <f>+IF(K122&gt;=BP$6,"YES","NO")</f>
        <v>NO</v>
      </c>
      <c r="BQ122" s="67" t="str">
        <f>+IF(ISERROR(VLOOKUP(E122,'[1]Hi Tech List (2020)'!$A$2:$B$84,1,FALSE)),"NO","YES")</f>
        <v>NO</v>
      </c>
      <c r="BR122" s="67" t="str">
        <f>IF(AL122&gt;=BR$6,"YES","NO")</f>
        <v>NO</v>
      </c>
      <c r="BS122" s="67" t="str">
        <f>IF(AB122&gt;BS$6,"YES","NO")</f>
        <v>NO</v>
      </c>
      <c r="BT122" s="67" t="str">
        <f>IF(AC122&gt;BT$6,"YES","NO")</f>
        <v>NO</v>
      </c>
      <c r="BU122" s="67" t="str">
        <f>IF(AD122&gt;BU$6,"YES","NO")</f>
        <v>YES</v>
      </c>
      <c r="BV122" s="67" t="str">
        <f>IF(OR(BS122="YES",BT122="YES",BU122="YES"),"YES","NO")</f>
        <v>YES</v>
      </c>
      <c r="BW122" s="67" t="str">
        <f>+IF(BE122=1,BE$8,IF(BF122=1,BF$8,IF(BG122=1,BG$8,IF(BH122=1,BH$8,BI$8))))</f>
        <v>$15-20</v>
      </c>
      <c r="BX122" s="67" t="str">
        <f>+IF(BJ122=1,BJ$8,IF(BK122=1,BK$8,IF(BL122=1,BL$8,IF(BM122=1,BM$8,BN$8))))</f>
        <v>$20-25</v>
      </c>
    </row>
    <row r="123" spans="1:76" x14ac:dyDescent="0.2">
      <c r="A123" s="68" t="str">
        <f t="shared" si="8"/>
        <v>43-0000</v>
      </c>
      <c r="B123" s="68" t="str">
        <f>VLOOKUP(A123,'[1]2- &amp; 3-digit SOC'!$A$1:$B$121,2,FALSE)</f>
        <v>Office and Administrative Support Occupations</v>
      </c>
      <c r="C123" s="68" t="str">
        <f t="shared" si="9"/>
        <v>43-0000 Office and Administrative Support Occupations</v>
      </c>
      <c r="D123" s="68" t="str">
        <f t="shared" si="10"/>
        <v>43-4000</v>
      </c>
      <c r="E123" s="68" t="str">
        <f>VLOOKUP(D123,'[1]2- &amp; 3-digit SOC'!$A$1:$B$121,2,FALSE)</f>
        <v>Information and Record Clerks</v>
      </c>
      <c r="F123" s="68" t="str">
        <f t="shared" si="11"/>
        <v>43-4000 Information and Record Clerks</v>
      </c>
      <c r="G123" s="68" t="s">
        <v>432</v>
      </c>
      <c r="H123" s="68" t="s">
        <v>433</v>
      </c>
      <c r="I123" s="68" t="s">
        <v>434</v>
      </c>
      <c r="J123" s="69" t="str">
        <f>CONCATENATE(H123, " (", R123, ")")</f>
        <v>Brokerage Clerks ($52,392)</v>
      </c>
      <c r="K123" s="70">
        <v>17.289616310500001</v>
      </c>
      <c r="L123" s="70">
        <v>20.4963575785</v>
      </c>
      <c r="M123" s="70">
        <v>25.188613344299998</v>
      </c>
      <c r="N123" s="70">
        <v>26.4214255686</v>
      </c>
      <c r="O123" s="70">
        <v>31.0417522087</v>
      </c>
      <c r="P123" s="70">
        <v>37.413318849100001</v>
      </c>
      <c r="Q123" s="71">
        <v>52392.315756199998</v>
      </c>
      <c r="R123" s="71" t="str">
        <f>TEXT(Q123, "$#,###")</f>
        <v>$52,392</v>
      </c>
      <c r="S123" s="68" t="s">
        <v>307</v>
      </c>
      <c r="T123" s="68" t="s">
        <v>8</v>
      </c>
      <c r="U123" s="68" t="s">
        <v>85</v>
      </c>
      <c r="V123" s="61">
        <v>2062.40534364</v>
      </c>
      <c r="W123" s="61">
        <v>2147.5993879399998</v>
      </c>
      <c r="X123" s="61">
        <f>W123-V123</f>
        <v>85.19404429999986</v>
      </c>
      <c r="Y123" s="72">
        <f>X123/V123</f>
        <v>4.1308099090568873E-2</v>
      </c>
      <c r="Z123" s="61">
        <v>2147.5993879399998</v>
      </c>
      <c r="AA123" s="61">
        <v>2306.68177096</v>
      </c>
      <c r="AB123" s="61">
        <f>AA123-Z123</f>
        <v>159.08238302000018</v>
      </c>
      <c r="AC123" s="72">
        <f>AB123/Z123</f>
        <v>7.4074514973946654E-2</v>
      </c>
      <c r="AD123" s="61">
        <v>1075.54506442</v>
      </c>
      <c r="AE123" s="61">
        <v>268.886266105</v>
      </c>
      <c r="AF123" s="61">
        <v>628.89309505999995</v>
      </c>
      <c r="AG123" s="61">
        <v>209.63103168699999</v>
      </c>
      <c r="AH123" s="62">
        <v>9.5000000000000001E-2</v>
      </c>
      <c r="AI123" s="61">
        <v>2070.2328481499999</v>
      </c>
      <c r="AJ123" s="61">
        <v>788.62555190900002</v>
      </c>
      <c r="AK123" s="63">
        <f>AJ123/AI123</f>
        <v>0.38093567716971116</v>
      </c>
      <c r="AL123" s="73">
        <v>98</v>
      </c>
      <c r="AM123" s="74">
        <v>1.7320009999999999</v>
      </c>
      <c r="AN123" s="74">
        <v>1.7766980000000001</v>
      </c>
      <c r="AO123" s="76" t="s">
        <v>90</v>
      </c>
      <c r="AP123" s="75">
        <v>2.1995551907500001E-2</v>
      </c>
      <c r="AQ123" s="75">
        <v>5.42039114387E-2</v>
      </c>
      <c r="AR123" s="75">
        <v>0.218383449964</v>
      </c>
      <c r="AS123" s="75">
        <v>0.241491883559</v>
      </c>
      <c r="AT123" s="75">
        <v>0.223866337602</v>
      </c>
      <c r="AU123" s="75">
        <v>0.168960631863</v>
      </c>
      <c r="AV123" s="75">
        <v>6.9810942429699999E-2</v>
      </c>
      <c r="AW123" s="61">
        <v>127</v>
      </c>
      <c r="AX123" s="61">
        <v>147</v>
      </c>
      <c r="AY123" s="61">
        <v>175</v>
      </c>
      <c r="AZ123" s="61">
        <v>174</v>
      </c>
      <c r="BA123" s="61">
        <v>133</v>
      </c>
      <c r="BB123" s="61">
        <f>SUM(AW123:BA123)</f>
        <v>756</v>
      </c>
      <c r="BC123" s="61">
        <f>BA123-AW123</f>
        <v>6</v>
      </c>
      <c r="BD123" s="63">
        <f>BC123/AW123</f>
        <v>4.7244094488188976E-2</v>
      </c>
      <c r="BE123" s="67">
        <f>IF(K123&lt;BE$6,1,0)</f>
        <v>0</v>
      </c>
      <c r="BF123" s="67">
        <f>+IF(AND(K123&gt;=BF$5,K123&lt;BF$6),1,0)</f>
        <v>1</v>
      </c>
      <c r="BG123" s="67">
        <f>+IF(AND(K123&gt;=BG$5,K123&lt;BG$6),1,0)</f>
        <v>0</v>
      </c>
      <c r="BH123" s="67">
        <f>+IF(AND(K123&gt;=BH$5,K123&lt;BH$6),1,0)</f>
        <v>0</v>
      </c>
      <c r="BI123" s="67">
        <f>+IF(K123&gt;=BI$6,1,0)</f>
        <v>0</v>
      </c>
      <c r="BJ123" s="67">
        <f>IF(M123&lt;BJ$6,1,0)</f>
        <v>0</v>
      </c>
      <c r="BK123" s="67">
        <f>+IF(AND(M123&gt;=BK$5,M123&lt;BK$6),1,0)</f>
        <v>0</v>
      </c>
      <c r="BL123" s="67">
        <f>+IF(AND(M123&gt;=BL$5,M123&lt;BL$6),1,0)</f>
        <v>0</v>
      </c>
      <c r="BM123" s="67">
        <f>+IF(AND(M123&gt;=BM$5,M123&lt;BM$6),1,0)</f>
        <v>1</v>
      </c>
      <c r="BN123" s="67">
        <f>+IF(M123&gt;=BN$6,1,0)</f>
        <v>0</v>
      </c>
      <c r="BO123" s="67" t="str">
        <f>+IF(M123&gt;=BO$6,"YES","NO")</f>
        <v>YES</v>
      </c>
      <c r="BP123" s="67" t="str">
        <f>+IF(K123&gt;=BP$6,"YES","NO")</f>
        <v>YES</v>
      </c>
      <c r="BQ123" s="67" t="str">
        <f>+IF(ISERROR(VLOOKUP(E123,'[1]Hi Tech List (2020)'!$A$2:$B$84,1,FALSE)),"NO","YES")</f>
        <v>NO</v>
      </c>
      <c r="BR123" s="67" t="str">
        <f>IF(AL123&gt;=BR$6,"YES","NO")</f>
        <v>NO</v>
      </c>
      <c r="BS123" s="67" t="str">
        <f>IF(AB123&gt;BS$6,"YES","NO")</f>
        <v>YES</v>
      </c>
      <c r="BT123" s="67" t="str">
        <f>IF(AC123&gt;BT$6,"YES","NO")</f>
        <v>NO</v>
      </c>
      <c r="BU123" s="67" t="str">
        <f>IF(AD123&gt;BU$6,"YES","NO")</f>
        <v>YES</v>
      </c>
      <c r="BV123" s="67" t="str">
        <f>IF(OR(BS123="YES",BT123="YES",BU123="YES"),"YES","NO")</f>
        <v>YES</v>
      </c>
      <c r="BW123" s="67" t="str">
        <f>+IF(BE123=1,BE$8,IF(BF123=1,BF$8,IF(BG123=1,BG$8,IF(BH123=1,BH$8,BI$8))))</f>
        <v>$15-20</v>
      </c>
      <c r="BX123" s="67" t="str">
        <f>+IF(BJ123=1,BJ$8,IF(BK123=1,BK$8,IF(BL123=1,BL$8,IF(BM123=1,BM$8,BN$8))))</f>
        <v>$25-30</v>
      </c>
    </row>
    <row r="124" spans="1:76" hidden="1" x14ac:dyDescent="0.2">
      <c r="A124" s="68" t="str">
        <f t="shared" si="8"/>
        <v>43-0000</v>
      </c>
      <c r="B124" s="68" t="str">
        <f>VLOOKUP(A124,'[1]2- &amp; 3-digit SOC'!$A$1:$B$121,2,FALSE)</f>
        <v>Office and Administrative Support Occupations</v>
      </c>
      <c r="C124" s="68" t="str">
        <f t="shared" si="9"/>
        <v>43-0000 Office and Administrative Support Occupations</v>
      </c>
      <c r="D124" s="68" t="str">
        <f t="shared" si="10"/>
        <v>43-4000</v>
      </c>
      <c r="E124" s="68" t="str">
        <f>VLOOKUP(D124,'[1]2- &amp; 3-digit SOC'!$A$1:$B$121,2,FALSE)</f>
        <v>Information and Record Clerks</v>
      </c>
      <c r="F124" s="68" t="str">
        <f t="shared" si="11"/>
        <v>43-4000 Information and Record Clerks</v>
      </c>
      <c r="G124" s="68" t="s">
        <v>435</v>
      </c>
      <c r="H124" s="68" t="s">
        <v>436</v>
      </c>
      <c r="I124" s="68" t="s">
        <v>437</v>
      </c>
      <c r="J124" s="69" t="str">
        <f>CONCATENATE(H124, " (", R124, ")")</f>
        <v>Loan Interviewers and Clerks ($44,481)</v>
      </c>
      <c r="K124" s="70">
        <v>15.033981541199999</v>
      </c>
      <c r="L124" s="70">
        <v>17.4678589675</v>
      </c>
      <c r="M124" s="70">
        <v>21.385193578799999</v>
      </c>
      <c r="N124" s="70">
        <v>22.0430434138</v>
      </c>
      <c r="O124" s="70">
        <v>25.960902065500001</v>
      </c>
      <c r="P124" s="70">
        <v>30.603033916600001</v>
      </c>
      <c r="Q124" s="71">
        <v>44481.202643999997</v>
      </c>
      <c r="R124" s="71" t="str">
        <f>TEXT(Q124, "$#,###")</f>
        <v>$44,481</v>
      </c>
      <c r="S124" s="68" t="s">
        <v>307</v>
      </c>
      <c r="T124" s="68" t="s">
        <v>8</v>
      </c>
      <c r="U124" s="68" t="s">
        <v>317</v>
      </c>
      <c r="V124" s="61">
        <v>10678.3909769</v>
      </c>
      <c r="W124" s="61">
        <v>10173.725309400001</v>
      </c>
      <c r="X124" s="61">
        <f>W124-V124</f>
        <v>-504.66566749999947</v>
      </c>
      <c r="Y124" s="72">
        <f>X124/V124</f>
        <v>-4.7260459800705562E-2</v>
      </c>
      <c r="Z124" s="61">
        <v>10173.725309400001</v>
      </c>
      <c r="AA124" s="61">
        <v>10551.944029</v>
      </c>
      <c r="AB124" s="61">
        <f>AA124-Z124</f>
        <v>378.21871959999953</v>
      </c>
      <c r="AC124" s="72">
        <f>AB124/Z124</f>
        <v>3.717603022469506E-2</v>
      </c>
      <c r="AD124" s="61">
        <v>4121.1758557399999</v>
      </c>
      <c r="AE124" s="61">
        <v>1030.2939639399999</v>
      </c>
      <c r="AF124" s="61">
        <v>2721.5094841700002</v>
      </c>
      <c r="AG124" s="61">
        <v>907.16982805700002</v>
      </c>
      <c r="AH124" s="62">
        <v>8.7999999999999995E-2</v>
      </c>
      <c r="AI124" s="61">
        <v>10012.121365700001</v>
      </c>
      <c r="AJ124" s="61">
        <v>3417.7788375700002</v>
      </c>
      <c r="AK124" s="63">
        <f>AJ124/AI124</f>
        <v>0.34136410384304655</v>
      </c>
      <c r="AL124" s="73">
        <v>97.3</v>
      </c>
      <c r="AM124" s="74">
        <v>1.9018060000000001</v>
      </c>
      <c r="AN124" s="74">
        <v>1.8760870000000001</v>
      </c>
      <c r="AO124" s="76" t="s">
        <v>90</v>
      </c>
      <c r="AP124" s="75">
        <v>1.3200899872E-2</v>
      </c>
      <c r="AQ124" s="75">
        <v>4.8288316945599999E-2</v>
      </c>
      <c r="AR124" s="75">
        <v>0.27108577719999999</v>
      </c>
      <c r="AS124" s="75">
        <v>0.31385477771499998</v>
      </c>
      <c r="AT124" s="75">
        <v>0.212695561156</v>
      </c>
      <c r="AU124" s="75">
        <v>0.119082096291</v>
      </c>
      <c r="AV124" s="75">
        <v>2.11693984301E-2</v>
      </c>
      <c r="AW124" s="61">
        <v>243</v>
      </c>
      <c r="AX124" s="61">
        <v>199</v>
      </c>
      <c r="AY124" s="61">
        <v>224</v>
      </c>
      <c r="AZ124" s="61">
        <v>295</v>
      </c>
      <c r="BA124" s="61">
        <v>320</v>
      </c>
      <c r="BB124" s="61">
        <f>SUM(AW124:BA124)</f>
        <v>1281</v>
      </c>
      <c r="BC124" s="61">
        <f>BA124-AW124</f>
        <v>77</v>
      </c>
      <c r="BD124" s="63">
        <f>BC124/AW124</f>
        <v>0.3168724279835391</v>
      </c>
      <c r="BE124" s="67">
        <f>IF(K124&lt;BE$6,1,0)</f>
        <v>0</v>
      </c>
      <c r="BF124" s="67">
        <f>+IF(AND(K124&gt;=BF$5,K124&lt;BF$6),1,0)</f>
        <v>1</v>
      </c>
      <c r="BG124" s="67">
        <f>+IF(AND(K124&gt;=BG$5,K124&lt;BG$6),1,0)</f>
        <v>0</v>
      </c>
      <c r="BH124" s="67">
        <f>+IF(AND(K124&gt;=BH$5,K124&lt;BH$6),1,0)</f>
        <v>0</v>
      </c>
      <c r="BI124" s="67">
        <f>+IF(K124&gt;=BI$6,1,0)</f>
        <v>0</v>
      </c>
      <c r="BJ124" s="67">
        <f>IF(M124&lt;BJ$6,1,0)</f>
        <v>0</v>
      </c>
      <c r="BK124" s="67">
        <f>+IF(AND(M124&gt;=BK$5,M124&lt;BK$6),1,0)</f>
        <v>0</v>
      </c>
      <c r="BL124" s="67">
        <f>+IF(AND(M124&gt;=BL$5,M124&lt;BL$6),1,0)</f>
        <v>1</v>
      </c>
      <c r="BM124" s="67">
        <f>+IF(AND(M124&gt;=BM$5,M124&lt;BM$6),1,0)</f>
        <v>0</v>
      </c>
      <c r="BN124" s="67">
        <f>+IF(M124&gt;=BN$6,1,0)</f>
        <v>0</v>
      </c>
      <c r="BO124" s="67" t="str">
        <f>+IF(M124&gt;=BO$6,"YES","NO")</f>
        <v>YES</v>
      </c>
      <c r="BP124" s="67" t="str">
        <f>+IF(K124&gt;=BP$6,"YES","NO")</f>
        <v>NO</v>
      </c>
      <c r="BQ124" s="67" t="str">
        <f>+IF(ISERROR(VLOOKUP(E124,'[1]Hi Tech List (2020)'!$A$2:$B$84,1,FALSE)),"NO","YES")</f>
        <v>NO</v>
      </c>
      <c r="BR124" s="67" t="str">
        <f>IF(AL124&gt;=BR$6,"YES","NO")</f>
        <v>NO</v>
      </c>
      <c r="BS124" s="67" t="str">
        <f>IF(AB124&gt;BS$6,"YES","NO")</f>
        <v>YES</v>
      </c>
      <c r="BT124" s="67" t="str">
        <f>IF(AC124&gt;BT$6,"YES","NO")</f>
        <v>NO</v>
      </c>
      <c r="BU124" s="67" t="str">
        <f>IF(AD124&gt;BU$6,"YES","NO")</f>
        <v>YES</v>
      </c>
      <c r="BV124" s="67" t="str">
        <f>IF(OR(BS124="YES",BT124="YES",BU124="YES"),"YES","NO")</f>
        <v>YES</v>
      </c>
      <c r="BW124" s="67" t="str">
        <f>+IF(BE124=1,BE$8,IF(BF124=1,BF$8,IF(BG124=1,BG$8,IF(BH124=1,BH$8,BI$8))))</f>
        <v>$15-20</v>
      </c>
      <c r="BX124" s="67" t="str">
        <f>+IF(BJ124=1,BJ$8,IF(BK124=1,BK$8,IF(BL124=1,BL$8,IF(BM124=1,BM$8,BN$8))))</f>
        <v>$20-25</v>
      </c>
    </row>
    <row r="125" spans="1:76" ht="25.5" hidden="1" x14ac:dyDescent="0.2">
      <c r="A125" s="68" t="str">
        <f t="shared" si="8"/>
        <v>43-0000</v>
      </c>
      <c r="B125" s="68" t="str">
        <f>VLOOKUP(A125,'[1]2- &amp; 3-digit SOC'!$A$1:$B$121,2,FALSE)</f>
        <v>Office and Administrative Support Occupations</v>
      </c>
      <c r="C125" s="68" t="str">
        <f t="shared" si="9"/>
        <v>43-0000 Office and Administrative Support Occupations</v>
      </c>
      <c r="D125" s="68" t="str">
        <f t="shared" si="10"/>
        <v>43-4000</v>
      </c>
      <c r="E125" s="68" t="str">
        <f>VLOOKUP(D125,'[1]2- &amp; 3-digit SOC'!$A$1:$B$121,2,FALSE)</f>
        <v>Information and Record Clerks</v>
      </c>
      <c r="F125" s="68" t="str">
        <f t="shared" si="11"/>
        <v>43-4000 Information and Record Clerks</v>
      </c>
      <c r="G125" s="68" t="s">
        <v>438</v>
      </c>
      <c r="H125" s="68" t="s">
        <v>439</v>
      </c>
      <c r="I125" s="68" t="s">
        <v>440</v>
      </c>
      <c r="J125" s="69" t="str">
        <f>CONCATENATE(H125, " (", R125, ")")</f>
        <v>Human Resources Assistants, Except Payroll and Timekeeping ($43,867)</v>
      </c>
      <c r="K125" s="70">
        <v>15.057120513199999</v>
      </c>
      <c r="L125" s="70">
        <v>17.755432429700001</v>
      </c>
      <c r="M125" s="70">
        <v>21.0901207026</v>
      </c>
      <c r="N125" s="70">
        <v>21.0361035751</v>
      </c>
      <c r="O125" s="70">
        <v>24.222223370199998</v>
      </c>
      <c r="P125" s="70">
        <v>27.540568685499998</v>
      </c>
      <c r="Q125" s="71">
        <v>43867.451061400003</v>
      </c>
      <c r="R125" s="71" t="str">
        <f>TEXT(Q125, "$#,###")</f>
        <v>$43,867</v>
      </c>
      <c r="S125" s="68" t="s">
        <v>139</v>
      </c>
      <c r="T125" s="68" t="s">
        <v>8</v>
      </c>
      <c r="U125" s="68" t="s">
        <v>8</v>
      </c>
      <c r="V125" s="61">
        <v>3601.3650759500001</v>
      </c>
      <c r="W125" s="61">
        <v>3533.96415824</v>
      </c>
      <c r="X125" s="61">
        <f>W125-V125</f>
        <v>-67.400917710000158</v>
      </c>
      <c r="Y125" s="72">
        <f>X125/V125</f>
        <v>-1.8715380498385198E-2</v>
      </c>
      <c r="Z125" s="61">
        <v>3533.96415824</v>
      </c>
      <c r="AA125" s="61">
        <v>3608.3926924299999</v>
      </c>
      <c r="AB125" s="61">
        <f>AA125-Z125</f>
        <v>74.428534189999937</v>
      </c>
      <c r="AC125" s="72">
        <f>AB125/Z125</f>
        <v>2.1060919369105077E-2</v>
      </c>
      <c r="AD125" s="61">
        <v>1509.83770114</v>
      </c>
      <c r="AE125" s="61">
        <v>377.459425286</v>
      </c>
      <c r="AF125" s="61">
        <v>1068.98964275</v>
      </c>
      <c r="AG125" s="61">
        <v>356.32988091700003</v>
      </c>
      <c r="AH125" s="62">
        <v>0.1</v>
      </c>
      <c r="AI125" s="61">
        <v>3483.9257132299999</v>
      </c>
      <c r="AJ125" s="61">
        <v>2846.13197726</v>
      </c>
      <c r="AK125" s="63">
        <f>AJ125/AI125</f>
        <v>0.81693245250666047</v>
      </c>
      <c r="AL125" s="73">
        <v>95.8</v>
      </c>
      <c r="AM125" s="74">
        <v>1.178577</v>
      </c>
      <c r="AN125" s="74">
        <v>1.178933</v>
      </c>
      <c r="AO125" s="75">
        <v>4.5701593066100003E-3</v>
      </c>
      <c r="AP125" s="75">
        <v>3.9128156497299997E-2</v>
      </c>
      <c r="AQ125" s="75">
        <v>5.70825886379E-2</v>
      </c>
      <c r="AR125" s="75">
        <v>0.25720785831800003</v>
      </c>
      <c r="AS125" s="75">
        <v>0.23595625684400001</v>
      </c>
      <c r="AT125" s="75">
        <v>0.19501145688400001</v>
      </c>
      <c r="AU125" s="75">
        <v>0.15827709317300001</v>
      </c>
      <c r="AV125" s="75">
        <v>5.2766430340000003E-2</v>
      </c>
      <c r="AW125" s="61">
        <v>2</v>
      </c>
      <c r="AX125" s="61">
        <v>0</v>
      </c>
      <c r="AY125" s="61">
        <v>0</v>
      </c>
      <c r="AZ125" s="61">
        <v>0</v>
      </c>
      <c r="BA125" s="61">
        <v>0</v>
      </c>
      <c r="BB125" s="61">
        <f>SUM(AW125:BA125)</f>
        <v>2</v>
      </c>
      <c r="BC125" s="61">
        <f>BA125-AW125</f>
        <v>-2</v>
      </c>
      <c r="BD125" s="63">
        <f>BC125/AW125</f>
        <v>-1</v>
      </c>
      <c r="BE125" s="67">
        <f>IF(K125&lt;BE$6,1,0)</f>
        <v>0</v>
      </c>
      <c r="BF125" s="67">
        <f>+IF(AND(K125&gt;=BF$5,K125&lt;BF$6),1,0)</f>
        <v>1</v>
      </c>
      <c r="BG125" s="67">
        <f>+IF(AND(K125&gt;=BG$5,K125&lt;BG$6),1,0)</f>
        <v>0</v>
      </c>
      <c r="BH125" s="67">
        <f>+IF(AND(K125&gt;=BH$5,K125&lt;BH$6),1,0)</f>
        <v>0</v>
      </c>
      <c r="BI125" s="67">
        <f>+IF(K125&gt;=BI$6,1,0)</f>
        <v>0</v>
      </c>
      <c r="BJ125" s="67">
        <f>IF(M125&lt;BJ$6,1,0)</f>
        <v>0</v>
      </c>
      <c r="BK125" s="67">
        <f>+IF(AND(M125&gt;=BK$5,M125&lt;BK$6),1,0)</f>
        <v>0</v>
      </c>
      <c r="BL125" s="67">
        <f>+IF(AND(M125&gt;=BL$5,M125&lt;BL$6),1,0)</f>
        <v>1</v>
      </c>
      <c r="BM125" s="67">
        <f>+IF(AND(M125&gt;=BM$5,M125&lt;BM$6),1,0)</f>
        <v>0</v>
      </c>
      <c r="BN125" s="67">
        <f>+IF(M125&gt;=BN$6,1,0)</f>
        <v>0</v>
      </c>
      <c r="BO125" s="67" t="str">
        <f>+IF(M125&gt;=BO$6,"YES","NO")</f>
        <v>NO</v>
      </c>
      <c r="BP125" s="67" t="str">
        <f>+IF(K125&gt;=BP$6,"YES","NO")</f>
        <v>NO</v>
      </c>
      <c r="BQ125" s="67" t="str">
        <f>+IF(ISERROR(VLOOKUP(E125,'[1]Hi Tech List (2020)'!$A$2:$B$84,1,FALSE)),"NO","YES")</f>
        <v>NO</v>
      </c>
      <c r="BR125" s="67" t="str">
        <f>IF(AL125&gt;=BR$6,"YES","NO")</f>
        <v>NO</v>
      </c>
      <c r="BS125" s="67" t="str">
        <f>IF(AB125&gt;BS$6,"YES","NO")</f>
        <v>NO</v>
      </c>
      <c r="BT125" s="67" t="str">
        <f>IF(AC125&gt;BT$6,"YES","NO")</f>
        <v>NO</v>
      </c>
      <c r="BU125" s="67" t="str">
        <f>IF(AD125&gt;BU$6,"YES","NO")</f>
        <v>YES</v>
      </c>
      <c r="BV125" s="67" t="str">
        <f>IF(OR(BS125="YES",BT125="YES",BU125="YES"),"YES","NO")</f>
        <v>YES</v>
      </c>
      <c r="BW125" s="67" t="str">
        <f>+IF(BE125=1,BE$8,IF(BF125=1,BF$8,IF(BG125=1,BG$8,IF(BH125=1,BH$8,BI$8))))</f>
        <v>$15-20</v>
      </c>
      <c r="BX125" s="67" t="str">
        <f>+IF(BJ125=1,BJ$8,IF(BK125=1,BK$8,IF(BL125=1,BL$8,IF(BM125=1,BM$8,BN$8))))</f>
        <v>$20-25</v>
      </c>
    </row>
    <row r="126" spans="1:76" hidden="1" x14ac:dyDescent="0.2">
      <c r="A126" s="68" t="str">
        <f t="shared" si="8"/>
        <v>43-0000</v>
      </c>
      <c r="B126" s="68" t="str">
        <f>VLOOKUP(A126,'[1]2- &amp; 3-digit SOC'!$A$1:$B$121,2,FALSE)</f>
        <v>Office and Administrative Support Occupations</v>
      </c>
      <c r="C126" s="68" t="str">
        <f t="shared" si="9"/>
        <v>43-0000 Office and Administrative Support Occupations</v>
      </c>
      <c r="D126" s="68" t="str">
        <f t="shared" si="10"/>
        <v>43-5000</v>
      </c>
      <c r="E126" s="68" t="str">
        <f>VLOOKUP(D126,'[1]2- &amp; 3-digit SOC'!$A$1:$B$121,2,FALSE)</f>
        <v>Material Recording, Scheduling, Dispatching, and Distributing Workers</v>
      </c>
      <c r="F126" s="68" t="str">
        <f t="shared" si="11"/>
        <v>43-5000 Material Recording, Scheduling, Dispatching, and Distributing Workers</v>
      </c>
      <c r="G126" s="68" t="s">
        <v>441</v>
      </c>
      <c r="H126" s="68" t="s">
        <v>442</v>
      </c>
      <c r="I126" s="68" t="s">
        <v>443</v>
      </c>
      <c r="J126" s="69" t="str">
        <f>CONCATENATE(H126, " (", R126, ")")</f>
        <v>Public Safety Telecommunicators ($43,172)</v>
      </c>
      <c r="K126" s="70">
        <v>15.6888470937</v>
      </c>
      <c r="L126" s="70">
        <v>17.6170929247</v>
      </c>
      <c r="M126" s="70">
        <v>20.755745986800001</v>
      </c>
      <c r="N126" s="70">
        <v>20.925803652599999</v>
      </c>
      <c r="O126" s="70">
        <v>24.0782120613</v>
      </c>
      <c r="P126" s="70">
        <v>27.6879801376</v>
      </c>
      <c r="Q126" s="71">
        <v>43171.9516525</v>
      </c>
      <c r="R126" s="71" t="str">
        <f>TEXT(Q126, "$#,###")</f>
        <v>$43,172</v>
      </c>
      <c r="S126" s="68" t="s">
        <v>307</v>
      </c>
      <c r="T126" s="68" t="s">
        <v>8</v>
      </c>
      <c r="U126" s="68" t="s">
        <v>85</v>
      </c>
      <c r="V126" s="61">
        <v>1756.80988873</v>
      </c>
      <c r="W126" s="61">
        <v>1862.42333951</v>
      </c>
      <c r="X126" s="61">
        <f>W126-V126</f>
        <v>105.61345077999999</v>
      </c>
      <c r="Y126" s="72">
        <f>X126/V126</f>
        <v>6.0116607640652617E-2</v>
      </c>
      <c r="Z126" s="61">
        <v>1862.42333951</v>
      </c>
      <c r="AA126" s="61">
        <v>1936.46597554</v>
      </c>
      <c r="AB126" s="61">
        <f>AA126-Z126</f>
        <v>74.04263603000004</v>
      </c>
      <c r="AC126" s="72">
        <f>AB126/Z126</f>
        <v>3.975607181205134E-2</v>
      </c>
      <c r="AD126" s="61">
        <v>737.68866071299999</v>
      </c>
      <c r="AE126" s="61">
        <v>184.422165178</v>
      </c>
      <c r="AF126" s="61">
        <v>481.650185744</v>
      </c>
      <c r="AG126" s="61">
        <v>160.55006191499999</v>
      </c>
      <c r="AH126" s="62">
        <v>8.5000000000000006E-2</v>
      </c>
      <c r="AI126" s="61">
        <v>1830.84349761</v>
      </c>
      <c r="AJ126" s="61">
        <v>540.86520916699999</v>
      </c>
      <c r="AK126" s="63">
        <f>AJ126/AI126</f>
        <v>0.29541859250834407</v>
      </c>
      <c r="AL126" s="73">
        <v>90.6</v>
      </c>
      <c r="AM126" s="74">
        <v>0.77674100000000001</v>
      </c>
      <c r="AN126" s="74">
        <v>0.77418299999999995</v>
      </c>
      <c r="AO126" s="76" t="s">
        <v>90</v>
      </c>
      <c r="AP126" s="75">
        <v>2.8711987318800002E-2</v>
      </c>
      <c r="AQ126" s="75">
        <v>5.99923564976E-2</v>
      </c>
      <c r="AR126" s="75">
        <v>0.30760962191000002</v>
      </c>
      <c r="AS126" s="75">
        <v>0.23937761836900001</v>
      </c>
      <c r="AT126" s="75">
        <v>0.19624246176400001</v>
      </c>
      <c r="AU126" s="75">
        <v>0.139025266792</v>
      </c>
      <c r="AV126" s="75">
        <v>2.7020072123800001E-2</v>
      </c>
      <c r="AW126" s="61">
        <v>0</v>
      </c>
      <c r="AX126" s="61">
        <v>0</v>
      </c>
      <c r="AY126" s="61">
        <v>0</v>
      </c>
      <c r="AZ126" s="61">
        <v>0</v>
      </c>
      <c r="BA126" s="61">
        <v>0</v>
      </c>
      <c r="BB126" s="61">
        <f>SUM(AW126:BA126)</f>
        <v>0</v>
      </c>
      <c r="BC126" s="61">
        <f>BA126-AW126</f>
        <v>0</v>
      </c>
      <c r="BD126" s="63">
        <v>0</v>
      </c>
      <c r="BE126" s="67">
        <f>IF(K126&lt;BE$6,1,0)</f>
        <v>0</v>
      </c>
      <c r="BF126" s="67">
        <f>+IF(AND(K126&gt;=BF$5,K126&lt;BF$6),1,0)</f>
        <v>1</v>
      </c>
      <c r="BG126" s="67">
        <f>+IF(AND(K126&gt;=BG$5,K126&lt;BG$6),1,0)</f>
        <v>0</v>
      </c>
      <c r="BH126" s="67">
        <f>+IF(AND(K126&gt;=BH$5,K126&lt;BH$6),1,0)</f>
        <v>0</v>
      </c>
      <c r="BI126" s="67">
        <f>+IF(K126&gt;=BI$6,1,0)</f>
        <v>0</v>
      </c>
      <c r="BJ126" s="67">
        <f>IF(M126&lt;BJ$6,1,0)</f>
        <v>0</v>
      </c>
      <c r="BK126" s="67">
        <f>+IF(AND(M126&gt;=BK$5,M126&lt;BK$6),1,0)</f>
        <v>0</v>
      </c>
      <c r="BL126" s="67">
        <f>+IF(AND(M126&gt;=BL$5,M126&lt;BL$6),1,0)</f>
        <v>1</v>
      </c>
      <c r="BM126" s="67">
        <f>+IF(AND(M126&gt;=BM$5,M126&lt;BM$6),1,0)</f>
        <v>0</v>
      </c>
      <c r="BN126" s="67">
        <f>+IF(M126&gt;=BN$6,1,0)</f>
        <v>0</v>
      </c>
      <c r="BO126" s="67" t="str">
        <f>+IF(M126&gt;=BO$6,"YES","NO")</f>
        <v>NO</v>
      </c>
      <c r="BP126" s="67" t="str">
        <f>+IF(K126&gt;=BP$6,"YES","NO")</f>
        <v>NO</v>
      </c>
      <c r="BQ126" s="67" t="str">
        <f>+IF(ISERROR(VLOOKUP(E126,'[1]Hi Tech List (2020)'!$A$2:$B$84,1,FALSE)),"NO","YES")</f>
        <v>NO</v>
      </c>
      <c r="BR126" s="67" t="str">
        <f>IF(AL126&gt;=BR$6,"YES","NO")</f>
        <v>NO</v>
      </c>
      <c r="BS126" s="67" t="str">
        <f>IF(AB126&gt;BS$6,"YES","NO")</f>
        <v>NO</v>
      </c>
      <c r="BT126" s="67" t="str">
        <f>IF(AC126&gt;BT$6,"YES","NO")</f>
        <v>NO</v>
      </c>
      <c r="BU126" s="67" t="str">
        <f>IF(AD126&gt;BU$6,"YES","NO")</f>
        <v>YES</v>
      </c>
      <c r="BV126" s="67" t="str">
        <f>IF(OR(BS126="YES",BT126="YES",BU126="YES"),"YES","NO")</f>
        <v>YES</v>
      </c>
      <c r="BW126" s="67" t="str">
        <f>+IF(BE126=1,BE$8,IF(BF126=1,BF$8,IF(BG126=1,BG$8,IF(BH126=1,BH$8,BI$8))))</f>
        <v>$15-20</v>
      </c>
      <c r="BX126" s="67" t="str">
        <f>+IF(BJ126=1,BJ$8,IF(BK126=1,BK$8,IF(BL126=1,BL$8,IF(BM126=1,BM$8,BN$8))))</f>
        <v>$20-25</v>
      </c>
    </row>
    <row r="127" spans="1:76" hidden="1" x14ac:dyDescent="0.2">
      <c r="A127" s="68" t="str">
        <f t="shared" si="8"/>
        <v>43-0000</v>
      </c>
      <c r="B127" s="68" t="str">
        <f>VLOOKUP(A127,'[1]2- &amp; 3-digit SOC'!$A$1:$B$121,2,FALSE)</f>
        <v>Office and Administrative Support Occupations</v>
      </c>
      <c r="C127" s="68" t="str">
        <f t="shared" si="9"/>
        <v>43-0000 Office and Administrative Support Occupations</v>
      </c>
      <c r="D127" s="68" t="str">
        <f t="shared" si="10"/>
        <v>43-5000</v>
      </c>
      <c r="E127" s="68" t="str">
        <f>VLOOKUP(D127,'[1]2- &amp; 3-digit SOC'!$A$1:$B$121,2,FALSE)</f>
        <v>Material Recording, Scheduling, Dispatching, and Distributing Workers</v>
      </c>
      <c r="F127" s="68" t="str">
        <f t="shared" si="11"/>
        <v>43-5000 Material Recording, Scheduling, Dispatching, and Distributing Workers</v>
      </c>
      <c r="G127" s="68" t="s">
        <v>444</v>
      </c>
      <c r="H127" s="68" t="s">
        <v>445</v>
      </c>
      <c r="I127" s="68" t="s">
        <v>446</v>
      </c>
      <c r="J127" s="69" t="str">
        <f>CONCATENATE(H127, " (", R127, ")")</f>
        <v>Postal Service Clerks ($57,805)</v>
      </c>
      <c r="K127" s="70">
        <v>17.277374894600001</v>
      </c>
      <c r="L127" s="70">
        <v>21.133496235599999</v>
      </c>
      <c r="M127" s="70">
        <v>27.7908235355</v>
      </c>
      <c r="N127" s="70">
        <v>25.405640898000001</v>
      </c>
      <c r="O127" s="70">
        <v>30.7214155148</v>
      </c>
      <c r="P127" s="70">
        <v>30.814222300299999</v>
      </c>
      <c r="Q127" s="71">
        <v>57804.912953799998</v>
      </c>
      <c r="R127" s="71" t="str">
        <f>TEXT(Q127, "$#,###")</f>
        <v>$57,805</v>
      </c>
      <c r="S127" s="68" t="s">
        <v>307</v>
      </c>
      <c r="T127" s="68" t="s">
        <v>8</v>
      </c>
      <c r="U127" s="68" t="s">
        <v>317</v>
      </c>
      <c r="V127" s="61">
        <v>1178.9850339</v>
      </c>
      <c r="W127" s="61">
        <v>1208.3788267699999</v>
      </c>
      <c r="X127" s="61">
        <f>W127-V127</f>
        <v>29.39379286999997</v>
      </c>
      <c r="Y127" s="72">
        <f>X127/V127</f>
        <v>2.4931438504157563E-2</v>
      </c>
      <c r="Z127" s="61">
        <v>1208.3788267699999</v>
      </c>
      <c r="AA127" s="61">
        <v>1171.7241533700001</v>
      </c>
      <c r="AB127" s="61">
        <f>AA127-Z127</f>
        <v>-36.654673399999865</v>
      </c>
      <c r="AC127" s="72">
        <f>AB127/Z127</f>
        <v>-3.0333760065937198E-2</v>
      </c>
      <c r="AD127" s="61">
        <v>363.95685324200002</v>
      </c>
      <c r="AE127" s="61">
        <v>90.989213310500006</v>
      </c>
      <c r="AF127" s="61">
        <v>261.799488478</v>
      </c>
      <c r="AG127" s="61">
        <v>87.266496159400006</v>
      </c>
      <c r="AH127" s="62">
        <v>7.2999999999999995E-2</v>
      </c>
      <c r="AI127" s="61">
        <v>1223.54172922</v>
      </c>
      <c r="AJ127" s="61">
        <v>315.01732290799998</v>
      </c>
      <c r="AK127" s="63">
        <f>AJ127/AI127</f>
        <v>0.25746348929907076</v>
      </c>
      <c r="AL127" s="73">
        <v>104.6</v>
      </c>
      <c r="AM127" s="74">
        <v>0.645231</v>
      </c>
      <c r="AN127" s="74">
        <v>0.63941599999999998</v>
      </c>
      <c r="AO127" s="76" t="s">
        <v>90</v>
      </c>
      <c r="AP127" s="75">
        <v>1.11133258918E-2</v>
      </c>
      <c r="AQ127" s="75">
        <v>3.5367200605000003E-2</v>
      </c>
      <c r="AR127" s="75">
        <v>0.119007030396</v>
      </c>
      <c r="AS127" s="75">
        <v>0.19058629678399999</v>
      </c>
      <c r="AT127" s="75">
        <v>0.21109207326099999</v>
      </c>
      <c r="AU127" s="75">
        <v>0.386899111189</v>
      </c>
      <c r="AV127" s="75">
        <v>4.5707667639399999E-2</v>
      </c>
      <c r="AW127" s="61">
        <v>2</v>
      </c>
      <c r="AX127" s="61">
        <v>0</v>
      </c>
      <c r="AY127" s="61">
        <v>0</v>
      </c>
      <c r="AZ127" s="61">
        <v>0</v>
      </c>
      <c r="BA127" s="61">
        <v>0</v>
      </c>
      <c r="BB127" s="61">
        <f>SUM(AW127:BA127)</f>
        <v>2</v>
      </c>
      <c r="BC127" s="61">
        <f>BA127-AW127</f>
        <v>-2</v>
      </c>
      <c r="BD127" s="63">
        <f>BC127/AW127</f>
        <v>-1</v>
      </c>
      <c r="BE127" s="67">
        <f>IF(K127&lt;BE$6,1,0)</f>
        <v>0</v>
      </c>
      <c r="BF127" s="67">
        <f>+IF(AND(K127&gt;=BF$5,K127&lt;BF$6),1,0)</f>
        <v>1</v>
      </c>
      <c r="BG127" s="67">
        <f>+IF(AND(K127&gt;=BG$5,K127&lt;BG$6),1,0)</f>
        <v>0</v>
      </c>
      <c r="BH127" s="67">
        <f>+IF(AND(K127&gt;=BH$5,K127&lt;BH$6),1,0)</f>
        <v>0</v>
      </c>
      <c r="BI127" s="67">
        <f>+IF(K127&gt;=BI$6,1,0)</f>
        <v>0</v>
      </c>
      <c r="BJ127" s="67">
        <f>IF(M127&lt;BJ$6,1,0)</f>
        <v>0</v>
      </c>
      <c r="BK127" s="67">
        <f>+IF(AND(M127&gt;=BK$5,M127&lt;BK$6),1,0)</f>
        <v>0</v>
      </c>
      <c r="BL127" s="67">
        <f>+IF(AND(M127&gt;=BL$5,M127&lt;BL$6),1,0)</f>
        <v>0</v>
      </c>
      <c r="BM127" s="67">
        <f>+IF(AND(M127&gt;=BM$5,M127&lt;BM$6),1,0)</f>
        <v>1</v>
      </c>
      <c r="BN127" s="67">
        <f>+IF(M127&gt;=BN$6,1,0)</f>
        <v>0</v>
      </c>
      <c r="BO127" s="67" t="str">
        <f>+IF(M127&gt;=BO$6,"YES","NO")</f>
        <v>YES</v>
      </c>
      <c r="BP127" s="67" t="str">
        <f>+IF(K127&gt;=BP$6,"YES","NO")</f>
        <v>YES</v>
      </c>
      <c r="BQ127" s="67" t="str">
        <f>+IF(ISERROR(VLOOKUP(E127,'[1]Hi Tech List (2020)'!$A$2:$B$84,1,FALSE)),"NO","YES")</f>
        <v>NO</v>
      </c>
      <c r="BR127" s="67" t="str">
        <f>IF(AL127&gt;=BR$6,"YES","NO")</f>
        <v>YES</v>
      </c>
      <c r="BS127" s="67" t="str">
        <f>IF(AB127&gt;BS$6,"YES","NO")</f>
        <v>NO</v>
      </c>
      <c r="BT127" s="67" t="str">
        <f>IF(AC127&gt;BT$6,"YES","NO")</f>
        <v>NO</v>
      </c>
      <c r="BU127" s="67" t="str">
        <f>IF(AD127&gt;BU$6,"YES","NO")</f>
        <v>YES</v>
      </c>
      <c r="BV127" s="67" t="str">
        <f>IF(OR(BS127="YES",BT127="YES",BU127="YES"),"YES","NO")</f>
        <v>YES</v>
      </c>
      <c r="BW127" s="67" t="str">
        <f>+IF(BE127=1,BE$8,IF(BF127=1,BF$8,IF(BG127=1,BG$8,IF(BH127=1,BH$8,BI$8))))</f>
        <v>$15-20</v>
      </c>
      <c r="BX127" s="67" t="str">
        <f>+IF(BJ127=1,BJ$8,IF(BK127=1,BK$8,IF(BL127=1,BL$8,IF(BM127=1,BM$8,BN$8))))</f>
        <v>$25-30</v>
      </c>
    </row>
    <row r="128" spans="1:76" hidden="1" x14ac:dyDescent="0.2">
      <c r="A128" s="68" t="str">
        <f t="shared" si="8"/>
        <v>43-0000</v>
      </c>
      <c r="B128" s="68" t="str">
        <f>VLOOKUP(A128,'[1]2- &amp; 3-digit SOC'!$A$1:$B$121,2,FALSE)</f>
        <v>Office and Administrative Support Occupations</v>
      </c>
      <c r="C128" s="68" t="str">
        <f t="shared" si="9"/>
        <v>43-0000 Office and Administrative Support Occupations</v>
      </c>
      <c r="D128" s="68" t="str">
        <f t="shared" si="10"/>
        <v>43-5000</v>
      </c>
      <c r="E128" s="68" t="str">
        <f>VLOOKUP(D128,'[1]2- &amp; 3-digit SOC'!$A$1:$B$121,2,FALSE)</f>
        <v>Material Recording, Scheduling, Dispatching, and Distributing Workers</v>
      </c>
      <c r="F128" s="68" t="str">
        <f t="shared" si="11"/>
        <v>43-5000 Material Recording, Scheduling, Dispatching, and Distributing Workers</v>
      </c>
      <c r="G128" s="68" t="s">
        <v>447</v>
      </c>
      <c r="H128" s="68" t="s">
        <v>448</v>
      </c>
      <c r="I128" s="68" t="s">
        <v>449</v>
      </c>
      <c r="J128" s="69" t="str">
        <f>CONCATENATE(H128, " (", R128, ")")</f>
        <v>Postal Service Mail Carriers ($51,380)</v>
      </c>
      <c r="K128" s="70">
        <v>18.010072235300001</v>
      </c>
      <c r="L128" s="70">
        <v>18.707722942099998</v>
      </c>
      <c r="M128" s="70">
        <v>24.702090733999999</v>
      </c>
      <c r="N128" s="70">
        <v>25.2766817545</v>
      </c>
      <c r="O128" s="70">
        <v>31.301043638399999</v>
      </c>
      <c r="P128" s="70">
        <v>33.1476978755</v>
      </c>
      <c r="Q128" s="71">
        <v>51380.348726800003</v>
      </c>
      <c r="R128" s="71" t="str">
        <f>TEXT(Q128, "$#,###")</f>
        <v>$51,380</v>
      </c>
      <c r="S128" s="68" t="s">
        <v>307</v>
      </c>
      <c r="T128" s="68" t="s">
        <v>8</v>
      </c>
      <c r="U128" s="68" t="s">
        <v>317</v>
      </c>
      <c r="V128" s="61">
        <v>6791.1407368399996</v>
      </c>
      <c r="W128" s="61">
        <v>6878.4591303099996</v>
      </c>
      <c r="X128" s="61">
        <f>W128-V128</f>
        <v>87.318393470000046</v>
      </c>
      <c r="Y128" s="72">
        <f>X128/V128</f>
        <v>1.2857691638802696E-2</v>
      </c>
      <c r="Z128" s="61">
        <v>6878.4591303099996</v>
      </c>
      <c r="AA128" s="61">
        <v>6657.8890435900003</v>
      </c>
      <c r="AB128" s="61">
        <f>AA128-Z128</f>
        <v>-220.57008671999938</v>
      </c>
      <c r="AC128" s="72">
        <f>AB128/Z128</f>
        <v>-3.2066787421626899E-2</v>
      </c>
      <c r="AD128" s="61">
        <v>1924.18700143</v>
      </c>
      <c r="AE128" s="61">
        <v>481.04675035600002</v>
      </c>
      <c r="AF128" s="61">
        <v>1367.12350698</v>
      </c>
      <c r="AG128" s="61">
        <v>455.70783566199998</v>
      </c>
      <c r="AH128" s="62">
        <v>6.7000000000000004E-2</v>
      </c>
      <c r="AI128" s="61">
        <v>6968.0887223199998</v>
      </c>
      <c r="AJ128" s="61">
        <v>1607.46448459</v>
      </c>
      <c r="AK128" s="63">
        <f>AJ128/AI128</f>
        <v>0.23068943990925542</v>
      </c>
      <c r="AL128" s="73">
        <v>112.5</v>
      </c>
      <c r="AM128" s="74">
        <v>0.85928400000000005</v>
      </c>
      <c r="AN128" s="74">
        <v>0.84626400000000002</v>
      </c>
      <c r="AO128" s="76" t="s">
        <v>90</v>
      </c>
      <c r="AP128" s="75">
        <v>7.8254604101899994E-3</v>
      </c>
      <c r="AQ128" s="75">
        <v>3.87723729516E-2</v>
      </c>
      <c r="AR128" s="75">
        <v>0.178932393577</v>
      </c>
      <c r="AS128" s="75">
        <v>0.22605596876100001</v>
      </c>
      <c r="AT128" s="75">
        <v>0.20807500286</v>
      </c>
      <c r="AU128" s="75">
        <v>0.30422065683400001</v>
      </c>
      <c r="AV128" s="75">
        <v>3.5871177500400003E-2</v>
      </c>
      <c r="AW128" s="61">
        <v>2</v>
      </c>
      <c r="AX128" s="61">
        <v>0</v>
      </c>
      <c r="AY128" s="61">
        <v>0</v>
      </c>
      <c r="AZ128" s="61">
        <v>0</v>
      </c>
      <c r="BA128" s="61">
        <v>0</v>
      </c>
      <c r="BB128" s="61">
        <f>SUM(AW128:BA128)</f>
        <v>2</v>
      </c>
      <c r="BC128" s="61">
        <f>BA128-AW128</f>
        <v>-2</v>
      </c>
      <c r="BD128" s="63">
        <f>BC128/AW128</f>
        <v>-1</v>
      </c>
      <c r="BE128" s="67">
        <f>IF(K128&lt;BE$6,1,0)</f>
        <v>0</v>
      </c>
      <c r="BF128" s="67">
        <f>+IF(AND(K128&gt;=BF$5,K128&lt;BF$6),1,0)</f>
        <v>1</v>
      </c>
      <c r="BG128" s="67">
        <f>+IF(AND(K128&gt;=BG$5,K128&lt;BG$6),1,0)</f>
        <v>0</v>
      </c>
      <c r="BH128" s="67">
        <f>+IF(AND(K128&gt;=BH$5,K128&lt;BH$6),1,0)</f>
        <v>0</v>
      </c>
      <c r="BI128" s="67">
        <f>+IF(K128&gt;=BI$6,1,0)</f>
        <v>0</v>
      </c>
      <c r="BJ128" s="67">
        <f>IF(M128&lt;BJ$6,1,0)</f>
        <v>0</v>
      </c>
      <c r="BK128" s="67">
        <f>+IF(AND(M128&gt;=BK$5,M128&lt;BK$6),1,0)</f>
        <v>0</v>
      </c>
      <c r="BL128" s="67">
        <f>+IF(AND(M128&gt;=BL$5,M128&lt;BL$6),1,0)</f>
        <v>1</v>
      </c>
      <c r="BM128" s="67">
        <f>+IF(AND(M128&gt;=BM$5,M128&lt;BM$6),1,0)</f>
        <v>0</v>
      </c>
      <c r="BN128" s="67">
        <f>+IF(M128&gt;=BN$6,1,0)</f>
        <v>0</v>
      </c>
      <c r="BO128" s="67" t="str">
        <f>+IF(M128&gt;=BO$6,"YES","NO")</f>
        <v>YES</v>
      </c>
      <c r="BP128" s="67" t="str">
        <f>+IF(K128&gt;=BP$6,"YES","NO")</f>
        <v>YES</v>
      </c>
      <c r="BQ128" s="67" t="str">
        <f>+IF(ISERROR(VLOOKUP(E128,'[1]Hi Tech List (2020)'!$A$2:$B$84,1,FALSE)),"NO","YES")</f>
        <v>NO</v>
      </c>
      <c r="BR128" s="67" t="str">
        <f>IF(AL128&gt;=BR$6,"YES","NO")</f>
        <v>YES</v>
      </c>
      <c r="BS128" s="67" t="str">
        <f>IF(AB128&gt;BS$6,"YES","NO")</f>
        <v>NO</v>
      </c>
      <c r="BT128" s="67" t="str">
        <f>IF(AC128&gt;BT$6,"YES","NO")</f>
        <v>NO</v>
      </c>
      <c r="BU128" s="67" t="str">
        <f>IF(AD128&gt;BU$6,"YES","NO")</f>
        <v>YES</v>
      </c>
      <c r="BV128" s="67" t="str">
        <f>IF(OR(BS128="YES",BT128="YES",BU128="YES"),"YES","NO")</f>
        <v>YES</v>
      </c>
      <c r="BW128" s="67" t="str">
        <f>+IF(BE128=1,BE$8,IF(BF128=1,BF$8,IF(BG128=1,BG$8,IF(BH128=1,BH$8,BI$8))))</f>
        <v>$15-20</v>
      </c>
      <c r="BX128" s="67" t="str">
        <f>+IF(BJ128=1,BJ$8,IF(BK128=1,BK$8,IF(BL128=1,BL$8,IF(BM128=1,BM$8,BN$8))))</f>
        <v>$20-25</v>
      </c>
    </row>
    <row r="129" spans="1:76" ht="25.5" hidden="1" x14ac:dyDescent="0.2">
      <c r="A129" s="68" t="str">
        <f t="shared" si="8"/>
        <v>43-0000</v>
      </c>
      <c r="B129" s="68" t="str">
        <f>VLOOKUP(A129,'[1]2- &amp; 3-digit SOC'!$A$1:$B$121,2,FALSE)</f>
        <v>Office and Administrative Support Occupations</v>
      </c>
      <c r="C129" s="68" t="str">
        <f t="shared" si="9"/>
        <v>43-0000 Office and Administrative Support Occupations</v>
      </c>
      <c r="D129" s="68" t="str">
        <f t="shared" si="10"/>
        <v>43-5000</v>
      </c>
      <c r="E129" s="68" t="str">
        <f>VLOOKUP(D129,'[1]2- &amp; 3-digit SOC'!$A$1:$B$121,2,FALSE)</f>
        <v>Material Recording, Scheduling, Dispatching, and Distributing Workers</v>
      </c>
      <c r="F129" s="68" t="str">
        <f t="shared" si="11"/>
        <v>43-5000 Material Recording, Scheduling, Dispatching, and Distributing Workers</v>
      </c>
      <c r="G129" s="68" t="s">
        <v>450</v>
      </c>
      <c r="H129" s="68" t="s">
        <v>451</v>
      </c>
      <c r="I129" s="68" t="s">
        <v>452</v>
      </c>
      <c r="J129" s="69" t="str">
        <f>CONCATENATE(H129, " (", R129, ")")</f>
        <v>Postal Service Mail Sorters, Processors, and Processing Machine Operators ($57,902)</v>
      </c>
      <c r="K129" s="70">
        <v>17.2896315311</v>
      </c>
      <c r="L129" s="70">
        <v>22.204185477999999</v>
      </c>
      <c r="M129" s="70">
        <v>27.8376487532</v>
      </c>
      <c r="N129" s="70">
        <v>26.343230026299999</v>
      </c>
      <c r="O129" s="70">
        <v>30.720620664799998</v>
      </c>
      <c r="P129" s="70">
        <v>30.758425694300001</v>
      </c>
      <c r="Q129" s="71">
        <v>57902.309406699998</v>
      </c>
      <c r="R129" s="71" t="str">
        <f>TEXT(Q129, "$#,###")</f>
        <v>$57,902</v>
      </c>
      <c r="S129" s="68" t="s">
        <v>307</v>
      </c>
      <c r="T129" s="68" t="s">
        <v>8</v>
      </c>
      <c r="U129" s="68" t="s">
        <v>317</v>
      </c>
      <c r="V129" s="61">
        <v>2775.14414394</v>
      </c>
      <c r="W129" s="61">
        <v>2625.90798911</v>
      </c>
      <c r="X129" s="61">
        <f>W129-V129</f>
        <v>-149.23615483000003</v>
      </c>
      <c r="Y129" s="72">
        <f>X129/V129</f>
        <v>-5.3776001205516691E-2</v>
      </c>
      <c r="Z129" s="61">
        <v>2625.90798911</v>
      </c>
      <c r="AA129" s="61">
        <v>2486.4226807599998</v>
      </c>
      <c r="AB129" s="61">
        <f>AA129-Z129</f>
        <v>-139.4853083500002</v>
      </c>
      <c r="AC129" s="72">
        <f>AB129/Z129</f>
        <v>-5.3118886468400593E-2</v>
      </c>
      <c r="AD129" s="61">
        <v>814.78892338799994</v>
      </c>
      <c r="AE129" s="61">
        <v>203.69723084699999</v>
      </c>
      <c r="AF129" s="61">
        <v>602.98195141300005</v>
      </c>
      <c r="AG129" s="61">
        <v>200.99398380400001</v>
      </c>
      <c r="AH129" s="62">
        <v>7.8E-2</v>
      </c>
      <c r="AI129" s="61">
        <v>2682.4816061299998</v>
      </c>
      <c r="AJ129" s="61">
        <v>786.89514135599995</v>
      </c>
      <c r="AK129" s="63">
        <f>AJ129/AI129</f>
        <v>0.29334595978506967</v>
      </c>
      <c r="AL129" s="73">
        <v>111.1</v>
      </c>
      <c r="AM129" s="74">
        <v>1.112919</v>
      </c>
      <c r="AN129" s="74">
        <v>1.095847</v>
      </c>
      <c r="AO129" s="76" t="s">
        <v>90</v>
      </c>
      <c r="AP129" s="75">
        <v>1.79285756078E-2</v>
      </c>
      <c r="AQ129" s="75">
        <v>6.4108672662699998E-2</v>
      </c>
      <c r="AR129" s="75">
        <v>0.14944495525199999</v>
      </c>
      <c r="AS129" s="75">
        <v>0.20046431251999999</v>
      </c>
      <c r="AT129" s="75">
        <v>0.19650142611800001</v>
      </c>
      <c r="AU129" s="75">
        <v>0.32454791901399999</v>
      </c>
      <c r="AV129" s="75">
        <v>4.5827070590500001E-2</v>
      </c>
      <c r="AW129" s="61">
        <v>2</v>
      </c>
      <c r="AX129" s="61">
        <v>0</v>
      </c>
      <c r="AY129" s="61">
        <v>0</v>
      </c>
      <c r="AZ129" s="61">
        <v>0</v>
      </c>
      <c r="BA129" s="61">
        <v>0</v>
      </c>
      <c r="BB129" s="61">
        <f>SUM(AW129:BA129)</f>
        <v>2</v>
      </c>
      <c r="BC129" s="61">
        <f>BA129-AW129</f>
        <v>-2</v>
      </c>
      <c r="BD129" s="63">
        <f>BC129/AW129</f>
        <v>-1</v>
      </c>
      <c r="BE129" s="67">
        <f>IF(K129&lt;BE$6,1,0)</f>
        <v>0</v>
      </c>
      <c r="BF129" s="67">
        <f>+IF(AND(K129&gt;=BF$5,K129&lt;BF$6),1,0)</f>
        <v>1</v>
      </c>
      <c r="BG129" s="67">
        <f>+IF(AND(K129&gt;=BG$5,K129&lt;BG$6),1,0)</f>
        <v>0</v>
      </c>
      <c r="BH129" s="67">
        <f>+IF(AND(K129&gt;=BH$5,K129&lt;BH$6),1,0)</f>
        <v>0</v>
      </c>
      <c r="BI129" s="67">
        <f>+IF(K129&gt;=BI$6,1,0)</f>
        <v>0</v>
      </c>
      <c r="BJ129" s="67">
        <f>IF(M129&lt;BJ$6,1,0)</f>
        <v>0</v>
      </c>
      <c r="BK129" s="67">
        <f>+IF(AND(M129&gt;=BK$5,M129&lt;BK$6),1,0)</f>
        <v>0</v>
      </c>
      <c r="BL129" s="67">
        <f>+IF(AND(M129&gt;=BL$5,M129&lt;BL$6),1,0)</f>
        <v>0</v>
      </c>
      <c r="BM129" s="67">
        <f>+IF(AND(M129&gt;=BM$5,M129&lt;BM$6),1,0)</f>
        <v>1</v>
      </c>
      <c r="BN129" s="67">
        <f>+IF(M129&gt;=BN$6,1,0)</f>
        <v>0</v>
      </c>
      <c r="BO129" s="67" t="str">
        <f>+IF(M129&gt;=BO$6,"YES","NO")</f>
        <v>YES</v>
      </c>
      <c r="BP129" s="67" t="str">
        <f>+IF(K129&gt;=BP$6,"YES","NO")</f>
        <v>YES</v>
      </c>
      <c r="BQ129" s="67" t="str">
        <f>+IF(ISERROR(VLOOKUP(E129,'[1]Hi Tech List (2020)'!$A$2:$B$84,1,FALSE)),"NO","YES")</f>
        <v>NO</v>
      </c>
      <c r="BR129" s="67" t="str">
        <f>IF(AL129&gt;=BR$6,"YES","NO")</f>
        <v>YES</v>
      </c>
      <c r="BS129" s="67" t="str">
        <f>IF(AB129&gt;BS$6,"YES","NO")</f>
        <v>NO</v>
      </c>
      <c r="BT129" s="67" t="str">
        <f>IF(AC129&gt;BT$6,"YES","NO")</f>
        <v>NO</v>
      </c>
      <c r="BU129" s="67" t="str">
        <f>IF(AD129&gt;BU$6,"YES","NO")</f>
        <v>YES</v>
      </c>
      <c r="BV129" s="67" t="str">
        <f>IF(OR(BS129="YES",BT129="YES",BU129="YES"),"YES","NO")</f>
        <v>YES</v>
      </c>
      <c r="BW129" s="67" t="str">
        <f>+IF(BE129=1,BE$8,IF(BF129=1,BF$8,IF(BG129=1,BG$8,IF(BH129=1,BH$8,BI$8))))</f>
        <v>$15-20</v>
      </c>
      <c r="BX129" s="67" t="str">
        <f>+IF(BJ129=1,BJ$8,IF(BK129=1,BK$8,IF(BL129=1,BL$8,IF(BM129=1,BM$8,BN$8))))</f>
        <v>$25-30</v>
      </c>
    </row>
    <row r="130" spans="1:76" x14ac:dyDescent="0.2">
      <c r="A130" s="68" t="str">
        <f t="shared" si="8"/>
        <v>43-0000</v>
      </c>
      <c r="B130" s="68" t="str">
        <f>VLOOKUP(A130,'[1]2- &amp; 3-digit SOC'!$A$1:$B$121,2,FALSE)</f>
        <v>Office and Administrative Support Occupations</v>
      </c>
      <c r="C130" s="68" t="str">
        <f t="shared" si="9"/>
        <v>43-0000 Office and Administrative Support Occupations</v>
      </c>
      <c r="D130" s="68" t="str">
        <f t="shared" si="10"/>
        <v>43-6000</v>
      </c>
      <c r="E130" s="68" t="str">
        <f>VLOOKUP(D130,'[1]2- &amp; 3-digit SOC'!$A$1:$B$121,2,FALSE)</f>
        <v>Secretaries and Administrative Assistants</v>
      </c>
      <c r="F130" s="68" t="str">
        <f t="shared" si="11"/>
        <v>43-6000 Secretaries and Administrative Assistants</v>
      </c>
      <c r="G130" s="68" t="s">
        <v>453</v>
      </c>
      <c r="H130" s="68" t="s">
        <v>454</v>
      </c>
      <c r="I130" s="68" t="s">
        <v>455</v>
      </c>
      <c r="J130" s="69" t="str">
        <f>CONCATENATE(H130, " (", R130, ")")</f>
        <v>Legal Secretaries and Administrative Assistants ($54,740)</v>
      </c>
      <c r="K130" s="70">
        <v>16.968102937200001</v>
      </c>
      <c r="L130" s="70">
        <v>20.299212999600002</v>
      </c>
      <c r="M130" s="70">
        <v>26.3175356725</v>
      </c>
      <c r="N130" s="70">
        <v>26.7962469667</v>
      </c>
      <c r="O130" s="70">
        <v>33.386801549700003</v>
      </c>
      <c r="P130" s="70">
        <v>38.903535561399998</v>
      </c>
      <c r="Q130" s="71">
        <v>54740.474198900003</v>
      </c>
      <c r="R130" s="71" t="str">
        <f>TEXT(Q130, "$#,###")</f>
        <v>$54,740</v>
      </c>
      <c r="S130" s="68" t="s">
        <v>307</v>
      </c>
      <c r="T130" s="68" t="s">
        <v>8</v>
      </c>
      <c r="U130" s="68" t="s">
        <v>85</v>
      </c>
      <c r="V130" s="61">
        <v>4036.68073607</v>
      </c>
      <c r="W130" s="61">
        <v>3744.3203868300002</v>
      </c>
      <c r="X130" s="61">
        <f>W130-V130</f>
        <v>-292.36034923999978</v>
      </c>
      <c r="Y130" s="72">
        <f>X130/V130</f>
        <v>-7.2425928220578986E-2</v>
      </c>
      <c r="Z130" s="61">
        <v>3744.3203868300002</v>
      </c>
      <c r="AA130" s="61">
        <v>3656.14271723</v>
      </c>
      <c r="AB130" s="61">
        <f>AA130-Z130</f>
        <v>-88.177669600000172</v>
      </c>
      <c r="AC130" s="72">
        <f>AB130/Z130</f>
        <v>-2.3549712762334623E-2</v>
      </c>
      <c r="AD130" s="61">
        <v>1533.4469028000001</v>
      </c>
      <c r="AE130" s="61">
        <v>383.36172570000002</v>
      </c>
      <c r="AF130" s="61">
        <v>1137.7654212699999</v>
      </c>
      <c r="AG130" s="61">
        <v>379.25514042399999</v>
      </c>
      <c r="AH130" s="62">
        <v>0.10199999999999999</v>
      </c>
      <c r="AI130" s="61">
        <v>3758.6019500500001</v>
      </c>
      <c r="AJ130" s="61">
        <v>2401.19129066</v>
      </c>
      <c r="AK130" s="63">
        <f>AJ130/AI130</f>
        <v>0.6388522441510619</v>
      </c>
      <c r="AL130" s="73">
        <v>98.2</v>
      </c>
      <c r="AM130" s="74">
        <v>0.91497799999999996</v>
      </c>
      <c r="AN130" s="74">
        <v>0.92368499999999998</v>
      </c>
      <c r="AO130" s="75">
        <v>3.7952553568200002E-3</v>
      </c>
      <c r="AP130" s="75">
        <v>1.8809986256399999E-2</v>
      </c>
      <c r="AQ130" s="75">
        <v>3.5028954901599997E-2</v>
      </c>
      <c r="AR130" s="75">
        <v>0.15849192686300001</v>
      </c>
      <c r="AS130" s="75">
        <v>0.17910659132100001</v>
      </c>
      <c r="AT130" s="75">
        <v>0.22870512012899999</v>
      </c>
      <c r="AU130" s="75">
        <v>0.26632717422399999</v>
      </c>
      <c r="AV130" s="75">
        <v>0.109734990948</v>
      </c>
      <c r="AW130" s="61">
        <v>28</v>
      </c>
      <c r="AX130" s="61">
        <v>10</v>
      </c>
      <c r="AY130" s="61">
        <v>0</v>
      </c>
      <c r="AZ130" s="61">
        <v>0</v>
      </c>
      <c r="BA130" s="61">
        <v>0</v>
      </c>
      <c r="BB130" s="61">
        <f>SUM(AW130:BA130)</f>
        <v>38</v>
      </c>
      <c r="BC130" s="61">
        <f>BA130-AW130</f>
        <v>-28</v>
      </c>
      <c r="BD130" s="63">
        <f>BC130/AW130</f>
        <v>-1</v>
      </c>
      <c r="BE130" s="67">
        <f>IF(K130&lt;BE$6,1,0)</f>
        <v>0</v>
      </c>
      <c r="BF130" s="67">
        <f>+IF(AND(K130&gt;=BF$5,K130&lt;BF$6),1,0)</f>
        <v>1</v>
      </c>
      <c r="BG130" s="67">
        <f>+IF(AND(K130&gt;=BG$5,K130&lt;BG$6),1,0)</f>
        <v>0</v>
      </c>
      <c r="BH130" s="67">
        <f>+IF(AND(K130&gt;=BH$5,K130&lt;BH$6),1,0)</f>
        <v>0</v>
      </c>
      <c r="BI130" s="67">
        <f>+IF(K130&gt;=BI$6,1,0)</f>
        <v>0</v>
      </c>
      <c r="BJ130" s="67">
        <f>IF(M130&lt;BJ$6,1,0)</f>
        <v>0</v>
      </c>
      <c r="BK130" s="67">
        <f>+IF(AND(M130&gt;=BK$5,M130&lt;BK$6),1,0)</f>
        <v>0</v>
      </c>
      <c r="BL130" s="67">
        <f>+IF(AND(M130&gt;=BL$5,M130&lt;BL$6),1,0)</f>
        <v>0</v>
      </c>
      <c r="BM130" s="67">
        <f>+IF(AND(M130&gt;=BM$5,M130&lt;BM$6),1,0)</f>
        <v>1</v>
      </c>
      <c r="BN130" s="67">
        <f>+IF(M130&gt;=BN$6,1,0)</f>
        <v>0</v>
      </c>
      <c r="BO130" s="67" t="str">
        <f>+IF(M130&gt;=BO$6,"YES","NO")</f>
        <v>YES</v>
      </c>
      <c r="BP130" s="67" t="str">
        <f>+IF(K130&gt;=BP$6,"YES","NO")</f>
        <v>YES</v>
      </c>
      <c r="BQ130" s="67" t="str">
        <f>+IF(ISERROR(VLOOKUP(E130,'[1]Hi Tech List (2020)'!$A$2:$B$84,1,FALSE)),"NO","YES")</f>
        <v>NO</v>
      </c>
      <c r="BR130" s="67" t="str">
        <f>IF(AL130&gt;=BR$6,"YES","NO")</f>
        <v>NO</v>
      </c>
      <c r="BS130" s="67" t="str">
        <f>IF(AB130&gt;BS$6,"YES","NO")</f>
        <v>NO</v>
      </c>
      <c r="BT130" s="67" t="str">
        <f>IF(AC130&gt;BT$6,"YES","NO")</f>
        <v>NO</v>
      </c>
      <c r="BU130" s="67" t="str">
        <f>IF(AD130&gt;BU$6,"YES","NO")</f>
        <v>YES</v>
      </c>
      <c r="BV130" s="67" t="str">
        <f>IF(OR(BS130="YES",BT130="YES",BU130="YES"),"YES","NO")</f>
        <v>YES</v>
      </c>
      <c r="BW130" s="67" t="str">
        <f>+IF(BE130=1,BE$8,IF(BF130=1,BF$8,IF(BG130=1,BG$8,IF(BH130=1,BH$8,BI$8))))</f>
        <v>$15-20</v>
      </c>
      <c r="BX130" s="67" t="str">
        <f>+IF(BJ130=1,BJ$8,IF(BK130=1,BK$8,IF(BL130=1,BL$8,IF(BM130=1,BM$8,BN$8))))</f>
        <v>$25-30</v>
      </c>
    </row>
    <row r="131" spans="1:76" hidden="1" x14ac:dyDescent="0.2">
      <c r="A131" s="68" t="str">
        <f t="shared" si="8"/>
        <v>43-0000</v>
      </c>
      <c r="B131" s="68" t="str">
        <f>VLOOKUP(A131,'[1]2- &amp; 3-digit SOC'!$A$1:$B$121,2,FALSE)</f>
        <v>Office and Administrative Support Occupations</v>
      </c>
      <c r="C131" s="68" t="str">
        <f t="shared" si="9"/>
        <v>43-0000 Office and Administrative Support Occupations</v>
      </c>
      <c r="D131" s="68" t="str">
        <f t="shared" si="10"/>
        <v>43-9000</v>
      </c>
      <c r="E131" s="68" t="str">
        <f>VLOOKUP(D131,'[1]2- &amp; 3-digit SOC'!$A$1:$B$121,2,FALSE)</f>
        <v>Other Office and Administrative Support Workers</v>
      </c>
      <c r="F131" s="68" t="str">
        <f t="shared" si="11"/>
        <v>43-9000 Other Office and Administrative Support Workers</v>
      </c>
      <c r="G131" s="68" t="s">
        <v>456</v>
      </c>
      <c r="H131" s="68" t="s">
        <v>457</v>
      </c>
      <c r="I131" s="68" t="s">
        <v>458</v>
      </c>
      <c r="J131" s="69" t="str">
        <f>CONCATENATE(H131, " (", R131, ")")</f>
        <v>Statistical Assistants ($56,210)</v>
      </c>
      <c r="K131" s="70">
        <v>20.8584878182</v>
      </c>
      <c r="L131" s="70">
        <v>23.1412687531</v>
      </c>
      <c r="M131" s="70">
        <v>27.024061930399998</v>
      </c>
      <c r="N131" s="70">
        <v>28.328052237000001</v>
      </c>
      <c r="O131" s="70">
        <v>33.712789879699997</v>
      </c>
      <c r="P131" s="70">
        <v>38.5186957182</v>
      </c>
      <c r="Q131" s="71">
        <v>56210.048815200003</v>
      </c>
      <c r="R131" s="71" t="str">
        <f>TEXT(Q131, "$#,###")</f>
        <v>$56,210</v>
      </c>
      <c r="S131" s="68" t="s">
        <v>84</v>
      </c>
      <c r="T131" s="68" t="s">
        <v>8</v>
      </c>
      <c r="U131" s="68" t="s">
        <v>8</v>
      </c>
      <c r="V131" s="61">
        <v>194.74157112099999</v>
      </c>
      <c r="W131" s="61">
        <v>165.32150537999999</v>
      </c>
      <c r="X131" s="61">
        <f>W131-V131</f>
        <v>-29.420065741000002</v>
      </c>
      <c r="Y131" s="72">
        <f>X131/V131</f>
        <v>-0.15107234460340391</v>
      </c>
      <c r="Z131" s="61">
        <v>165.32150537999999</v>
      </c>
      <c r="AA131" s="61">
        <v>174.817351914</v>
      </c>
      <c r="AB131" s="61">
        <f>AA131-Z131</f>
        <v>9.4958465340000089</v>
      </c>
      <c r="AC131" s="72">
        <f>AB131/Z131</f>
        <v>5.7438664813590445E-2</v>
      </c>
      <c r="AD131" s="61">
        <v>87.509285229599996</v>
      </c>
      <c r="AE131" s="61">
        <v>21.877321307399999</v>
      </c>
      <c r="AF131" s="61">
        <v>56.729965733100002</v>
      </c>
      <c r="AG131" s="61">
        <v>18.909988577699998</v>
      </c>
      <c r="AH131" s="62">
        <v>0.112</v>
      </c>
      <c r="AI131" s="61">
        <v>160.96258835899999</v>
      </c>
      <c r="AJ131" s="61">
        <v>93.928414033199999</v>
      </c>
      <c r="AK131" s="63">
        <f>AJ131/AI131</f>
        <v>0.58354189623062258</v>
      </c>
      <c r="AL131" s="73">
        <v>86.2</v>
      </c>
      <c r="AM131" s="74">
        <v>0.58669300000000002</v>
      </c>
      <c r="AN131" s="74">
        <v>0.59258699999999997</v>
      </c>
      <c r="AO131" s="76" t="s">
        <v>90</v>
      </c>
      <c r="AP131" s="76" t="s">
        <v>90</v>
      </c>
      <c r="AQ131" s="75">
        <v>7.1478049228099999E-2</v>
      </c>
      <c r="AR131" s="75">
        <v>0.24320742611900001</v>
      </c>
      <c r="AS131" s="75">
        <v>0.21066983301600001</v>
      </c>
      <c r="AT131" s="75">
        <v>0.20830804896499999</v>
      </c>
      <c r="AU131" s="75">
        <v>0.16824644139600001</v>
      </c>
      <c r="AV131" s="76" t="s">
        <v>90</v>
      </c>
      <c r="AW131" s="61">
        <v>127</v>
      </c>
      <c r="AX131" s="61">
        <v>147</v>
      </c>
      <c r="AY131" s="61">
        <v>175</v>
      </c>
      <c r="AZ131" s="61">
        <v>174</v>
      </c>
      <c r="BA131" s="61">
        <v>133</v>
      </c>
      <c r="BB131" s="61">
        <f>SUM(AW131:BA131)</f>
        <v>756</v>
      </c>
      <c r="BC131" s="61">
        <f>BA131-AW131</f>
        <v>6</v>
      </c>
      <c r="BD131" s="63">
        <f>BC131/AW131</f>
        <v>4.7244094488188976E-2</v>
      </c>
      <c r="BE131" s="67">
        <f>IF(K131&lt;BE$6,1,0)</f>
        <v>0</v>
      </c>
      <c r="BF131" s="67">
        <f>+IF(AND(K131&gt;=BF$5,K131&lt;BF$6),1,0)</f>
        <v>0</v>
      </c>
      <c r="BG131" s="67">
        <f>+IF(AND(K131&gt;=BG$5,K131&lt;BG$6),1,0)</f>
        <v>1</v>
      </c>
      <c r="BH131" s="67">
        <f>+IF(AND(K131&gt;=BH$5,K131&lt;BH$6),1,0)</f>
        <v>0</v>
      </c>
      <c r="BI131" s="67">
        <f>+IF(K131&gt;=BI$6,1,0)</f>
        <v>0</v>
      </c>
      <c r="BJ131" s="67">
        <f>IF(M131&lt;BJ$6,1,0)</f>
        <v>0</v>
      </c>
      <c r="BK131" s="67">
        <f>+IF(AND(M131&gt;=BK$5,M131&lt;BK$6),1,0)</f>
        <v>0</v>
      </c>
      <c r="BL131" s="67">
        <f>+IF(AND(M131&gt;=BL$5,M131&lt;BL$6),1,0)</f>
        <v>0</v>
      </c>
      <c r="BM131" s="67">
        <f>+IF(AND(M131&gt;=BM$5,M131&lt;BM$6),1,0)</f>
        <v>1</v>
      </c>
      <c r="BN131" s="67">
        <f>+IF(M131&gt;=BN$6,1,0)</f>
        <v>0</v>
      </c>
      <c r="BO131" s="67" t="str">
        <f>+IF(M131&gt;=BO$6,"YES","NO")</f>
        <v>YES</v>
      </c>
      <c r="BP131" s="67" t="str">
        <f>+IF(K131&gt;=BP$6,"YES","NO")</f>
        <v>YES</v>
      </c>
      <c r="BQ131" s="67" t="str">
        <f>+IF(ISERROR(VLOOKUP(E131,'[1]Hi Tech List (2020)'!$A$2:$B$84,1,FALSE)),"NO","YES")</f>
        <v>NO</v>
      </c>
      <c r="BR131" s="67" t="str">
        <f>IF(AL131&gt;=BR$6,"YES","NO")</f>
        <v>NO</v>
      </c>
      <c r="BS131" s="67" t="str">
        <f>IF(AB131&gt;BS$6,"YES","NO")</f>
        <v>NO</v>
      </c>
      <c r="BT131" s="67" t="str">
        <f>IF(AC131&gt;BT$6,"YES","NO")</f>
        <v>NO</v>
      </c>
      <c r="BU131" s="67" t="str">
        <f>IF(AD131&gt;BU$6,"YES","NO")</f>
        <v>NO</v>
      </c>
      <c r="BV131" s="67" t="str">
        <f>IF(OR(BS131="YES",BT131="YES",BU131="YES"),"YES","NO")</f>
        <v>NO</v>
      </c>
      <c r="BW131" s="67" t="str">
        <f>+IF(BE131=1,BE$8,IF(BF131=1,BF$8,IF(BG131=1,BG$8,IF(BH131=1,BH$8,BI$8))))</f>
        <v>$20-25</v>
      </c>
      <c r="BX131" s="67" t="str">
        <f>+IF(BJ131=1,BJ$8,IF(BK131=1,BK$8,IF(BL131=1,BL$8,IF(BM131=1,BM$8,BN$8))))</f>
        <v>$25-30</v>
      </c>
    </row>
    <row r="132" spans="1:76" hidden="1" x14ac:dyDescent="0.2">
      <c r="A132" s="68" t="str">
        <f t="shared" si="8"/>
        <v>47-0000</v>
      </c>
      <c r="B132" s="68" t="str">
        <f>VLOOKUP(A132,'[1]2- &amp; 3-digit SOC'!$A$1:$B$121,2,FALSE)</f>
        <v>Construction and Extraction Occupations</v>
      </c>
      <c r="C132" s="68" t="str">
        <f t="shared" si="9"/>
        <v>47-0000 Construction and Extraction Occupations</v>
      </c>
      <c r="D132" s="68" t="str">
        <f t="shared" si="10"/>
        <v>47-2000</v>
      </c>
      <c r="E132" s="68" t="str">
        <f>VLOOKUP(D132,'[1]2- &amp; 3-digit SOC'!$A$1:$B$121,2,FALSE)</f>
        <v>Construction Trades Workers</v>
      </c>
      <c r="F132" s="68" t="str">
        <f t="shared" si="11"/>
        <v>47-2000 Construction Trades Workers</v>
      </c>
      <c r="G132" s="68" t="s">
        <v>459</v>
      </c>
      <c r="H132" s="68" t="s">
        <v>460</v>
      </c>
      <c r="I132" s="68" t="s">
        <v>461</v>
      </c>
      <c r="J132" s="69" t="str">
        <f>CONCATENATE(H132, " (", R132, ")")</f>
        <v>Boilermakers ($44,001)</v>
      </c>
      <c r="K132" s="70">
        <v>15.9613290574</v>
      </c>
      <c r="L132" s="70">
        <v>19.3302992353</v>
      </c>
      <c r="M132" s="70">
        <v>21.154374300699999</v>
      </c>
      <c r="N132" s="70">
        <v>25.861946350699998</v>
      </c>
      <c r="O132" s="70">
        <v>28.855580020200001</v>
      </c>
      <c r="P132" s="70">
        <v>47.306258625799998</v>
      </c>
      <c r="Q132" s="71">
        <v>44001.098545499997</v>
      </c>
      <c r="R132" s="71" t="str">
        <f>TEXT(Q132, "$#,###")</f>
        <v>$44,001</v>
      </c>
      <c r="S132" s="68" t="s">
        <v>307</v>
      </c>
      <c r="T132" s="68" t="s">
        <v>8</v>
      </c>
      <c r="U132" s="68" t="s">
        <v>462</v>
      </c>
      <c r="V132" s="61">
        <v>335.97428757</v>
      </c>
      <c r="W132" s="61">
        <v>414.01891561899998</v>
      </c>
      <c r="X132" s="61">
        <f>W132-V132</f>
        <v>78.044628048999982</v>
      </c>
      <c r="Y132" s="72">
        <f>X132/V132</f>
        <v>0.23229345499464579</v>
      </c>
      <c r="Z132" s="61">
        <v>414.01891561899998</v>
      </c>
      <c r="AA132" s="61">
        <v>435.83972332399998</v>
      </c>
      <c r="AB132" s="61">
        <f>AA132-Z132</f>
        <v>21.820807704999993</v>
      </c>
      <c r="AC132" s="72">
        <f>AB132/Z132</f>
        <v>5.2704856908230117E-2</v>
      </c>
      <c r="AD132" s="61">
        <v>168.71269403299999</v>
      </c>
      <c r="AE132" s="61">
        <v>42.178173508299999</v>
      </c>
      <c r="AF132" s="61">
        <v>107.707193029</v>
      </c>
      <c r="AG132" s="61">
        <v>35.902397676299998</v>
      </c>
      <c r="AH132" s="62">
        <v>8.5000000000000006E-2</v>
      </c>
      <c r="AI132" s="61">
        <v>402.56414160000003</v>
      </c>
      <c r="AJ132" s="61">
        <v>288.25029705700001</v>
      </c>
      <c r="AK132" s="63">
        <f>AJ132/AI132</f>
        <v>0.71603570032676744</v>
      </c>
      <c r="AL132" s="73">
        <v>123.4</v>
      </c>
      <c r="AM132" s="74">
        <v>1.00268</v>
      </c>
      <c r="AN132" s="74">
        <v>1.020435</v>
      </c>
      <c r="AO132" s="76" t="s">
        <v>90</v>
      </c>
      <c r="AP132" s="76" t="s">
        <v>90</v>
      </c>
      <c r="AQ132" s="75">
        <v>5.9668090784400003E-2</v>
      </c>
      <c r="AR132" s="75">
        <v>0.231969134263</v>
      </c>
      <c r="AS132" s="75">
        <v>0.217264094209</v>
      </c>
      <c r="AT132" s="75">
        <v>0.24919549725099999</v>
      </c>
      <c r="AU132" s="75">
        <v>0.181385714113</v>
      </c>
      <c r="AV132" s="75">
        <v>3.6802506003600001E-2</v>
      </c>
      <c r="AW132" s="61">
        <v>0</v>
      </c>
      <c r="AX132" s="61">
        <v>0</v>
      </c>
      <c r="AY132" s="61">
        <v>0</v>
      </c>
      <c r="AZ132" s="61">
        <v>0</v>
      </c>
      <c r="BA132" s="61">
        <v>0</v>
      </c>
      <c r="BB132" s="61">
        <f>SUM(AW132:BA132)</f>
        <v>0</v>
      </c>
      <c r="BC132" s="61">
        <f>BA132-AW132</f>
        <v>0</v>
      </c>
      <c r="BD132" s="63">
        <v>0</v>
      </c>
      <c r="BE132" s="67">
        <f>IF(K132&lt;BE$6,1,0)</f>
        <v>0</v>
      </c>
      <c r="BF132" s="67">
        <f>+IF(AND(K132&gt;=BF$5,K132&lt;BF$6),1,0)</f>
        <v>1</v>
      </c>
      <c r="BG132" s="67">
        <f>+IF(AND(K132&gt;=BG$5,K132&lt;BG$6),1,0)</f>
        <v>0</v>
      </c>
      <c r="BH132" s="67">
        <f>+IF(AND(K132&gt;=BH$5,K132&lt;BH$6),1,0)</f>
        <v>0</v>
      </c>
      <c r="BI132" s="67">
        <f>+IF(K132&gt;=BI$6,1,0)</f>
        <v>0</v>
      </c>
      <c r="BJ132" s="67">
        <f>IF(M132&lt;BJ$6,1,0)</f>
        <v>0</v>
      </c>
      <c r="BK132" s="67">
        <f>+IF(AND(M132&gt;=BK$5,M132&lt;BK$6),1,0)</f>
        <v>0</v>
      </c>
      <c r="BL132" s="67">
        <f>+IF(AND(M132&gt;=BL$5,M132&lt;BL$6),1,0)</f>
        <v>1</v>
      </c>
      <c r="BM132" s="67">
        <f>+IF(AND(M132&gt;=BM$5,M132&lt;BM$6),1,0)</f>
        <v>0</v>
      </c>
      <c r="BN132" s="67">
        <f>+IF(M132&gt;=BN$6,1,0)</f>
        <v>0</v>
      </c>
      <c r="BO132" s="67" t="str">
        <f>+IF(M132&gt;=BO$6,"YES","NO")</f>
        <v>NO</v>
      </c>
      <c r="BP132" s="67" t="str">
        <f>+IF(K132&gt;=BP$6,"YES","NO")</f>
        <v>NO</v>
      </c>
      <c r="BQ132" s="67" t="str">
        <f>+IF(ISERROR(VLOOKUP(E132,'[1]Hi Tech List (2020)'!$A$2:$B$84,1,FALSE)),"NO","YES")</f>
        <v>NO</v>
      </c>
      <c r="BR132" s="67" t="str">
        <f>IF(AL132&gt;=BR$6,"YES","NO")</f>
        <v>YES</v>
      </c>
      <c r="BS132" s="67" t="str">
        <f>IF(AB132&gt;BS$6,"YES","NO")</f>
        <v>NO</v>
      </c>
      <c r="BT132" s="67" t="str">
        <f>IF(AC132&gt;BT$6,"YES","NO")</f>
        <v>NO</v>
      </c>
      <c r="BU132" s="67" t="str">
        <f>IF(AD132&gt;BU$6,"YES","NO")</f>
        <v>YES</v>
      </c>
      <c r="BV132" s="67" t="str">
        <f>IF(OR(BS132="YES",BT132="YES",BU132="YES"),"YES","NO")</f>
        <v>YES</v>
      </c>
      <c r="BW132" s="67" t="str">
        <f>+IF(BE132=1,BE$8,IF(BF132=1,BF$8,IF(BG132=1,BG$8,IF(BH132=1,BH$8,BI$8))))</f>
        <v>$15-20</v>
      </c>
      <c r="BX132" s="67" t="str">
        <f>+IF(BJ132=1,BJ$8,IF(BK132=1,BK$8,IF(BL132=1,BL$8,IF(BM132=1,BM$8,BN$8))))</f>
        <v>$20-25</v>
      </c>
    </row>
    <row r="133" spans="1:76" hidden="1" x14ac:dyDescent="0.2">
      <c r="A133" s="68" t="str">
        <f t="shared" si="8"/>
        <v>47-0000</v>
      </c>
      <c r="B133" s="68" t="str">
        <f>VLOOKUP(A133,'[1]2- &amp; 3-digit SOC'!$A$1:$B$121,2,FALSE)</f>
        <v>Construction and Extraction Occupations</v>
      </c>
      <c r="C133" s="68" t="str">
        <f t="shared" si="9"/>
        <v>47-0000 Construction and Extraction Occupations</v>
      </c>
      <c r="D133" s="68" t="str">
        <f t="shared" si="10"/>
        <v>47-2000</v>
      </c>
      <c r="E133" s="68" t="str">
        <f>VLOOKUP(D133,'[1]2- &amp; 3-digit SOC'!$A$1:$B$121,2,FALSE)</f>
        <v>Construction Trades Workers</v>
      </c>
      <c r="F133" s="68" t="str">
        <f t="shared" si="11"/>
        <v>47-2000 Construction Trades Workers</v>
      </c>
      <c r="G133" s="68" t="s">
        <v>463</v>
      </c>
      <c r="H133" s="68" t="s">
        <v>464</v>
      </c>
      <c r="I133" s="68" t="s">
        <v>465</v>
      </c>
      <c r="J133" s="69" t="str">
        <f>CONCATENATE(H133, " (", R133, ")")</f>
        <v>Pile Driver Operators ($58,137)</v>
      </c>
      <c r="K133" s="70">
        <v>17.3396576164</v>
      </c>
      <c r="L133" s="70">
        <v>22.527409695100001</v>
      </c>
      <c r="M133" s="70">
        <v>27.950525306300001</v>
      </c>
      <c r="N133" s="70">
        <v>32.17868979</v>
      </c>
      <c r="O133" s="70">
        <v>39.040691402699998</v>
      </c>
      <c r="P133" s="70">
        <v>56.946595201199997</v>
      </c>
      <c r="Q133" s="71">
        <v>58137.092637200003</v>
      </c>
      <c r="R133" s="71" t="str">
        <f>TEXT(Q133, "$#,###")</f>
        <v>$58,137</v>
      </c>
      <c r="S133" s="68" t="s">
        <v>307</v>
      </c>
      <c r="T133" s="68" t="s">
        <v>8</v>
      </c>
      <c r="U133" s="68" t="s">
        <v>85</v>
      </c>
      <c r="V133" s="61">
        <v>29.861377362999999</v>
      </c>
      <c r="W133" s="61">
        <v>44.8504858736</v>
      </c>
      <c r="X133" s="61">
        <f>W133-V133</f>
        <v>14.989108510600001</v>
      </c>
      <c r="Y133" s="72">
        <f>X133/V133</f>
        <v>0.50195636753086903</v>
      </c>
      <c r="Z133" s="61">
        <v>44.8504858736</v>
      </c>
      <c r="AA133" s="61">
        <v>48.349032093799998</v>
      </c>
      <c r="AB133" s="61">
        <f>AA133-Z133</f>
        <v>3.4985462201999979</v>
      </c>
      <c r="AC133" s="72">
        <f>AB133/Z133</f>
        <v>7.8004644811647858E-2</v>
      </c>
      <c r="AD133" s="61">
        <v>22.712177821600001</v>
      </c>
      <c r="AE133" s="61">
        <v>5.6780444553900002</v>
      </c>
      <c r="AF133" s="61">
        <v>13.696955972</v>
      </c>
      <c r="AG133" s="61">
        <v>4.5656519906700002</v>
      </c>
      <c r="AH133" s="76">
        <v>9.9000000000000005E-2</v>
      </c>
      <c r="AI133" s="61">
        <v>43.302470389600003</v>
      </c>
      <c r="AJ133" s="61">
        <v>32.131804155700003</v>
      </c>
      <c r="AK133" s="63">
        <f>AJ133/AI133</f>
        <v>0.74203166393520892</v>
      </c>
      <c r="AL133" s="73">
        <v>128.19999999999999</v>
      </c>
      <c r="AM133" s="74">
        <v>0.44983600000000001</v>
      </c>
      <c r="AN133" s="74">
        <v>0.45962500000000001</v>
      </c>
      <c r="AO133" s="75">
        <v>5.0290951461599998E-3</v>
      </c>
      <c r="AP133" s="76" t="s">
        <v>90</v>
      </c>
      <c r="AQ133" s="76" t="s">
        <v>90</v>
      </c>
      <c r="AR133" s="76" t="s">
        <v>90</v>
      </c>
      <c r="AS133" s="76" t="s">
        <v>90</v>
      </c>
      <c r="AT133" s="75">
        <v>0.23194395605000001</v>
      </c>
      <c r="AU133" s="76" t="s">
        <v>90</v>
      </c>
      <c r="AV133" s="76" t="s">
        <v>90</v>
      </c>
      <c r="AW133" s="61">
        <v>0</v>
      </c>
      <c r="AX133" s="61">
        <v>0</v>
      </c>
      <c r="AY133" s="61">
        <v>0</v>
      </c>
      <c r="AZ133" s="61">
        <v>0</v>
      </c>
      <c r="BA133" s="61">
        <v>0</v>
      </c>
      <c r="BB133" s="61">
        <f>SUM(AW133:BA133)</f>
        <v>0</v>
      </c>
      <c r="BC133" s="61">
        <f>BA133-AW133</f>
        <v>0</v>
      </c>
      <c r="BD133" s="63">
        <v>0</v>
      </c>
      <c r="BE133" s="67">
        <f>IF(K133&lt;BE$6,1,0)</f>
        <v>0</v>
      </c>
      <c r="BF133" s="67">
        <f>+IF(AND(K133&gt;=BF$5,K133&lt;BF$6),1,0)</f>
        <v>1</v>
      </c>
      <c r="BG133" s="67">
        <f>+IF(AND(K133&gt;=BG$5,K133&lt;BG$6),1,0)</f>
        <v>0</v>
      </c>
      <c r="BH133" s="67">
        <f>+IF(AND(K133&gt;=BH$5,K133&lt;BH$6),1,0)</f>
        <v>0</v>
      </c>
      <c r="BI133" s="67">
        <f>+IF(K133&gt;=BI$6,1,0)</f>
        <v>0</v>
      </c>
      <c r="BJ133" s="67">
        <f>IF(M133&lt;BJ$6,1,0)</f>
        <v>0</v>
      </c>
      <c r="BK133" s="67">
        <f>+IF(AND(M133&gt;=BK$5,M133&lt;BK$6),1,0)</f>
        <v>0</v>
      </c>
      <c r="BL133" s="67">
        <f>+IF(AND(M133&gt;=BL$5,M133&lt;BL$6),1,0)</f>
        <v>0</v>
      </c>
      <c r="BM133" s="67">
        <f>+IF(AND(M133&gt;=BM$5,M133&lt;BM$6),1,0)</f>
        <v>1</v>
      </c>
      <c r="BN133" s="67">
        <f>+IF(M133&gt;=BN$6,1,0)</f>
        <v>0</v>
      </c>
      <c r="BO133" s="67" t="str">
        <f>+IF(M133&gt;=BO$6,"YES","NO")</f>
        <v>YES</v>
      </c>
      <c r="BP133" s="67" t="str">
        <f>+IF(K133&gt;=BP$6,"YES","NO")</f>
        <v>YES</v>
      </c>
      <c r="BQ133" s="67" t="str">
        <f>+IF(ISERROR(VLOOKUP(E133,'[1]Hi Tech List (2020)'!$A$2:$B$84,1,FALSE)),"NO","YES")</f>
        <v>NO</v>
      </c>
      <c r="BR133" s="67" t="str">
        <f>IF(AL133&gt;=BR$6,"YES","NO")</f>
        <v>YES</v>
      </c>
      <c r="BS133" s="67" t="str">
        <f>IF(AB133&gt;BS$6,"YES","NO")</f>
        <v>NO</v>
      </c>
      <c r="BT133" s="67" t="str">
        <f>IF(AC133&gt;BT$6,"YES","NO")</f>
        <v>NO</v>
      </c>
      <c r="BU133" s="67" t="str">
        <f>IF(AD133&gt;BU$6,"YES","NO")</f>
        <v>NO</v>
      </c>
      <c r="BV133" s="67" t="str">
        <f>IF(OR(BS133="YES",BT133="YES",BU133="YES"),"YES","NO")</f>
        <v>NO</v>
      </c>
      <c r="BW133" s="67" t="str">
        <f>+IF(BE133=1,BE$8,IF(BF133=1,BF$8,IF(BG133=1,BG$8,IF(BH133=1,BH$8,BI$8))))</f>
        <v>$15-20</v>
      </c>
      <c r="BX133" s="67" t="str">
        <f>+IF(BJ133=1,BJ$8,IF(BK133=1,BK$8,IF(BL133=1,BL$8,IF(BM133=1,BM$8,BN$8))))</f>
        <v>$25-30</v>
      </c>
    </row>
    <row r="134" spans="1:76" hidden="1" x14ac:dyDescent="0.2">
      <c r="A134" s="68" t="str">
        <f t="shared" si="8"/>
        <v>47-0000</v>
      </c>
      <c r="B134" s="68" t="str">
        <f>VLOOKUP(A134,'[1]2- &amp; 3-digit SOC'!$A$1:$B$121,2,FALSE)</f>
        <v>Construction and Extraction Occupations</v>
      </c>
      <c r="C134" s="68" t="str">
        <f t="shared" si="9"/>
        <v>47-0000 Construction and Extraction Occupations</v>
      </c>
      <c r="D134" s="68" t="str">
        <f t="shared" si="10"/>
        <v>47-2000</v>
      </c>
      <c r="E134" s="68" t="str">
        <f>VLOOKUP(D134,'[1]2- &amp; 3-digit SOC'!$A$1:$B$121,2,FALSE)</f>
        <v>Construction Trades Workers</v>
      </c>
      <c r="F134" s="68" t="str">
        <f t="shared" si="11"/>
        <v>47-2000 Construction Trades Workers</v>
      </c>
      <c r="G134" s="68" t="s">
        <v>466</v>
      </c>
      <c r="H134" s="68" t="s">
        <v>467</v>
      </c>
      <c r="I134" s="68" t="s">
        <v>468</v>
      </c>
      <c r="J134" s="69" t="str">
        <f>CONCATENATE(H134, " (", R134, ")")</f>
        <v>Reinforcing Iron and Rebar Workers ($44,842)</v>
      </c>
      <c r="K134" s="70">
        <v>15.741098811200001</v>
      </c>
      <c r="L134" s="70">
        <v>18.5759427144</v>
      </c>
      <c r="M134" s="70">
        <v>21.558572515400002</v>
      </c>
      <c r="N134" s="70">
        <v>23.308534800899999</v>
      </c>
      <c r="O134" s="70">
        <v>24.468133507000001</v>
      </c>
      <c r="P134" s="70">
        <v>31.058702778699999</v>
      </c>
      <c r="Q134" s="71">
        <v>44841.830831899999</v>
      </c>
      <c r="R134" s="71" t="str">
        <f>TEXT(Q134, "$#,###")</f>
        <v>$44,842</v>
      </c>
      <c r="S134" s="68" t="s">
        <v>307</v>
      </c>
      <c r="T134" s="68" t="s">
        <v>8</v>
      </c>
      <c r="U134" s="68" t="s">
        <v>462</v>
      </c>
      <c r="V134" s="61">
        <v>958.30449462299998</v>
      </c>
      <c r="W134" s="61">
        <v>1135.60360122</v>
      </c>
      <c r="X134" s="61">
        <f>W134-V134</f>
        <v>177.29910659699999</v>
      </c>
      <c r="Y134" s="72">
        <f>X134/V134</f>
        <v>0.18501333093167849</v>
      </c>
      <c r="Z134" s="61">
        <v>1135.60360122</v>
      </c>
      <c r="AA134" s="61">
        <v>1178.68048931</v>
      </c>
      <c r="AB134" s="61">
        <f>AA134-Z134</f>
        <v>43.076888090000011</v>
      </c>
      <c r="AC134" s="72">
        <f>AB134/Z134</f>
        <v>3.7933032304337283E-2</v>
      </c>
      <c r="AD134" s="61">
        <v>647.30962592399999</v>
      </c>
      <c r="AE134" s="61">
        <v>161.827406481</v>
      </c>
      <c r="AF134" s="61">
        <v>438.95376692299999</v>
      </c>
      <c r="AG134" s="61">
        <v>146.31792230799999</v>
      </c>
      <c r="AH134" s="62">
        <v>0.127</v>
      </c>
      <c r="AI134" s="61">
        <v>1113.4450703800001</v>
      </c>
      <c r="AJ134" s="61">
        <v>1108.13951778</v>
      </c>
      <c r="AK134" s="63">
        <f>AJ134/AI134</f>
        <v>0.99523501181949703</v>
      </c>
      <c r="AL134" s="73">
        <v>137.19999999999999</v>
      </c>
      <c r="AM134" s="74">
        <v>1.7733509999999999</v>
      </c>
      <c r="AN134" s="74">
        <v>1.766553</v>
      </c>
      <c r="AO134" s="75">
        <v>9.1324034298100008E-3</v>
      </c>
      <c r="AP134" s="75">
        <v>3.88641381376E-2</v>
      </c>
      <c r="AQ134" s="75">
        <v>5.9109011748799997E-2</v>
      </c>
      <c r="AR134" s="75">
        <v>0.24385395528699999</v>
      </c>
      <c r="AS134" s="75">
        <v>0.25601103749499998</v>
      </c>
      <c r="AT134" s="75">
        <v>0.19864894331300001</v>
      </c>
      <c r="AU134" s="75">
        <v>0.145620255703</v>
      </c>
      <c r="AV134" s="75">
        <v>4.8760254885300003E-2</v>
      </c>
      <c r="AW134" s="61">
        <v>0</v>
      </c>
      <c r="AX134" s="61">
        <v>0</v>
      </c>
      <c r="AY134" s="61">
        <v>0</v>
      </c>
      <c r="AZ134" s="61">
        <v>0</v>
      </c>
      <c r="BA134" s="61">
        <v>0</v>
      </c>
      <c r="BB134" s="61">
        <f>SUM(AW134:BA134)</f>
        <v>0</v>
      </c>
      <c r="BC134" s="61">
        <f>BA134-AW134</f>
        <v>0</v>
      </c>
      <c r="BD134" s="63">
        <v>0</v>
      </c>
      <c r="BE134" s="67">
        <f>IF(K134&lt;BE$6,1,0)</f>
        <v>0</v>
      </c>
      <c r="BF134" s="67">
        <f>+IF(AND(K134&gt;=BF$5,K134&lt;BF$6),1,0)</f>
        <v>1</v>
      </c>
      <c r="BG134" s="67">
        <f>+IF(AND(K134&gt;=BG$5,K134&lt;BG$6),1,0)</f>
        <v>0</v>
      </c>
      <c r="BH134" s="67">
        <f>+IF(AND(K134&gt;=BH$5,K134&lt;BH$6),1,0)</f>
        <v>0</v>
      </c>
      <c r="BI134" s="67">
        <f>+IF(K134&gt;=BI$6,1,0)</f>
        <v>0</v>
      </c>
      <c r="BJ134" s="67">
        <f>IF(M134&lt;BJ$6,1,0)</f>
        <v>0</v>
      </c>
      <c r="BK134" s="67">
        <f>+IF(AND(M134&gt;=BK$5,M134&lt;BK$6),1,0)</f>
        <v>0</v>
      </c>
      <c r="BL134" s="67">
        <f>+IF(AND(M134&gt;=BL$5,M134&lt;BL$6),1,0)</f>
        <v>1</v>
      </c>
      <c r="BM134" s="67">
        <f>+IF(AND(M134&gt;=BM$5,M134&lt;BM$6),1,0)</f>
        <v>0</v>
      </c>
      <c r="BN134" s="67">
        <f>+IF(M134&gt;=BN$6,1,0)</f>
        <v>0</v>
      </c>
      <c r="BO134" s="67" t="str">
        <f>+IF(M134&gt;=BO$6,"YES","NO")</f>
        <v>YES</v>
      </c>
      <c r="BP134" s="67" t="str">
        <f>+IF(K134&gt;=BP$6,"YES","NO")</f>
        <v>NO</v>
      </c>
      <c r="BQ134" s="67" t="str">
        <f>+IF(ISERROR(VLOOKUP(E134,'[1]Hi Tech List (2020)'!$A$2:$B$84,1,FALSE)),"NO","YES")</f>
        <v>NO</v>
      </c>
      <c r="BR134" s="67" t="str">
        <f>IF(AL134&gt;=BR$6,"YES","NO")</f>
        <v>YES</v>
      </c>
      <c r="BS134" s="67" t="str">
        <f>IF(AB134&gt;BS$6,"YES","NO")</f>
        <v>NO</v>
      </c>
      <c r="BT134" s="67" t="str">
        <f>IF(AC134&gt;BT$6,"YES","NO")</f>
        <v>NO</v>
      </c>
      <c r="BU134" s="67" t="str">
        <f>IF(AD134&gt;BU$6,"YES","NO")</f>
        <v>YES</v>
      </c>
      <c r="BV134" s="67" t="str">
        <f>IF(OR(BS134="YES",BT134="YES",BU134="YES"),"YES","NO")</f>
        <v>YES</v>
      </c>
      <c r="BW134" s="67" t="str">
        <f>+IF(BE134=1,BE$8,IF(BF134=1,BF$8,IF(BG134=1,BG$8,IF(BH134=1,BH$8,BI$8))))</f>
        <v>$15-20</v>
      </c>
      <c r="BX134" s="67" t="str">
        <f>+IF(BJ134=1,BJ$8,IF(BK134=1,BK$8,IF(BL134=1,BL$8,IF(BM134=1,BM$8,BN$8))))</f>
        <v>$20-25</v>
      </c>
    </row>
    <row r="135" spans="1:76" hidden="1" x14ac:dyDescent="0.2">
      <c r="A135" s="68" t="str">
        <f t="shared" si="8"/>
        <v>47-0000</v>
      </c>
      <c r="B135" s="68" t="str">
        <f>VLOOKUP(A135,'[1]2- &amp; 3-digit SOC'!$A$1:$B$121,2,FALSE)</f>
        <v>Construction and Extraction Occupations</v>
      </c>
      <c r="C135" s="68" t="str">
        <f t="shared" si="9"/>
        <v>47-0000 Construction and Extraction Occupations</v>
      </c>
      <c r="D135" s="68" t="str">
        <f t="shared" si="10"/>
        <v>47-2000</v>
      </c>
      <c r="E135" s="68" t="str">
        <f>VLOOKUP(D135,'[1]2- &amp; 3-digit SOC'!$A$1:$B$121,2,FALSE)</f>
        <v>Construction Trades Workers</v>
      </c>
      <c r="F135" s="68" t="str">
        <f t="shared" si="11"/>
        <v>47-2000 Construction Trades Workers</v>
      </c>
      <c r="G135" s="68" t="s">
        <v>469</v>
      </c>
      <c r="H135" s="68" t="s">
        <v>470</v>
      </c>
      <c r="I135" s="68" t="s">
        <v>471</v>
      </c>
      <c r="J135" s="69" t="str">
        <f>CONCATENATE(H135, " (", R135, ")")</f>
        <v>Structural Iron and Steel Workers ($43,610)</v>
      </c>
      <c r="K135" s="70">
        <v>15.0488092106</v>
      </c>
      <c r="L135" s="70">
        <v>17.5920276919</v>
      </c>
      <c r="M135" s="70">
        <v>20.966261019499999</v>
      </c>
      <c r="N135" s="70">
        <v>21.770068836499998</v>
      </c>
      <c r="O135" s="70">
        <v>25.438438665500001</v>
      </c>
      <c r="P135" s="70">
        <v>30.999411460000001</v>
      </c>
      <c r="Q135" s="71">
        <v>43609.822920500003</v>
      </c>
      <c r="R135" s="71" t="str">
        <f>TEXT(Q135, "$#,###")</f>
        <v>$43,610</v>
      </c>
      <c r="S135" s="68" t="s">
        <v>307</v>
      </c>
      <c r="T135" s="68" t="s">
        <v>8</v>
      </c>
      <c r="U135" s="68" t="s">
        <v>462</v>
      </c>
      <c r="V135" s="61">
        <v>2374.1773614600002</v>
      </c>
      <c r="W135" s="61">
        <v>2300.8855573400001</v>
      </c>
      <c r="X135" s="61">
        <f>W135-V135</f>
        <v>-73.291804120000052</v>
      </c>
      <c r="Y135" s="72">
        <f>X135/V135</f>
        <v>-3.0870399705491786E-2</v>
      </c>
      <c r="Z135" s="61">
        <v>2300.8855573400001</v>
      </c>
      <c r="AA135" s="61">
        <v>2390.88425534</v>
      </c>
      <c r="AB135" s="61">
        <f>AA135-Z135</f>
        <v>89.998697999999877</v>
      </c>
      <c r="AC135" s="72">
        <f>AB135/Z135</f>
        <v>3.9114808519223034E-2</v>
      </c>
      <c r="AD135" s="61">
        <v>1023.0393718</v>
      </c>
      <c r="AE135" s="61">
        <v>255.75984294899999</v>
      </c>
      <c r="AF135" s="61">
        <v>686.43617454100001</v>
      </c>
      <c r="AG135" s="61">
        <v>228.81205818000001</v>
      </c>
      <c r="AH135" s="62">
        <v>9.8000000000000004E-2</v>
      </c>
      <c r="AI135" s="61">
        <v>2255.3869388500002</v>
      </c>
      <c r="AJ135" s="61">
        <v>1841.0217858999999</v>
      </c>
      <c r="AK135" s="63">
        <f>AJ135/AI135</f>
        <v>0.81627757711442583</v>
      </c>
      <c r="AL135" s="73">
        <v>132.19999999999999</v>
      </c>
      <c r="AM135" s="74">
        <v>1.1659120000000001</v>
      </c>
      <c r="AN135" s="74">
        <v>1.1563300000000001</v>
      </c>
      <c r="AO135" s="75">
        <v>5.4943493298200002E-3</v>
      </c>
      <c r="AP135" s="75">
        <v>3.1700052019600002E-2</v>
      </c>
      <c r="AQ135" s="75">
        <v>5.8113500339799999E-2</v>
      </c>
      <c r="AR135" s="75">
        <v>0.242526636691</v>
      </c>
      <c r="AS135" s="75">
        <v>0.261058407725</v>
      </c>
      <c r="AT135" s="75">
        <v>0.215806114647</v>
      </c>
      <c r="AU135" s="75">
        <v>0.151819465697</v>
      </c>
      <c r="AV135" s="75">
        <v>3.3481473551799999E-2</v>
      </c>
      <c r="AW135" s="61">
        <v>0</v>
      </c>
      <c r="AX135" s="61">
        <v>0</v>
      </c>
      <c r="AY135" s="61">
        <v>0</v>
      </c>
      <c r="AZ135" s="61">
        <v>0</v>
      </c>
      <c r="BA135" s="61">
        <v>0</v>
      </c>
      <c r="BB135" s="61">
        <f>SUM(AW135:BA135)</f>
        <v>0</v>
      </c>
      <c r="BC135" s="61">
        <f>BA135-AW135</f>
        <v>0</v>
      </c>
      <c r="BD135" s="63">
        <v>0</v>
      </c>
      <c r="BE135" s="67">
        <f>IF(K135&lt;BE$6,1,0)</f>
        <v>0</v>
      </c>
      <c r="BF135" s="67">
        <f>+IF(AND(K135&gt;=BF$5,K135&lt;BF$6),1,0)</f>
        <v>1</v>
      </c>
      <c r="BG135" s="67">
        <f>+IF(AND(K135&gt;=BG$5,K135&lt;BG$6),1,0)</f>
        <v>0</v>
      </c>
      <c r="BH135" s="67">
        <f>+IF(AND(K135&gt;=BH$5,K135&lt;BH$6),1,0)</f>
        <v>0</v>
      </c>
      <c r="BI135" s="67">
        <f>+IF(K135&gt;=BI$6,1,0)</f>
        <v>0</v>
      </c>
      <c r="BJ135" s="67">
        <f>IF(M135&lt;BJ$6,1,0)</f>
        <v>0</v>
      </c>
      <c r="BK135" s="67">
        <f>+IF(AND(M135&gt;=BK$5,M135&lt;BK$6),1,0)</f>
        <v>0</v>
      </c>
      <c r="BL135" s="67">
        <f>+IF(AND(M135&gt;=BL$5,M135&lt;BL$6),1,0)</f>
        <v>1</v>
      </c>
      <c r="BM135" s="67">
        <f>+IF(AND(M135&gt;=BM$5,M135&lt;BM$6),1,0)</f>
        <v>0</v>
      </c>
      <c r="BN135" s="67">
        <f>+IF(M135&gt;=BN$6,1,0)</f>
        <v>0</v>
      </c>
      <c r="BO135" s="67" t="str">
        <f>+IF(M135&gt;=BO$6,"YES","NO")</f>
        <v>NO</v>
      </c>
      <c r="BP135" s="67" t="str">
        <f>+IF(K135&gt;=BP$6,"YES","NO")</f>
        <v>NO</v>
      </c>
      <c r="BQ135" s="67" t="str">
        <f>+IF(ISERROR(VLOOKUP(E135,'[1]Hi Tech List (2020)'!$A$2:$B$84,1,FALSE)),"NO","YES")</f>
        <v>NO</v>
      </c>
      <c r="BR135" s="67" t="str">
        <f>IF(AL135&gt;=BR$6,"YES","NO")</f>
        <v>YES</v>
      </c>
      <c r="BS135" s="67" t="str">
        <f>IF(AB135&gt;BS$6,"YES","NO")</f>
        <v>NO</v>
      </c>
      <c r="BT135" s="67" t="str">
        <f>IF(AC135&gt;BT$6,"YES","NO")</f>
        <v>NO</v>
      </c>
      <c r="BU135" s="67" t="str">
        <f>IF(AD135&gt;BU$6,"YES","NO")</f>
        <v>YES</v>
      </c>
      <c r="BV135" s="67" t="str">
        <f>IF(OR(BS135="YES",BT135="YES",BU135="YES"),"YES","NO")</f>
        <v>YES</v>
      </c>
      <c r="BW135" s="67" t="str">
        <f>+IF(BE135=1,BE$8,IF(BF135=1,BF$8,IF(BG135=1,BG$8,IF(BH135=1,BH$8,BI$8))))</f>
        <v>$15-20</v>
      </c>
      <c r="BX135" s="67" t="str">
        <f>+IF(BJ135=1,BJ$8,IF(BK135=1,BK$8,IF(BL135=1,BL$8,IF(BM135=1,BM$8,BN$8))))</f>
        <v>$20-25</v>
      </c>
    </row>
    <row r="136" spans="1:76" hidden="1" x14ac:dyDescent="0.2">
      <c r="A136" s="68" t="str">
        <f t="shared" si="8"/>
        <v>47-0000</v>
      </c>
      <c r="B136" s="68" t="str">
        <f>VLOOKUP(A136,'[1]2- &amp; 3-digit SOC'!$A$1:$B$121,2,FALSE)</f>
        <v>Construction and Extraction Occupations</v>
      </c>
      <c r="C136" s="68" t="str">
        <f t="shared" si="9"/>
        <v>47-0000 Construction and Extraction Occupations</v>
      </c>
      <c r="D136" s="68" t="str">
        <f t="shared" si="10"/>
        <v>47-2000</v>
      </c>
      <c r="E136" s="68" t="str">
        <f>VLOOKUP(D136,'[1]2- &amp; 3-digit SOC'!$A$1:$B$121,2,FALSE)</f>
        <v>Construction Trades Workers</v>
      </c>
      <c r="F136" s="68" t="str">
        <f t="shared" si="11"/>
        <v>47-2000 Construction Trades Workers</v>
      </c>
      <c r="G136" s="68" t="s">
        <v>472</v>
      </c>
      <c r="H136" s="68" t="s">
        <v>473</v>
      </c>
      <c r="I136" s="68" t="s">
        <v>474</v>
      </c>
      <c r="J136" s="69" t="str">
        <f>CONCATENATE(H136, " (", R136, ")")</f>
        <v>Solar Photovoltaic Installers ($66,684)</v>
      </c>
      <c r="K136" s="70">
        <v>18.163090935</v>
      </c>
      <c r="L136" s="70">
        <v>26.497237804899999</v>
      </c>
      <c r="M136" s="70">
        <v>32.059779241400001</v>
      </c>
      <c r="N136" s="70">
        <v>31.100489</v>
      </c>
      <c r="O136" s="70">
        <v>36.365786671599999</v>
      </c>
      <c r="P136" s="70">
        <v>39.6260867652</v>
      </c>
      <c r="Q136" s="71">
        <v>66684.340822099999</v>
      </c>
      <c r="R136" s="71" t="str">
        <f>TEXT(Q136, "$#,###")</f>
        <v>$66,684</v>
      </c>
      <c r="S136" s="68" t="s">
        <v>307</v>
      </c>
      <c r="T136" s="68" t="s">
        <v>8</v>
      </c>
      <c r="U136" s="68" t="s">
        <v>85</v>
      </c>
      <c r="V136" s="61">
        <v>117.12062951999999</v>
      </c>
      <c r="W136" s="61">
        <v>154.582614382</v>
      </c>
      <c r="X136" s="61">
        <f>W136-V136</f>
        <v>37.461984862000008</v>
      </c>
      <c r="Y136" s="72">
        <f>X136/V136</f>
        <v>0.31985812418812903</v>
      </c>
      <c r="Z136" s="61">
        <v>154.582614382</v>
      </c>
      <c r="AA136" s="61">
        <v>176.816995615</v>
      </c>
      <c r="AB136" s="61">
        <f>AA136-Z136</f>
        <v>22.234381232999993</v>
      </c>
      <c r="AC136" s="72">
        <f>AB136/Z136</f>
        <v>0.14383494108887979</v>
      </c>
      <c r="AD136" s="61">
        <v>104.09931781100001</v>
      </c>
      <c r="AE136" s="61">
        <v>26.024829452700001</v>
      </c>
      <c r="AF136" s="61">
        <v>54.155688729300003</v>
      </c>
      <c r="AG136" s="61">
        <v>18.0518962431</v>
      </c>
      <c r="AH136" s="62">
        <v>0.111</v>
      </c>
      <c r="AI136" s="61">
        <v>146.26682342000001</v>
      </c>
      <c r="AJ136" s="61">
        <v>96.910983651600006</v>
      </c>
      <c r="AK136" s="63">
        <f>AJ136/AI136</f>
        <v>0.66256298855498863</v>
      </c>
      <c r="AL136" s="73">
        <v>119.7</v>
      </c>
      <c r="AM136" s="74">
        <v>0.39218700000000001</v>
      </c>
      <c r="AN136" s="74">
        <v>0.390955</v>
      </c>
      <c r="AO136" s="76" t="s">
        <v>90</v>
      </c>
      <c r="AP136" s="76" t="s">
        <v>90</v>
      </c>
      <c r="AQ136" s="75">
        <v>7.6660664160999994E-2</v>
      </c>
      <c r="AR136" s="75">
        <v>0.29275656442999998</v>
      </c>
      <c r="AS136" s="75">
        <v>0.24530963988599999</v>
      </c>
      <c r="AT136" s="75">
        <v>0.17242291765199999</v>
      </c>
      <c r="AU136" s="75">
        <v>0.104857296583</v>
      </c>
      <c r="AV136" s="76" t="s">
        <v>90</v>
      </c>
      <c r="AW136" s="61">
        <v>6</v>
      </c>
      <c r="AX136" s="61">
        <v>1</v>
      </c>
      <c r="AY136" s="61">
        <v>0</v>
      </c>
      <c r="AZ136" s="61">
        <v>0</v>
      </c>
      <c r="BA136" s="61">
        <v>0</v>
      </c>
      <c r="BB136" s="61">
        <f>SUM(AW136:BA136)</f>
        <v>7</v>
      </c>
      <c r="BC136" s="61">
        <f>BA136-AW136</f>
        <v>-6</v>
      </c>
      <c r="BD136" s="63">
        <f>BC136/AW136</f>
        <v>-1</v>
      </c>
      <c r="BE136" s="67">
        <f>IF(K136&lt;BE$6,1,0)</f>
        <v>0</v>
      </c>
      <c r="BF136" s="67">
        <f>+IF(AND(K136&gt;=BF$5,K136&lt;BF$6),1,0)</f>
        <v>1</v>
      </c>
      <c r="BG136" s="67">
        <f>+IF(AND(K136&gt;=BG$5,K136&lt;BG$6),1,0)</f>
        <v>0</v>
      </c>
      <c r="BH136" s="67">
        <f>+IF(AND(K136&gt;=BH$5,K136&lt;BH$6),1,0)</f>
        <v>0</v>
      </c>
      <c r="BI136" s="67">
        <f>+IF(K136&gt;=BI$6,1,0)</f>
        <v>0</v>
      </c>
      <c r="BJ136" s="67">
        <f>IF(M136&lt;BJ$6,1,0)</f>
        <v>0</v>
      </c>
      <c r="BK136" s="67">
        <f>+IF(AND(M136&gt;=BK$5,M136&lt;BK$6),1,0)</f>
        <v>0</v>
      </c>
      <c r="BL136" s="67">
        <f>+IF(AND(M136&gt;=BL$5,M136&lt;BL$6),1,0)</f>
        <v>0</v>
      </c>
      <c r="BM136" s="67">
        <f>+IF(AND(M136&gt;=BM$5,M136&lt;BM$6),1,0)</f>
        <v>0</v>
      </c>
      <c r="BN136" s="67">
        <f>+IF(M136&gt;=BN$6,1,0)</f>
        <v>1</v>
      </c>
      <c r="BO136" s="67" t="str">
        <f>+IF(M136&gt;=BO$6,"YES","NO")</f>
        <v>YES</v>
      </c>
      <c r="BP136" s="67" t="str">
        <f>+IF(K136&gt;=BP$6,"YES","NO")</f>
        <v>YES</v>
      </c>
      <c r="BQ136" s="67" t="str">
        <f>+IF(ISERROR(VLOOKUP(E136,'[1]Hi Tech List (2020)'!$A$2:$B$84,1,FALSE)),"NO","YES")</f>
        <v>NO</v>
      </c>
      <c r="BR136" s="67" t="str">
        <f>IF(AL136&gt;=BR$6,"YES","NO")</f>
        <v>YES</v>
      </c>
      <c r="BS136" s="67" t="str">
        <f>IF(AB136&gt;BS$6,"YES","NO")</f>
        <v>NO</v>
      </c>
      <c r="BT136" s="67" t="str">
        <f>IF(AC136&gt;BT$6,"YES","NO")</f>
        <v>NO</v>
      </c>
      <c r="BU136" s="67" t="str">
        <f>IF(AD136&gt;BU$6,"YES","NO")</f>
        <v>YES</v>
      </c>
      <c r="BV136" s="67" t="str">
        <f>IF(OR(BS136="YES",BT136="YES",BU136="YES"),"YES","NO")</f>
        <v>YES</v>
      </c>
      <c r="BW136" s="67" t="str">
        <f>+IF(BE136=1,BE$8,IF(BF136=1,BF$8,IF(BG136=1,BG$8,IF(BH136=1,BH$8,BI$8))))</f>
        <v>$15-20</v>
      </c>
      <c r="BX136" s="67" t="str">
        <f>+IF(BJ136=1,BJ$8,IF(BK136=1,BK$8,IF(BL136=1,BL$8,IF(BM136=1,BM$8,BN$8))))</f>
        <v>&gt;$30</v>
      </c>
    </row>
    <row r="137" spans="1:76" hidden="1" x14ac:dyDescent="0.2">
      <c r="A137" s="68" t="str">
        <f t="shared" ref="A137:A200" si="12">CONCATENATE(LEFT(G137, 3), "0000")</f>
        <v>47-0000</v>
      </c>
      <c r="B137" s="68" t="str">
        <f>VLOOKUP(A137,'[1]2- &amp; 3-digit SOC'!$A$1:$B$121,2,FALSE)</f>
        <v>Construction and Extraction Occupations</v>
      </c>
      <c r="C137" s="68" t="str">
        <f t="shared" ref="C137:C200" si="13">CONCATENATE(A137, " ",B137)</f>
        <v>47-0000 Construction and Extraction Occupations</v>
      </c>
      <c r="D137" s="68" t="str">
        <f t="shared" ref="D137:D200" si="14">CONCATENATE(LEFT(G137, 4), "000")</f>
        <v>47-4000</v>
      </c>
      <c r="E137" s="68" t="str">
        <f>VLOOKUP(D137,'[1]2- &amp; 3-digit SOC'!$A$1:$B$121,2,FALSE)</f>
        <v>Other Construction and Related Workers</v>
      </c>
      <c r="F137" s="68" t="str">
        <f t="shared" ref="F137:F200" si="15">CONCATENATE(D137, " ",E137)</f>
        <v>47-4000 Other Construction and Related Workers</v>
      </c>
      <c r="G137" s="68" t="s">
        <v>475</v>
      </c>
      <c r="H137" s="68" t="s">
        <v>476</v>
      </c>
      <c r="I137" s="68" t="s">
        <v>477</v>
      </c>
      <c r="J137" s="69" t="str">
        <f>CONCATENATE(H137, " (", R137, ")")</f>
        <v>Elevator and Escalator Installers and Repairers ($81,873)</v>
      </c>
      <c r="K137" s="70">
        <v>22.714667938000002</v>
      </c>
      <c r="L137" s="70">
        <v>30.591654436500001</v>
      </c>
      <c r="M137" s="70">
        <v>39.362178256299998</v>
      </c>
      <c r="N137" s="70">
        <v>38.281334838500001</v>
      </c>
      <c r="O137" s="70">
        <v>46.53950012</v>
      </c>
      <c r="P137" s="70">
        <v>52.237740634700003</v>
      </c>
      <c r="Q137" s="71">
        <v>81873.330773099995</v>
      </c>
      <c r="R137" s="71" t="str">
        <f>TEXT(Q137, "$#,###")</f>
        <v>$81,873</v>
      </c>
      <c r="S137" s="68" t="s">
        <v>307</v>
      </c>
      <c r="T137" s="68" t="s">
        <v>8</v>
      </c>
      <c r="U137" s="68" t="s">
        <v>462</v>
      </c>
      <c r="V137" s="61">
        <v>906.48638722400005</v>
      </c>
      <c r="W137" s="61">
        <v>1057.1518466</v>
      </c>
      <c r="X137" s="61">
        <f>W137-V137</f>
        <v>150.66545937599994</v>
      </c>
      <c r="Y137" s="72">
        <f>X137/V137</f>
        <v>0.16620818745816346</v>
      </c>
      <c r="Z137" s="61">
        <v>1057.1518466</v>
      </c>
      <c r="AA137" s="61">
        <v>1109.7880737999999</v>
      </c>
      <c r="AB137" s="61">
        <f>AA137-Z137</f>
        <v>52.636227199999894</v>
      </c>
      <c r="AC137" s="72">
        <f>AB137/Z137</f>
        <v>4.9790602333324149E-2</v>
      </c>
      <c r="AD137" s="61">
        <v>481.49127731700003</v>
      </c>
      <c r="AE137" s="61">
        <v>120.372819329</v>
      </c>
      <c r="AF137" s="61">
        <v>303.69343868499999</v>
      </c>
      <c r="AG137" s="61">
        <v>101.231146228</v>
      </c>
      <c r="AH137" s="62">
        <v>9.4E-2</v>
      </c>
      <c r="AI137" s="61">
        <v>1025.3062876500001</v>
      </c>
      <c r="AJ137" s="61">
        <v>638.54571056500004</v>
      </c>
      <c r="AK137" s="63">
        <f>AJ137/AI137</f>
        <v>0.62278532596200642</v>
      </c>
      <c r="AL137" s="73">
        <v>118.5</v>
      </c>
      <c r="AM137" s="74">
        <v>1.4424220000000001</v>
      </c>
      <c r="AN137" s="74">
        <v>1.4282710000000001</v>
      </c>
      <c r="AO137" s="76" t="s">
        <v>90</v>
      </c>
      <c r="AP137" s="75">
        <v>1.2658391363E-2</v>
      </c>
      <c r="AQ137" s="75">
        <v>3.4964385082100001E-2</v>
      </c>
      <c r="AR137" s="75">
        <v>0.231209113001</v>
      </c>
      <c r="AS137" s="75">
        <v>0.28552181656999998</v>
      </c>
      <c r="AT137" s="75">
        <v>0.26518347091700001</v>
      </c>
      <c r="AU137" s="75">
        <v>0.14396545034800001</v>
      </c>
      <c r="AV137" s="75">
        <v>2.47864954532E-2</v>
      </c>
      <c r="AW137" s="61">
        <v>0</v>
      </c>
      <c r="AX137" s="61">
        <v>0</v>
      </c>
      <c r="AY137" s="61">
        <v>0</v>
      </c>
      <c r="AZ137" s="61">
        <v>0</v>
      </c>
      <c r="BA137" s="61">
        <v>0</v>
      </c>
      <c r="BB137" s="61">
        <f>SUM(AW137:BA137)</f>
        <v>0</v>
      </c>
      <c r="BC137" s="61">
        <f>BA137-AW137</f>
        <v>0</v>
      </c>
      <c r="BD137" s="63">
        <v>0</v>
      </c>
      <c r="BE137" s="67">
        <f>IF(K137&lt;BE$6,1,0)</f>
        <v>0</v>
      </c>
      <c r="BF137" s="67">
        <f>+IF(AND(K137&gt;=BF$5,K137&lt;BF$6),1,0)</f>
        <v>0</v>
      </c>
      <c r="BG137" s="67">
        <f>+IF(AND(K137&gt;=BG$5,K137&lt;BG$6),1,0)</f>
        <v>1</v>
      </c>
      <c r="BH137" s="67">
        <f>+IF(AND(K137&gt;=BH$5,K137&lt;BH$6),1,0)</f>
        <v>0</v>
      </c>
      <c r="BI137" s="67">
        <f>+IF(K137&gt;=BI$6,1,0)</f>
        <v>0</v>
      </c>
      <c r="BJ137" s="67">
        <f>IF(M137&lt;BJ$6,1,0)</f>
        <v>0</v>
      </c>
      <c r="BK137" s="67">
        <f>+IF(AND(M137&gt;=BK$5,M137&lt;BK$6),1,0)</f>
        <v>0</v>
      </c>
      <c r="BL137" s="67">
        <f>+IF(AND(M137&gt;=BL$5,M137&lt;BL$6),1,0)</f>
        <v>0</v>
      </c>
      <c r="BM137" s="67">
        <f>+IF(AND(M137&gt;=BM$5,M137&lt;BM$6),1,0)</f>
        <v>0</v>
      </c>
      <c r="BN137" s="67">
        <f>+IF(M137&gt;=BN$6,1,0)</f>
        <v>1</v>
      </c>
      <c r="BO137" s="67" t="str">
        <f>+IF(M137&gt;=BO$6,"YES","NO")</f>
        <v>YES</v>
      </c>
      <c r="BP137" s="67" t="str">
        <f>+IF(K137&gt;=BP$6,"YES","NO")</f>
        <v>YES</v>
      </c>
      <c r="BQ137" s="67" t="str">
        <f>+IF(ISERROR(VLOOKUP(E137,'[1]Hi Tech List (2020)'!$A$2:$B$84,1,FALSE)),"NO","YES")</f>
        <v>NO</v>
      </c>
      <c r="BR137" s="67" t="str">
        <f>IF(AL137&gt;=BR$6,"YES","NO")</f>
        <v>YES</v>
      </c>
      <c r="BS137" s="67" t="str">
        <f>IF(AB137&gt;BS$6,"YES","NO")</f>
        <v>NO</v>
      </c>
      <c r="BT137" s="67" t="str">
        <f>IF(AC137&gt;BT$6,"YES","NO")</f>
        <v>NO</v>
      </c>
      <c r="BU137" s="67" t="str">
        <f>IF(AD137&gt;BU$6,"YES","NO")</f>
        <v>YES</v>
      </c>
      <c r="BV137" s="67" t="str">
        <f>IF(OR(BS137="YES",BT137="YES",BU137="YES"),"YES","NO")</f>
        <v>YES</v>
      </c>
      <c r="BW137" s="67" t="str">
        <f>+IF(BE137=1,BE$8,IF(BF137=1,BF$8,IF(BG137=1,BG$8,IF(BH137=1,BH$8,BI$8))))</f>
        <v>$20-25</v>
      </c>
      <c r="BX137" s="67" t="str">
        <f>+IF(BJ137=1,BJ$8,IF(BK137=1,BK$8,IF(BL137=1,BL$8,IF(BM137=1,BM$8,BN$8))))</f>
        <v>&gt;$30</v>
      </c>
    </row>
    <row r="138" spans="1:76" ht="25.5" hidden="1" x14ac:dyDescent="0.2">
      <c r="A138" s="68" t="str">
        <f t="shared" si="12"/>
        <v>47-0000</v>
      </c>
      <c r="B138" s="68" t="str">
        <f>VLOOKUP(A138,'[1]2- &amp; 3-digit SOC'!$A$1:$B$121,2,FALSE)</f>
        <v>Construction and Extraction Occupations</v>
      </c>
      <c r="C138" s="68" t="str">
        <f t="shared" si="13"/>
        <v>47-0000 Construction and Extraction Occupations</v>
      </c>
      <c r="D138" s="68" t="str">
        <f t="shared" si="14"/>
        <v>47-4000</v>
      </c>
      <c r="E138" s="68" t="str">
        <f>VLOOKUP(D138,'[1]2- &amp; 3-digit SOC'!$A$1:$B$121,2,FALSE)</f>
        <v>Other Construction and Related Workers</v>
      </c>
      <c r="F138" s="68" t="str">
        <f t="shared" si="15"/>
        <v>47-4000 Other Construction and Related Workers</v>
      </c>
      <c r="G138" s="68" t="s">
        <v>478</v>
      </c>
      <c r="H138" s="68" t="s">
        <v>479</v>
      </c>
      <c r="I138" s="68" t="s">
        <v>480</v>
      </c>
      <c r="J138" s="69" t="str">
        <f>CONCATENATE(H138, " (", R138, ")")</f>
        <v>Rail-Track Laying and Maintenance Equipment Operators ($57,837)</v>
      </c>
      <c r="K138" s="70">
        <v>24.977973051999999</v>
      </c>
      <c r="L138" s="70">
        <v>26.0443860255</v>
      </c>
      <c r="M138" s="70">
        <v>27.806057117999998</v>
      </c>
      <c r="N138" s="70">
        <v>27.5181101525</v>
      </c>
      <c r="O138" s="70">
        <v>29.574375201599999</v>
      </c>
      <c r="P138" s="70">
        <v>30.659713094899999</v>
      </c>
      <c r="Q138" s="71">
        <v>57836.598805399997</v>
      </c>
      <c r="R138" s="71" t="str">
        <f>TEXT(Q138, "$#,###")</f>
        <v>$57,837</v>
      </c>
      <c r="S138" s="68" t="s">
        <v>307</v>
      </c>
      <c r="T138" s="68" t="s">
        <v>8</v>
      </c>
      <c r="U138" s="68" t="s">
        <v>85</v>
      </c>
      <c r="V138" s="61">
        <v>223.41504906200001</v>
      </c>
      <c r="W138" s="61">
        <v>270.26962702399999</v>
      </c>
      <c r="X138" s="61">
        <f>W138-V138</f>
        <v>46.854577961999979</v>
      </c>
      <c r="Y138" s="72">
        <f>X138/V138</f>
        <v>0.20971988305495637</v>
      </c>
      <c r="Z138" s="61">
        <v>270.26962702399999</v>
      </c>
      <c r="AA138" s="61">
        <v>280.32984578899999</v>
      </c>
      <c r="AB138" s="61">
        <f>AA138-Z138</f>
        <v>10.060218765000002</v>
      </c>
      <c r="AC138" s="72">
        <f>AB138/Z138</f>
        <v>3.7222898021414194E-2</v>
      </c>
      <c r="AD138" s="61">
        <v>115.517197848</v>
      </c>
      <c r="AE138" s="61">
        <v>28.879299461999999</v>
      </c>
      <c r="AF138" s="61">
        <v>76.347137449000002</v>
      </c>
      <c r="AG138" s="61">
        <v>25.4490458163</v>
      </c>
      <c r="AH138" s="62">
        <v>9.2999999999999999E-2</v>
      </c>
      <c r="AI138" s="61">
        <v>266.766088981</v>
      </c>
      <c r="AJ138" s="61">
        <v>196.77727380900001</v>
      </c>
      <c r="AK138" s="63">
        <f>AJ138/AI138</f>
        <v>0.73763975983849717</v>
      </c>
      <c r="AL138" s="73">
        <v>119.5</v>
      </c>
      <c r="AM138" s="74">
        <v>0.652644</v>
      </c>
      <c r="AN138" s="74">
        <v>0.65503199999999995</v>
      </c>
      <c r="AO138" s="76" t="s">
        <v>90</v>
      </c>
      <c r="AP138" s="76" t="s">
        <v>90</v>
      </c>
      <c r="AQ138" s="75">
        <v>5.8633886423100003E-2</v>
      </c>
      <c r="AR138" s="75">
        <v>0.219816030099</v>
      </c>
      <c r="AS138" s="75">
        <v>0.23711440403299999</v>
      </c>
      <c r="AT138" s="75">
        <v>0.28136442338099998</v>
      </c>
      <c r="AU138" s="75">
        <v>0.16782073463300001</v>
      </c>
      <c r="AV138" s="76" t="s">
        <v>90</v>
      </c>
      <c r="AW138" s="61">
        <v>0</v>
      </c>
      <c r="AX138" s="61">
        <v>0</v>
      </c>
      <c r="AY138" s="61">
        <v>0</v>
      </c>
      <c r="AZ138" s="61">
        <v>0</v>
      </c>
      <c r="BA138" s="61">
        <v>0</v>
      </c>
      <c r="BB138" s="61">
        <f>SUM(AW138:BA138)</f>
        <v>0</v>
      </c>
      <c r="BC138" s="61">
        <f>BA138-AW138</f>
        <v>0</v>
      </c>
      <c r="BD138" s="63">
        <v>0</v>
      </c>
      <c r="BE138" s="67">
        <f>IF(K138&lt;BE$6,1,0)</f>
        <v>0</v>
      </c>
      <c r="BF138" s="67">
        <f>+IF(AND(K138&gt;=BF$5,K138&lt;BF$6),1,0)</f>
        <v>0</v>
      </c>
      <c r="BG138" s="67">
        <f>+IF(AND(K138&gt;=BG$5,K138&lt;BG$6),1,0)</f>
        <v>1</v>
      </c>
      <c r="BH138" s="67">
        <f>+IF(AND(K138&gt;=BH$5,K138&lt;BH$6),1,0)</f>
        <v>0</v>
      </c>
      <c r="BI138" s="67">
        <f>+IF(K138&gt;=BI$6,1,0)</f>
        <v>0</v>
      </c>
      <c r="BJ138" s="67">
        <f>IF(M138&lt;BJ$6,1,0)</f>
        <v>0</v>
      </c>
      <c r="BK138" s="67">
        <f>+IF(AND(M138&gt;=BK$5,M138&lt;BK$6),1,0)</f>
        <v>0</v>
      </c>
      <c r="BL138" s="67">
        <f>+IF(AND(M138&gt;=BL$5,M138&lt;BL$6),1,0)</f>
        <v>0</v>
      </c>
      <c r="BM138" s="67">
        <f>+IF(AND(M138&gt;=BM$5,M138&lt;BM$6),1,0)</f>
        <v>1</v>
      </c>
      <c r="BN138" s="67">
        <f>+IF(M138&gt;=BN$6,1,0)</f>
        <v>0</v>
      </c>
      <c r="BO138" s="67" t="str">
        <f>+IF(M138&gt;=BO$6,"YES","NO")</f>
        <v>YES</v>
      </c>
      <c r="BP138" s="67" t="str">
        <f>+IF(K138&gt;=BP$6,"YES","NO")</f>
        <v>YES</v>
      </c>
      <c r="BQ138" s="67" t="str">
        <f>+IF(ISERROR(VLOOKUP(E138,'[1]Hi Tech List (2020)'!$A$2:$B$84,1,FALSE)),"NO","YES")</f>
        <v>NO</v>
      </c>
      <c r="BR138" s="67" t="str">
        <f>IF(AL138&gt;=BR$6,"YES","NO")</f>
        <v>YES</v>
      </c>
      <c r="BS138" s="67" t="str">
        <f>IF(AB138&gt;BS$6,"YES","NO")</f>
        <v>NO</v>
      </c>
      <c r="BT138" s="67" t="str">
        <f>IF(AC138&gt;BT$6,"YES","NO")</f>
        <v>NO</v>
      </c>
      <c r="BU138" s="67" t="str">
        <f>IF(AD138&gt;BU$6,"YES","NO")</f>
        <v>YES</v>
      </c>
      <c r="BV138" s="67" t="str">
        <f>IF(OR(BS138="YES",BT138="YES",BU138="YES"),"YES","NO")</f>
        <v>YES</v>
      </c>
      <c r="BW138" s="67" t="str">
        <f>+IF(BE138=1,BE$8,IF(BF138=1,BF$8,IF(BG138=1,BG$8,IF(BH138=1,BH$8,BI$8))))</f>
        <v>$20-25</v>
      </c>
      <c r="BX138" s="67" t="str">
        <f>+IF(BJ138=1,BJ$8,IF(BK138=1,BK$8,IF(BL138=1,BL$8,IF(BM138=1,BM$8,BN$8))))</f>
        <v>$25-30</v>
      </c>
    </row>
    <row r="139" spans="1:76" hidden="1" x14ac:dyDescent="0.2">
      <c r="A139" s="68" t="str">
        <f t="shared" si="12"/>
        <v>47-0000</v>
      </c>
      <c r="B139" s="68" t="str">
        <f>VLOOKUP(A139,'[1]2- &amp; 3-digit SOC'!$A$1:$B$121,2,FALSE)</f>
        <v>Construction and Extraction Occupations</v>
      </c>
      <c r="C139" s="68" t="str">
        <f t="shared" si="13"/>
        <v>47-0000 Construction and Extraction Occupations</v>
      </c>
      <c r="D139" s="68" t="str">
        <f t="shared" si="14"/>
        <v>47-5000</v>
      </c>
      <c r="E139" s="68" t="str">
        <f>VLOOKUP(D139,'[1]2- &amp; 3-digit SOC'!$A$1:$B$121,2,FALSE)</f>
        <v>Extraction Workers</v>
      </c>
      <c r="F139" s="68" t="str">
        <f t="shared" si="15"/>
        <v>47-5000 Extraction Workers</v>
      </c>
      <c r="G139" s="68" t="s">
        <v>481</v>
      </c>
      <c r="H139" s="68" t="s">
        <v>482</v>
      </c>
      <c r="I139" s="68" t="s">
        <v>483</v>
      </c>
      <c r="J139" s="69" t="str">
        <f>CONCATENATE(H139, " (", R139, ")")</f>
        <v>Derrick Operators, Oil and Gas ($44,945)</v>
      </c>
      <c r="K139" s="70">
        <v>15.8671957848</v>
      </c>
      <c r="L139" s="70">
        <v>17.991095018900001</v>
      </c>
      <c r="M139" s="70">
        <v>21.608029872300001</v>
      </c>
      <c r="N139" s="70">
        <v>23.366075460299999</v>
      </c>
      <c r="O139" s="70">
        <v>26.792666414700001</v>
      </c>
      <c r="P139" s="70">
        <v>33.505616389799997</v>
      </c>
      <c r="Q139" s="71">
        <v>44944.702134300001</v>
      </c>
      <c r="R139" s="71" t="str">
        <f>TEXT(Q139, "$#,###")</f>
        <v>$44,945</v>
      </c>
      <c r="S139" s="68" t="s">
        <v>484</v>
      </c>
      <c r="T139" s="68" t="s">
        <v>8</v>
      </c>
      <c r="U139" s="68" t="s">
        <v>317</v>
      </c>
      <c r="V139" s="61">
        <v>331.51203360400001</v>
      </c>
      <c r="W139" s="61">
        <v>237.15190293800001</v>
      </c>
      <c r="X139" s="61">
        <f>W139-V139</f>
        <v>-94.360130666000003</v>
      </c>
      <c r="Y139" s="72">
        <f>X139/V139</f>
        <v>-0.28463561228886097</v>
      </c>
      <c r="Z139" s="61">
        <v>237.15190293800001</v>
      </c>
      <c r="AA139" s="61">
        <v>233.54616653599999</v>
      </c>
      <c r="AB139" s="61">
        <f>AA139-Z139</f>
        <v>-3.6057364020000193</v>
      </c>
      <c r="AC139" s="72">
        <f>AB139/Z139</f>
        <v>-1.5204332570515733E-2</v>
      </c>
      <c r="AD139" s="61">
        <v>127.51005528100001</v>
      </c>
      <c r="AE139" s="61">
        <v>31.877513820400001</v>
      </c>
      <c r="AF139" s="61">
        <v>85.447946867599995</v>
      </c>
      <c r="AG139" s="61">
        <v>28.4826489559</v>
      </c>
      <c r="AH139" s="62">
        <v>0.121</v>
      </c>
      <c r="AI139" s="61">
        <v>240.694051892</v>
      </c>
      <c r="AJ139" s="61">
        <v>251.36046191599999</v>
      </c>
      <c r="AK139" s="63">
        <f>AJ139/AI139</f>
        <v>1.0443152206718678</v>
      </c>
      <c r="AL139" s="73">
        <v>106.6</v>
      </c>
      <c r="AM139" s="74">
        <v>0.87839199999999995</v>
      </c>
      <c r="AN139" s="74">
        <v>0.78263000000000005</v>
      </c>
      <c r="AO139" s="76" t="s">
        <v>90</v>
      </c>
      <c r="AP139" s="76" t="s">
        <v>90</v>
      </c>
      <c r="AQ139" s="75">
        <v>7.6906889991899999E-2</v>
      </c>
      <c r="AR139" s="75">
        <v>0.38763928013799998</v>
      </c>
      <c r="AS139" s="75">
        <v>0.281806287223</v>
      </c>
      <c r="AT139" s="75">
        <v>0.12961154950000001</v>
      </c>
      <c r="AU139" s="75">
        <v>6.9107979049399998E-2</v>
      </c>
      <c r="AV139" s="76" t="s">
        <v>90</v>
      </c>
      <c r="AW139" s="61">
        <v>0</v>
      </c>
      <c r="AX139" s="61">
        <v>0</v>
      </c>
      <c r="AY139" s="61">
        <v>0</v>
      </c>
      <c r="AZ139" s="61">
        <v>0</v>
      </c>
      <c r="BA139" s="61">
        <v>0</v>
      </c>
      <c r="BB139" s="61">
        <f>SUM(AW139:BA139)</f>
        <v>0</v>
      </c>
      <c r="BC139" s="61">
        <f>BA139-AW139</f>
        <v>0</v>
      </c>
      <c r="BD139" s="63">
        <v>0</v>
      </c>
      <c r="BE139" s="67">
        <f>IF(K139&lt;BE$6,1,0)</f>
        <v>0</v>
      </c>
      <c r="BF139" s="67">
        <f>+IF(AND(K139&gt;=BF$5,K139&lt;BF$6),1,0)</f>
        <v>1</v>
      </c>
      <c r="BG139" s="67">
        <f>+IF(AND(K139&gt;=BG$5,K139&lt;BG$6),1,0)</f>
        <v>0</v>
      </c>
      <c r="BH139" s="67">
        <f>+IF(AND(K139&gt;=BH$5,K139&lt;BH$6),1,0)</f>
        <v>0</v>
      </c>
      <c r="BI139" s="67">
        <f>+IF(K139&gt;=BI$6,1,0)</f>
        <v>0</v>
      </c>
      <c r="BJ139" s="67">
        <f>IF(M139&lt;BJ$6,1,0)</f>
        <v>0</v>
      </c>
      <c r="BK139" s="67">
        <f>+IF(AND(M139&gt;=BK$5,M139&lt;BK$6),1,0)</f>
        <v>0</v>
      </c>
      <c r="BL139" s="67">
        <f>+IF(AND(M139&gt;=BL$5,M139&lt;BL$6),1,0)</f>
        <v>1</v>
      </c>
      <c r="BM139" s="67">
        <f>+IF(AND(M139&gt;=BM$5,M139&lt;BM$6),1,0)</f>
        <v>0</v>
      </c>
      <c r="BN139" s="67">
        <f>+IF(M139&gt;=BN$6,1,0)</f>
        <v>0</v>
      </c>
      <c r="BO139" s="67" t="str">
        <f>+IF(M139&gt;=BO$6,"YES","NO")</f>
        <v>YES</v>
      </c>
      <c r="BP139" s="67" t="str">
        <f>+IF(K139&gt;=BP$6,"YES","NO")</f>
        <v>NO</v>
      </c>
      <c r="BQ139" s="67" t="str">
        <f>+IF(ISERROR(VLOOKUP(E139,'[1]Hi Tech List (2020)'!$A$2:$B$84,1,FALSE)),"NO","YES")</f>
        <v>NO</v>
      </c>
      <c r="BR139" s="67" t="str">
        <f>IF(AL139&gt;=BR$6,"YES","NO")</f>
        <v>YES</v>
      </c>
      <c r="BS139" s="67" t="str">
        <f>IF(AB139&gt;BS$6,"YES","NO")</f>
        <v>NO</v>
      </c>
      <c r="BT139" s="67" t="str">
        <f>IF(AC139&gt;BT$6,"YES","NO")</f>
        <v>NO</v>
      </c>
      <c r="BU139" s="67" t="str">
        <f>IF(AD139&gt;BU$6,"YES","NO")</f>
        <v>YES</v>
      </c>
      <c r="BV139" s="67" t="str">
        <f>IF(OR(BS139="YES",BT139="YES",BU139="YES"),"YES","NO")</f>
        <v>YES</v>
      </c>
      <c r="BW139" s="67" t="str">
        <f>+IF(BE139=1,BE$8,IF(BF139=1,BF$8,IF(BG139=1,BG$8,IF(BH139=1,BH$8,BI$8))))</f>
        <v>$15-20</v>
      </c>
      <c r="BX139" s="67" t="str">
        <f>+IF(BJ139=1,BJ$8,IF(BK139=1,BK$8,IF(BL139=1,BL$8,IF(BM139=1,BM$8,BN$8))))</f>
        <v>$20-25</v>
      </c>
    </row>
    <row r="140" spans="1:76" hidden="1" x14ac:dyDescent="0.2">
      <c r="A140" s="68" t="str">
        <f t="shared" si="12"/>
        <v>47-0000</v>
      </c>
      <c r="B140" s="68" t="str">
        <f>VLOOKUP(A140,'[1]2- &amp; 3-digit SOC'!$A$1:$B$121,2,FALSE)</f>
        <v>Construction and Extraction Occupations</v>
      </c>
      <c r="C140" s="68" t="str">
        <f t="shared" si="13"/>
        <v>47-0000 Construction and Extraction Occupations</v>
      </c>
      <c r="D140" s="68" t="str">
        <f t="shared" si="14"/>
        <v>47-5000</v>
      </c>
      <c r="E140" s="68" t="str">
        <f>VLOOKUP(D140,'[1]2- &amp; 3-digit SOC'!$A$1:$B$121,2,FALSE)</f>
        <v>Extraction Workers</v>
      </c>
      <c r="F140" s="68" t="str">
        <f t="shared" si="15"/>
        <v>47-5000 Extraction Workers</v>
      </c>
      <c r="G140" s="68" t="s">
        <v>485</v>
      </c>
      <c r="H140" s="68" t="s">
        <v>486</v>
      </c>
      <c r="I140" s="68" t="s">
        <v>487</v>
      </c>
      <c r="J140" s="69" t="str">
        <f>CONCATENATE(H140, " (", R140, ")")</f>
        <v>Rotary Drill Operators, Oil and Gas ($58,488)</v>
      </c>
      <c r="K140" s="70">
        <v>19.350298792699999</v>
      </c>
      <c r="L140" s="70">
        <v>22.2565474383</v>
      </c>
      <c r="M140" s="70">
        <v>28.1191220772</v>
      </c>
      <c r="N140" s="70">
        <v>29.4779424054</v>
      </c>
      <c r="O140" s="70">
        <v>34.515061720299997</v>
      </c>
      <c r="P140" s="70">
        <v>39.358761428999998</v>
      </c>
      <c r="Q140" s="71">
        <v>58487.773920599997</v>
      </c>
      <c r="R140" s="71" t="str">
        <f>TEXT(Q140, "$#,###")</f>
        <v>$58,488</v>
      </c>
      <c r="S140" s="68" t="s">
        <v>484</v>
      </c>
      <c r="T140" s="68" t="s">
        <v>8</v>
      </c>
      <c r="U140" s="68" t="s">
        <v>85</v>
      </c>
      <c r="V140" s="61">
        <v>314.45745048499998</v>
      </c>
      <c r="W140" s="61">
        <v>274.05351795799999</v>
      </c>
      <c r="X140" s="61">
        <f>W140-V140</f>
        <v>-40.403932526999995</v>
      </c>
      <c r="Y140" s="72">
        <f>X140/V140</f>
        <v>-0.12848775713433863</v>
      </c>
      <c r="Z140" s="61">
        <v>274.05351795799999</v>
      </c>
      <c r="AA140" s="61">
        <v>272.98966593300003</v>
      </c>
      <c r="AB140" s="61">
        <f>AA140-Z140</f>
        <v>-1.0638520249999601</v>
      </c>
      <c r="AC140" s="72">
        <f>AB140/Z140</f>
        <v>-3.8819134048226323E-3</v>
      </c>
      <c r="AD140" s="61">
        <v>147.10897587900001</v>
      </c>
      <c r="AE140" s="61">
        <v>36.777243969700002</v>
      </c>
      <c r="AF140" s="61">
        <v>99.249224902799995</v>
      </c>
      <c r="AG140" s="61">
        <v>33.083074967599998</v>
      </c>
      <c r="AH140" s="62">
        <v>0.121</v>
      </c>
      <c r="AI140" s="61">
        <v>275.65323290200001</v>
      </c>
      <c r="AJ140" s="61">
        <v>266.469791343</v>
      </c>
      <c r="AK140" s="63">
        <f>AJ140/AI140</f>
        <v>0.96668480372125765</v>
      </c>
      <c r="AL140" s="73">
        <v>110.9</v>
      </c>
      <c r="AM140" s="74">
        <v>0.593615</v>
      </c>
      <c r="AN140" s="74">
        <v>0.54595800000000005</v>
      </c>
      <c r="AO140" s="76" t="s">
        <v>90</v>
      </c>
      <c r="AP140" s="75">
        <v>3.6678239994499998E-2</v>
      </c>
      <c r="AQ140" s="75">
        <v>7.5734931903399999E-2</v>
      </c>
      <c r="AR140" s="75">
        <v>0.38142080834600001</v>
      </c>
      <c r="AS140" s="75">
        <v>0.28075507920999998</v>
      </c>
      <c r="AT140" s="75">
        <v>0.131932780385</v>
      </c>
      <c r="AU140" s="75">
        <v>7.4065802435799993E-2</v>
      </c>
      <c r="AV140" s="76" t="s">
        <v>90</v>
      </c>
      <c r="AW140" s="61">
        <v>0</v>
      </c>
      <c r="AX140" s="61">
        <v>0</v>
      </c>
      <c r="AY140" s="61">
        <v>0</v>
      </c>
      <c r="AZ140" s="61">
        <v>0</v>
      </c>
      <c r="BA140" s="61">
        <v>0</v>
      </c>
      <c r="BB140" s="61">
        <f>SUM(AW140:BA140)</f>
        <v>0</v>
      </c>
      <c r="BC140" s="61">
        <f>BA140-AW140</f>
        <v>0</v>
      </c>
      <c r="BD140" s="63">
        <v>0</v>
      </c>
      <c r="BE140" s="67">
        <f>IF(K140&lt;BE$6,1,0)</f>
        <v>0</v>
      </c>
      <c r="BF140" s="67">
        <f>+IF(AND(K140&gt;=BF$5,K140&lt;BF$6),1,0)</f>
        <v>1</v>
      </c>
      <c r="BG140" s="67">
        <f>+IF(AND(K140&gt;=BG$5,K140&lt;BG$6),1,0)</f>
        <v>0</v>
      </c>
      <c r="BH140" s="67">
        <f>+IF(AND(K140&gt;=BH$5,K140&lt;BH$6),1,0)</f>
        <v>0</v>
      </c>
      <c r="BI140" s="67">
        <f>+IF(K140&gt;=BI$6,1,0)</f>
        <v>0</v>
      </c>
      <c r="BJ140" s="67">
        <f>IF(M140&lt;BJ$6,1,0)</f>
        <v>0</v>
      </c>
      <c r="BK140" s="67">
        <f>+IF(AND(M140&gt;=BK$5,M140&lt;BK$6),1,0)</f>
        <v>0</v>
      </c>
      <c r="BL140" s="67">
        <f>+IF(AND(M140&gt;=BL$5,M140&lt;BL$6),1,0)</f>
        <v>0</v>
      </c>
      <c r="BM140" s="67">
        <f>+IF(AND(M140&gt;=BM$5,M140&lt;BM$6),1,0)</f>
        <v>1</v>
      </c>
      <c r="BN140" s="67">
        <f>+IF(M140&gt;=BN$6,1,0)</f>
        <v>0</v>
      </c>
      <c r="BO140" s="67" t="str">
        <f>+IF(M140&gt;=BO$6,"YES","NO")</f>
        <v>YES</v>
      </c>
      <c r="BP140" s="67" t="str">
        <f>+IF(K140&gt;=BP$6,"YES","NO")</f>
        <v>YES</v>
      </c>
      <c r="BQ140" s="67" t="str">
        <f>+IF(ISERROR(VLOOKUP(E140,'[1]Hi Tech List (2020)'!$A$2:$B$84,1,FALSE)),"NO","YES")</f>
        <v>NO</v>
      </c>
      <c r="BR140" s="67" t="str">
        <f>IF(AL140&gt;=BR$6,"YES","NO")</f>
        <v>YES</v>
      </c>
      <c r="BS140" s="67" t="str">
        <f>IF(AB140&gt;BS$6,"YES","NO")</f>
        <v>NO</v>
      </c>
      <c r="BT140" s="67" t="str">
        <f>IF(AC140&gt;BT$6,"YES","NO")</f>
        <v>NO</v>
      </c>
      <c r="BU140" s="67" t="str">
        <f>IF(AD140&gt;BU$6,"YES","NO")</f>
        <v>YES</v>
      </c>
      <c r="BV140" s="67" t="str">
        <f>IF(OR(BS140="YES",BT140="YES",BU140="YES"),"YES","NO")</f>
        <v>YES</v>
      </c>
      <c r="BW140" s="67" t="str">
        <f>+IF(BE140=1,BE$8,IF(BF140=1,BF$8,IF(BG140=1,BG$8,IF(BH140=1,BH$8,BI$8))))</f>
        <v>$15-20</v>
      </c>
      <c r="BX140" s="67" t="str">
        <f>+IF(BJ140=1,BJ$8,IF(BK140=1,BK$8,IF(BL140=1,BL$8,IF(BM140=1,BM$8,BN$8))))</f>
        <v>$25-30</v>
      </c>
    </row>
    <row r="141" spans="1:76" hidden="1" x14ac:dyDescent="0.2">
      <c r="A141" s="68" t="str">
        <f t="shared" si="12"/>
        <v>47-0000</v>
      </c>
      <c r="B141" s="68" t="str">
        <f>VLOOKUP(A141,'[1]2- &amp; 3-digit SOC'!$A$1:$B$121,2,FALSE)</f>
        <v>Construction and Extraction Occupations</v>
      </c>
      <c r="C141" s="68" t="str">
        <f t="shared" si="13"/>
        <v>47-0000 Construction and Extraction Occupations</v>
      </c>
      <c r="D141" s="68" t="str">
        <f t="shared" si="14"/>
        <v>47-5000</v>
      </c>
      <c r="E141" s="68" t="str">
        <f>VLOOKUP(D141,'[1]2- &amp; 3-digit SOC'!$A$1:$B$121,2,FALSE)</f>
        <v>Extraction Workers</v>
      </c>
      <c r="F141" s="68" t="str">
        <f t="shared" si="15"/>
        <v>47-5000 Extraction Workers</v>
      </c>
      <c r="G141" s="68" t="s">
        <v>488</v>
      </c>
      <c r="H141" s="68" t="s">
        <v>489</v>
      </c>
      <c r="I141" s="68" t="s">
        <v>490</v>
      </c>
      <c r="J141" s="69" t="str">
        <f>CONCATENATE(H141, " (", R141, ")")</f>
        <v>Roustabouts, Oil and Gas ($44,357)</v>
      </c>
      <c r="K141" s="70">
        <v>15.667094927600001</v>
      </c>
      <c r="L141" s="70">
        <v>18.027932783600001</v>
      </c>
      <c r="M141" s="70">
        <v>21.325311211799999</v>
      </c>
      <c r="N141" s="70">
        <v>22.335176455399999</v>
      </c>
      <c r="O141" s="70">
        <v>25.951435443899999</v>
      </c>
      <c r="P141" s="70">
        <v>31.2784611025</v>
      </c>
      <c r="Q141" s="71">
        <v>44356.647320600001</v>
      </c>
      <c r="R141" s="71" t="str">
        <f>TEXT(Q141, "$#,###")</f>
        <v>$44,357</v>
      </c>
      <c r="S141" s="68" t="s">
        <v>484</v>
      </c>
      <c r="T141" s="68" t="s">
        <v>8</v>
      </c>
      <c r="U141" s="68" t="s">
        <v>85</v>
      </c>
      <c r="V141" s="61">
        <v>1287.73234179</v>
      </c>
      <c r="W141" s="61">
        <v>985.54069478700001</v>
      </c>
      <c r="X141" s="61">
        <f>W141-V141</f>
        <v>-302.19164700299996</v>
      </c>
      <c r="Y141" s="72">
        <f>X141/V141</f>
        <v>-0.23466961044322407</v>
      </c>
      <c r="Z141" s="61">
        <v>985.54069478700001</v>
      </c>
      <c r="AA141" s="61">
        <v>995.27539814500005</v>
      </c>
      <c r="AB141" s="61">
        <f>AA141-Z141</f>
        <v>9.734703358000047</v>
      </c>
      <c r="AC141" s="72">
        <f>AB141/Z141</f>
        <v>9.8775255141584587E-3</v>
      </c>
      <c r="AD141" s="61">
        <v>486.85287378300001</v>
      </c>
      <c r="AE141" s="61">
        <v>121.713218446</v>
      </c>
      <c r="AF141" s="61">
        <v>329.35764541600003</v>
      </c>
      <c r="AG141" s="61">
        <v>109.785881805</v>
      </c>
      <c r="AH141" s="62">
        <v>0.111</v>
      </c>
      <c r="AI141" s="61">
        <v>982.330950626</v>
      </c>
      <c r="AJ141" s="61">
        <v>925.83736840300003</v>
      </c>
      <c r="AK141" s="63">
        <f>AJ141/AI141</f>
        <v>0.94249027561739873</v>
      </c>
      <c r="AL141" s="73">
        <v>123.5</v>
      </c>
      <c r="AM141" s="74">
        <v>0.71875</v>
      </c>
      <c r="AN141" s="74">
        <v>0.66527899999999995</v>
      </c>
      <c r="AO141" s="76" t="s">
        <v>90</v>
      </c>
      <c r="AP141" s="75">
        <v>4.45809877194E-2</v>
      </c>
      <c r="AQ141" s="75">
        <v>8.3837804441800001E-2</v>
      </c>
      <c r="AR141" s="75">
        <v>0.36551509427099999</v>
      </c>
      <c r="AS141" s="75">
        <v>0.27422157673000003</v>
      </c>
      <c r="AT141" s="75">
        <v>0.13181221680800001</v>
      </c>
      <c r="AU141" s="75">
        <v>7.8099363019199994E-2</v>
      </c>
      <c r="AV141" s="75">
        <v>1.9196230197500001E-2</v>
      </c>
      <c r="AW141" s="61">
        <v>0</v>
      </c>
      <c r="AX141" s="61">
        <v>0</v>
      </c>
      <c r="AY141" s="61">
        <v>0</v>
      </c>
      <c r="AZ141" s="61">
        <v>0</v>
      </c>
      <c r="BA141" s="61">
        <v>0</v>
      </c>
      <c r="BB141" s="61">
        <f>SUM(AW141:BA141)</f>
        <v>0</v>
      </c>
      <c r="BC141" s="61">
        <f>BA141-AW141</f>
        <v>0</v>
      </c>
      <c r="BD141" s="63">
        <v>0</v>
      </c>
      <c r="BE141" s="67">
        <f>IF(K141&lt;BE$6,1,0)</f>
        <v>0</v>
      </c>
      <c r="BF141" s="67">
        <f>+IF(AND(K141&gt;=BF$5,K141&lt;BF$6),1,0)</f>
        <v>1</v>
      </c>
      <c r="BG141" s="67">
        <f>+IF(AND(K141&gt;=BG$5,K141&lt;BG$6),1,0)</f>
        <v>0</v>
      </c>
      <c r="BH141" s="67">
        <f>+IF(AND(K141&gt;=BH$5,K141&lt;BH$6),1,0)</f>
        <v>0</v>
      </c>
      <c r="BI141" s="67">
        <f>+IF(K141&gt;=BI$6,1,0)</f>
        <v>0</v>
      </c>
      <c r="BJ141" s="67">
        <f>IF(M141&lt;BJ$6,1,0)</f>
        <v>0</v>
      </c>
      <c r="BK141" s="67">
        <f>+IF(AND(M141&gt;=BK$5,M141&lt;BK$6),1,0)</f>
        <v>0</v>
      </c>
      <c r="BL141" s="67">
        <f>+IF(AND(M141&gt;=BL$5,M141&lt;BL$6),1,0)</f>
        <v>1</v>
      </c>
      <c r="BM141" s="67">
        <f>+IF(AND(M141&gt;=BM$5,M141&lt;BM$6),1,0)</f>
        <v>0</v>
      </c>
      <c r="BN141" s="67">
        <f>+IF(M141&gt;=BN$6,1,0)</f>
        <v>0</v>
      </c>
      <c r="BO141" s="67" t="str">
        <f>+IF(M141&gt;=BO$6,"YES","NO")</f>
        <v>YES</v>
      </c>
      <c r="BP141" s="67" t="str">
        <f>+IF(K141&gt;=BP$6,"YES","NO")</f>
        <v>NO</v>
      </c>
      <c r="BQ141" s="67" t="str">
        <f>+IF(ISERROR(VLOOKUP(E141,'[1]Hi Tech List (2020)'!$A$2:$B$84,1,FALSE)),"NO","YES")</f>
        <v>NO</v>
      </c>
      <c r="BR141" s="67" t="str">
        <f>IF(AL141&gt;=BR$6,"YES","NO")</f>
        <v>YES</v>
      </c>
      <c r="BS141" s="67" t="str">
        <f>IF(AB141&gt;BS$6,"YES","NO")</f>
        <v>NO</v>
      </c>
      <c r="BT141" s="67" t="str">
        <f>IF(AC141&gt;BT$6,"YES","NO")</f>
        <v>NO</v>
      </c>
      <c r="BU141" s="67" t="str">
        <f>IF(AD141&gt;BU$6,"YES","NO")</f>
        <v>YES</v>
      </c>
      <c r="BV141" s="67" t="str">
        <f>IF(OR(BS141="YES",BT141="YES",BU141="YES"),"YES","NO")</f>
        <v>YES</v>
      </c>
      <c r="BW141" s="67" t="str">
        <f>+IF(BE141=1,BE$8,IF(BF141=1,BF$8,IF(BG141=1,BG$8,IF(BH141=1,BH$8,BI$8))))</f>
        <v>$15-20</v>
      </c>
      <c r="BX141" s="67" t="str">
        <f>+IF(BJ141=1,BJ$8,IF(BK141=1,BK$8,IF(BL141=1,BL$8,IF(BM141=1,BM$8,BN$8))))</f>
        <v>$20-25</v>
      </c>
    </row>
    <row r="142" spans="1:76" ht="25.5" hidden="1" x14ac:dyDescent="0.2">
      <c r="A142" s="68" t="str">
        <f t="shared" si="12"/>
        <v>49-0000</v>
      </c>
      <c r="B142" s="68" t="str">
        <f>VLOOKUP(A142,'[1]2- &amp; 3-digit SOC'!$A$1:$B$121,2,FALSE)</f>
        <v>Installation, Maintenance, and Repair Occupations</v>
      </c>
      <c r="C142" s="68" t="str">
        <f t="shared" si="13"/>
        <v>49-0000 Installation, Maintenance, and Repair Occupations</v>
      </c>
      <c r="D142" s="68" t="str">
        <f t="shared" si="14"/>
        <v>49-2000</v>
      </c>
      <c r="E142" s="68" t="str">
        <f>VLOOKUP(D142,'[1]2- &amp; 3-digit SOC'!$A$1:$B$121,2,FALSE)</f>
        <v>Electrical and Electronic Equipment Mechanics, Installers, and Repairers</v>
      </c>
      <c r="F142" s="68" t="str">
        <f t="shared" si="15"/>
        <v>49-2000 Electrical and Electronic Equipment Mechanics, Installers, and Repairers</v>
      </c>
      <c r="G142" s="68" t="s">
        <v>491</v>
      </c>
      <c r="H142" s="68" t="s">
        <v>492</v>
      </c>
      <c r="I142" s="68" t="s">
        <v>493</v>
      </c>
      <c r="J142" s="69" t="str">
        <f>CONCATENATE(H142, " (", R142, ")")</f>
        <v>Radio, Cellular, and Tower Equipment Installers and Repairers ($53,673)</v>
      </c>
      <c r="K142" s="70">
        <v>15.8867274875</v>
      </c>
      <c r="L142" s="70">
        <v>18.718545230299998</v>
      </c>
      <c r="M142" s="70">
        <v>25.804468355899999</v>
      </c>
      <c r="N142" s="70">
        <v>27.192580377500001</v>
      </c>
      <c r="O142" s="70">
        <v>34.643225960099997</v>
      </c>
      <c r="P142" s="70">
        <v>40.559844563200002</v>
      </c>
      <c r="Q142" s="71">
        <v>53673.294180299999</v>
      </c>
      <c r="R142" s="71" t="str">
        <f>TEXT(Q142, "$#,###")</f>
        <v>$53,673</v>
      </c>
      <c r="S142" s="68" t="s">
        <v>139</v>
      </c>
      <c r="T142" s="68" t="s">
        <v>8</v>
      </c>
      <c r="U142" s="68" t="s">
        <v>85</v>
      </c>
      <c r="V142" s="61">
        <v>655.74466990099995</v>
      </c>
      <c r="W142" s="61">
        <v>678.85415795799997</v>
      </c>
      <c r="X142" s="61">
        <f>W142-V142</f>
        <v>23.109488057000021</v>
      </c>
      <c r="Y142" s="72">
        <f>X142/V142</f>
        <v>3.5241594964834318E-2</v>
      </c>
      <c r="Z142" s="61">
        <v>678.85415795799997</v>
      </c>
      <c r="AA142" s="61">
        <v>692.20019875200001</v>
      </c>
      <c r="AB142" s="61">
        <f>AA142-Z142</f>
        <v>13.346040794000032</v>
      </c>
      <c r="AC142" s="72">
        <f>AB142/Z142</f>
        <v>1.9659658319166894E-2</v>
      </c>
      <c r="AD142" s="61">
        <v>296.73218430100002</v>
      </c>
      <c r="AE142" s="61">
        <v>74.183046075099995</v>
      </c>
      <c r="AF142" s="61">
        <v>207.15982389999999</v>
      </c>
      <c r="AG142" s="61">
        <v>69.053274633399994</v>
      </c>
      <c r="AH142" s="62">
        <v>0.10100000000000001</v>
      </c>
      <c r="AI142" s="61">
        <v>673.066113589</v>
      </c>
      <c r="AJ142" s="61">
        <v>328.473244368</v>
      </c>
      <c r="AK142" s="63">
        <f>AJ142/AI142</f>
        <v>0.48802522922522046</v>
      </c>
      <c r="AL142" s="73">
        <v>109.4</v>
      </c>
      <c r="AM142" s="74">
        <v>1.512926</v>
      </c>
      <c r="AN142" s="74">
        <v>1.4910369999999999</v>
      </c>
      <c r="AO142" s="76" t="s">
        <v>90</v>
      </c>
      <c r="AP142" s="75">
        <v>2.7797559565400001E-2</v>
      </c>
      <c r="AQ142" s="75">
        <v>5.0222055985799999E-2</v>
      </c>
      <c r="AR142" s="75">
        <v>0.19662873350499999</v>
      </c>
      <c r="AS142" s="75">
        <v>0.25216035659699998</v>
      </c>
      <c r="AT142" s="75">
        <v>0.258506957506</v>
      </c>
      <c r="AU142" s="75">
        <v>0.172488386725</v>
      </c>
      <c r="AV142" s="75">
        <v>3.8464402435099999E-2</v>
      </c>
      <c r="AW142" s="61">
        <v>0</v>
      </c>
      <c r="AX142" s="61">
        <v>0</v>
      </c>
      <c r="AY142" s="61">
        <v>0</v>
      </c>
      <c r="AZ142" s="61">
        <v>0</v>
      </c>
      <c r="BA142" s="61">
        <v>0</v>
      </c>
      <c r="BB142" s="61">
        <f>SUM(AW142:BA142)</f>
        <v>0</v>
      </c>
      <c r="BC142" s="61">
        <f>BA142-AW142</f>
        <v>0</v>
      </c>
      <c r="BD142" s="63">
        <v>0</v>
      </c>
      <c r="BE142" s="67">
        <f>IF(K142&lt;BE$6,1,0)</f>
        <v>0</v>
      </c>
      <c r="BF142" s="67">
        <f>+IF(AND(K142&gt;=BF$5,K142&lt;BF$6),1,0)</f>
        <v>1</v>
      </c>
      <c r="BG142" s="67">
        <f>+IF(AND(K142&gt;=BG$5,K142&lt;BG$6),1,0)</f>
        <v>0</v>
      </c>
      <c r="BH142" s="67">
        <f>+IF(AND(K142&gt;=BH$5,K142&lt;BH$6),1,0)</f>
        <v>0</v>
      </c>
      <c r="BI142" s="67">
        <f>+IF(K142&gt;=BI$6,1,0)</f>
        <v>0</v>
      </c>
      <c r="BJ142" s="67">
        <f>IF(M142&lt;BJ$6,1,0)</f>
        <v>0</v>
      </c>
      <c r="BK142" s="67">
        <f>+IF(AND(M142&gt;=BK$5,M142&lt;BK$6),1,0)</f>
        <v>0</v>
      </c>
      <c r="BL142" s="67">
        <f>+IF(AND(M142&gt;=BL$5,M142&lt;BL$6),1,0)</f>
        <v>0</v>
      </c>
      <c r="BM142" s="67">
        <f>+IF(AND(M142&gt;=BM$5,M142&lt;BM$6),1,0)</f>
        <v>1</v>
      </c>
      <c r="BN142" s="67">
        <f>+IF(M142&gt;=BN$6,1,0)</f>
        <v>0</v>
      </c>
      <c r="BO142" s="67" t="str">
        <f>+IF(M142&gt;=BO$6,"YES","NO")</f>
        <v>YES</v>
      </c>
      <c r="BP142" s="67" t="str">
        <f>+IF(K142&gt;=BP$6,"YES","NO")</f>
        <v>NO</v>
      </c>
      <c r="BQ142" s="67" t="str">
        <f>+IF(ISERROR(VLOOKUP(E142,'[1]Hi Tech List (2020)'!$A$2:$B$84,1,FALSE)),"NO","YES")</f>
        <v>NO</v>
      </c>
      <c r="BR142" s="67" t="str">
        <f>IF(AL142&gt;=BR$6,"YES","NO")</f>
        <v>YES</v>
      </c>
      <c r="BS142" s="67" t="str">
        <f>IF(AB142&gt;BS$6,"YES","NO")</f>
        <v>NO</v>
      </c>
      <c r="BT142" s="67" t="str">
        <f>IF(AC142&gt;BT$6,"YES","NO")</f>
        <v>NO</v>
      </c>
      <c r="BU142" s="67" t="str">
        <f>IF(AD142&gt;BU$6,"YES","NO")</f>
        <v>YES</v>
      </c>
      <c r="BV142" s="67" t="str">
        <f>IF(OR(BS142="YES",BT142="YES",BU142="YES"),"YES","NO")</f>
        <v>YES</v>
      </c>
      <c r="BW142" s="67" t="str">
        <f>+IF(BE142=1,BE$8,IF(BF142=1,BF$8,IF(BG142=1,BG$8,IF(BH142=1,BH$8,BI$8))))</f>
        <v>$15-20</v>
      </c>
      <c r="BX142" s="67" t="str">
        <f>+IF(BJ142=1,BJ$8,IF(BK142=1,BK$8,IF(BL142=1,BL$8,IF(BM142=1,BM$8,BN$8))))</f>
        <v>$25-30</v>
      </c>
    </row>
    <row r="143" spans="1:76" ht="25.5" hidden="1" x14ac:dyDescent="0.2">
      <c r="A143" s="68" t="str">
        <f t="shared" si="12"/>
        <v>49-0000</v>
      </c>
      <c r="B143" s="68" t="str">
        <f>VLOOKUP(A143,'[1]2- &amp; 3-digit SOC'!$A$1:$B$121,2,FALSE)</f>
        <v>Installation, Maintenance, and Repair Occupations</v>
      </c>
      <c r="C143" s="68" t="str">
        <f t="shared" si="13"/>
        <v>49-0000 Installation, Maintenance, and Repair Occupations</v>
      </c>
      <c r="D143" s="68" t="str">
        <f t="shared" si="14"/>
        <v>49-2000</v>
      </c>
      <c r="E143" s="68" t="str">
        <f>VLOOKUP(D143,'[1]2- &amp; 3-digit SOC'!$A$1:$B$121,2,FALSE)</f>
        <v>Electrical and Electronic Equipment Mechanics, Installers, and Repairers</v>
      </c>
      <c r="F143" s="68" t="str">
        <f t="shared" si="15"/>
        <v>49-2000 Electrical and Electronic Equipment Mechanics, Installers, and Repairers</v>
      </c>
      <c r="G143" s="68" t="s">
        <v>494</v>
      </c>
      <c r="H143" s="68" t="s">
        <v>495</v>
      </c>
      <c r="I143" s="68" t="s">
        <v>496</v>
      </c>
      <c r="J143" s="69" t="str">
        <f>CONCATENATE(H143, " (", R143, ")")</f>
        <v>Telecommunications Equipment Installers and Repairers, Except Line Installers ($58,338)</v>
      </c>
      <c r="K143" s="70">
        <v>18.872043504600001</v>
      </c>
      <c r="L143" s="70">
        <v>23.193164146400001</v>
      </c>
      <c r="M143" s="70">
        <v>28.047221774099999</v>
      </c>
      <c r="N143" s="70">
        <v>28.376959772500001</v>
      </c>
      <c r="O143" s="70">
        <v>32.993046662099999</v>
      </c>
      <c r="P143" s="70">
        <v>38.7548860494</v>
      </c>
      <c r="Q143" s="71">
        <v>58338.221290200003</v>
      </c>
      <c r="R143" s="71" t="str">
        <f>TEXT(Q143, "$#,###")</f>
        <v>$58,338</v>
      </c>
      <c r="S143" s="68" t="s">
        <v>89</v>
      </c>
      <c r="T143" s="68" t="s">
        <v>8</v>
      </c>
      <c r="U143" s="68" t="s">
        <v>85</v>
      </c>
      <c r="V143" s="61">
        <v>9312.2933188299994</v>
      </c>
      <c r="W143" s="61">
        <v>8181.3533407499999</v>
      </c>
      <c r="X143" s="61">
        <f>W143-V143</f>
        <v>-1130.9399780799995</v>
      </c>
      <c r="Y143" s="72">
        <f>X143/V143</f>
        <v>-0.12144591448737692</v>
      </c>
      <c r="Z143" s="61">
        <v>8181.3533407499999</v>
      </c>
      <c r="AA143" s="61">
        <v>8234.04900404</v>
      </c>
      <c r="AB143" s="61">
        <f>AA143-Z143</f>
        <v>52.695663290000084</v>
      </c>
      <c r="AC143" s="72">
        <f>AB143/Z143</f>
        <v>6.4409470041504619E-3</v>
      </c>
      <c r="AD143" s="61">
        <v>3590.8469777</v>
      </c>
      <c r="AE143" s="61">
        <v>897.71174442500001</v>
      </c>
      <c r="AF143" s="61">
        <v>2483.4144461800001</v>
      </c>
      <c r="AG143" s="61">
        <v>827.804815394</v>
      </c>
      <c r="AH143" s="62">
        <v>0.10100000000000001</v>
      </c>
      <c r="AI143" s="61">
        <v>8178.05636615</v>
      </c>
      <c r="AJ143" s="61">
        <v>3640.7433391</v>
      </c>
      <c r="AK143" s="63">
        <f>AJ143/AI143</f>
        <v>0.44518442721543139</v>
      </c>
      <c r="AL143" s="73">
        <v>105.1</v>
      </c>
      <c r="AM143" s="74">
        <v>1.5252859999999999</v>
      </c>
      <c r="AN143" s="74">
        <v>1.519442</v>
      </c>
      <c r="AO143" s="75">
        <v>1.6402614093399999E-3</v>
      </c>
      <c r="AP143" s="75">
        <v>1.7736002294299998E-2</v>
      </c>
      <c r="AQ143" s="75">
        <v>3.6645634383600002E-2</v>
      </c>
      <c r="AR143" s="75">
        <v>0.16167468209499999</v>
      </c>
      <c r="AS143" s="75">
        <v>0.25350342825099997</v>
      </c>
      <c r="AT143" s="75">
        <v>0.30450090578700001</v>
      </c>
      <c r="AU143" s="75">
        <v>0.19301997090299999</v>
      </c>
      <c r="AV143" s="75">
        <v>3.1279114876799997E-2</v>
      </c>
      <c r="AW143" s="61">
        <v>0</v>
      </c>
      <c r="AX143" s="61">
        <v>0</v>
      </c>
      <c r="AY143" s="61">
        <v>0</v>
      </c>
      <c r="AZ143" s="61">
        <v>0</v>
      </c>
      <c r="BA143" s="61">
        <v>0</v>
      </c>
      <c r="BB143" s="61">
        <f>SUM(AW143:BA143)</f>
        <v>0</v>
      </c>
      <c r="BC143" s="61">
        <f>BA143-AW143</f>
        <v>0</v>
      </c>
      <c r="BD143" s="63">
        <v>0</v>
      </c>
      <c r="BE143" s="67">
        <f>IF(K143&lt;BE$6,1,0)</f>
        <v>0</v>
      </c>
      <c r="BF143" s="67">
        <f>+IF(AND(K143&gt;=BF$5,K143&lt;BF$6),1,0)</f>
        <v>1</v>
      </c>
      <c r="BG143" s="67">
        <f>+IF(AND(K143&gt;=BG$5,K143&lt;BG$6),1,0)</f>
        <v>0</v>
      </c>
      <c r="BH143" s="67">
        <f>+IF(AND(K143&gt;=BH$5,K143&lt;BH$6),1,0)</f>
        <v>0</v>
      </c>
      <c r="BI143" s="67">
        <f>+IF(K143&gt;=BI$6,1,0)</f>
        <v>0</v>
      </c>
      <c r="BJ143" s="67">
        <f>IF(M143&lt;BJ$6,1,0)</f>
        <v>0</v>
      </c>
      <c r="BK143" s="67">
        <f>+IF(AND(M143&gt;=BK$5,M143&lt;BK$6),1,0)</f>
        <v>0</v>
      </c>
      <c r="BL143" s="67">
        <f>+IF(AND(M143&gt;=BL$5,M143&lt;BL$6),1,0)</f>
        <v>0</v>
      </c>
      <c r="BM143" s="67">
        <f>+IF(AND(M143&gt;=BM$5,M143&lt;BM$6),1,0)</f>
        <v>1</v>
      </c>
      <c r="BN143" s="67">
        <f>+IF(M143&gt;=BN$6,1,0)</f>
        <v>0</v>
      </c>
      <c r="BO143" s="67" t="str">
        <f>+IF(M143&gt;=BO$6,"YES","NO")</f>
        <v>YES</v>
      </c>
      <c r="BP143" s="67" t="str">
        <f>+IF(K143&gt;=BP$6,"YES","NO")</f>
        <v>YES</v>
      </c>
      <c r="BQ143" s="67" t="str">
        <f>+IF(ISERROR(VLOOKUP(E143,'[1]Hi Tech List (2020)'!$A$2:$B$84,1,FALSE)),"NO","YES")</f>
        <v>NO</v>
      </c>
      <c r="BR143" s="67" t="str">
        <f>IF(AL143&gt;=BR$6,"YES","NO")</f>
        <v>YES</v>
      </c>
      <c r="BS143" s="67" t="str">
        <f>IF(AB143&gt;BS$6,"YES","NO")</f>
        <v>NO</v>
      </c>
      <c r="BT143" s="67" t="str">
        <f>IF(AC143&gt;BT$6,"YES","NO")</f>
        <v>NO</v>
      </c>
      <c r="BU143" s="67" t="str">
        <f>IF(AD143&gt;BU$6,"YES","NO")</f>
        <v>YES</v>
      </c>
      <c r="BV143" s="67" t="str">
        <f>IF(OR(BS143="YES",BT143="YES",BU143="YES"),"YES","NO")</f>
        <v>YES</v>
      </c>
      <c r="BW143" s="67" t="str">
        <f>+IF(BE143=1,BE$8,IF(BF143=1,BF$8,IF(BG143=1,BG$8,IF(BH143=1,BH$8,BI$8))))</f>
        <v>$15-20</v>
      </c>
      <c r="BX143" s="67" t="str">
        <f>+IF(BJ143=1,BJ$8,IF(BK143=1,BK$8,IF(BL143=1,BL$8,IF(BM143=1,BM$8,BN$8))))</f>
        <v>$25-30</v>
      </c>
    </row>
    <row r="144" spans="1:76" hidden="1" x14ac:dyDescent="0.2">
      <c r="A144" s="68" t="str">
        <f t="shared" si="12"/>
        <v>49-0000</v>
      </c>
      <c r="B144" s="68" t="str">
        <f>VLOOKUP(A144,'[1]2- &amp; 3-digit SOC'!$A$1:$B$121,2,FALSE)</f>
        <v>Installation, Maintenance, and Repair Occupations</v>
      </c>
      <c r="C144" s="68" t="str">
        <f t="shared" si="13"/>
        <v>49-0000 Installation, Maintenance, and Repair Occupations</v>
      </c>
      <c r="D144" s="68" t="str">
        <f t="shared" si="14"/>
        <v>49-2000</v>
      </c>
      <c r="E144" s="68" t="str">
        <f>VLOOKUP(D144,'[1]2- &amp; 3-digit SOC'!$A$1:$B$121,2,FALSE)</f>
        <v>Electrical and Electronic Equipment Mechanics, Installers, and Repairers</v>
      </c>
      <c r="F144" s="68" t="str">
        <f t="shared" si="15"/>
        <v>49-2000 Electrical and Electronic Equipment Mechanics, Installers, and Repairers</v>
      </c>
      <c r="G144" s="68" t="s">
        <v>497</v>
      </c>
      <c r="H144" s="68" t="s">
        <v>498</v>
      </c>
      <c r="I144" s="68" t="s">
        <v>499</v>
      </c>
      <c r="J144" s="69" t="str">
        <f>CONCATENATE(H144, " (", R144, ")")</f>
        <v>Security and Fire Alarm Systems Installers ($46,538)</v>
      </c>
      <c r="K144" s="70">
        <v>16.073549529200001</v>
      </c>
      <c r="L144" s="70">
        <v>18.612454205700001</v>
      </c>
      <c r="M144" s="70">
        <v>22.373996425200001</v>
      </c>
      <c r="N144" s="70">
        <v>23.0381137838</v>
      </c>
      <c r="O144" s="70">
        <v>26.922227298900001</v>
      </c>
      <c r="P144" s="70">
        <v>30.687643998799999</v>
      </c>
      <c r="Q144" s="71">
        <v>46537.912564400001</v>
      </c>
      <c r="R144" s="71" t="str">
        <f>TEXT(Q144, "$#,###")</f>
        <v>$46,538</v>
      </c>
      <c r="S144" s="68" t="s">
        <v>307</v>
      </c>
      <c r="T144" s="68" t="s">
        <v>8</v>
      </c>
      <c r="U144" s="68" t="s">
        <v>85</v>
      </c>
      <c r="V144" s="61">
        <v>3066.98724963</v>
      </c>
      <c r="W144" s="61">
        <v>3452.46283085</v>
      </c>
      <c r="X144" s="61">
        <f>W144-V144</f>
        <v>385.47558122000009</v>
      </c>
      <c r="Y144" s="72">
        <f>X144/V144</f>
        <v>0.12568542020072099</v>
      </c>
      <c r="Z144" s="61">
        <v>3452.46283085</v>
      </c>
      <c r="AA144" s="61">
        <v>3657.35852871</v>
      </c>
      <c r="AB144" s="61">
        <f>AA144-Z144</f>
        <v>204.89569785999993</v>
      </c>
      <c r="AC144" s="72">
        <f>AB144/Z144</f>
        <v>5.9347691169655367E-2</v>
      </c>
      <c r="AD144" s="61">
        <v>1667.89308783</v>
      </c>
      <c r="AE144" s="61">
        <v>416.97327195600002</v>
      </c>
      <c r="AF144" s="61">
        <v>1058.25791609</v>
      </c>
      <c r="AG144" s="61">
        <v>352.75263869499997</v>
      </c>
      <c r="AH144" s="62">
        <v>0.1</v>
      </c>
      <c r="AI144" s="61">
        <v>3357.66927781</v>
      </c>
      <c r="AJ144" s="61">
        <v>2565.5321926000001</v>
      </c>
      <c r="AK144" s="63">
        <f>AJ144/AI144</f>
        <v>0.76408126600048532</v>
      </c>
      <c r="AL144" s="73">
        <v>113.2</v>
      </c>
      <c r="AM144" s="74">
        <v>1.7926960000000001</v>
      </c>
      <c r="AN144" s="74">
        <v>1.786816</v>
      </c>
      <c r="AO144" s="76" t="s">
        <v>90</v>
      </c>
      <c r="AP144" s="75">
        <v>3.2829367380299998E-2</v>
      </c>
      <c r="AQ144" s="75">
        <v>6.6756195585299993E-2</v>
      </c>
      <c r="AR144" s="75">
        <v>0.280984463179</v>
      </c>
      <c r="AS144" s="75">
        <v>0.25521962221799999</v>
      </c>
      <c r="AT144" s="75">
        <v>0.186209624666</v>
      </c>
      <c r="AU144" s="75">
        <v>0.13166876788000001</v>
      </c>
      <c r="AV144" s="75">
        <v>4.4828163355300002E-2</v>
      </c>
      <c r="AW144" s="61">
        <v>112</v>
      </c>
      <c r="AX144" s="61">
        <v>126</v>
      </c>
      <c r="AY144" s="61">
        <v>109</v>
      </c>
      <c r="AZ144" s="61">
        <v>67</v>
      </c>
      <c r="BA144" s="61">
        <v>66</v>
      </c>
      <c r="BB144" s="61">
        <f>SUM(AW144:BA144)</f>
        <v>480</v>
      </c>
      <c r="BC144" s="61">
        <f>BA144-AW144</f>
        <v>-46</v>
      </c>
      <c r="BD144" s="63">
        <f>BC144/AW144</f>
        <v>-0.4107142857142857</v>
      </c>
      <c r="BE144" s="67">
        <f>IF(K144&lt;BE$6,1,0)</f>
        <v>0</v>
      </c>
      <c r="BF144" s="67">
        <f>+IF(AND(K144&gt;=BF$5,K144&lt;BF$6),1,0)</f>
        <v>1</v>
      </c>
      <c r="BG144" s="67">
        <f>+IF(AND(K144&gt;=BG$5,K144&lt;BG$6),1,0)</f>
        <v>0</v>
      </c>
      <c r="BH144" s="67">
        <f>+IF(AND(K144&gt;=BH$5,K144&lt;BH$6),1,0)</f>
        <v>0</v>
      </c>
      <c r="BI144" s="67">
        <f>+IF(K144&gt;=BI$6,1,0)</f>
        <v>0</v>
      </c>
      <c r="BJ144" s="67">
        <f>IF(M144&lt;BJ$6,1,0)</f>
        <v>0</v>
      </c>
      <c r="BK144" s="67">
        <f>+IF(AND(M144&gt;=BK$5,M144&lt;BK$6),1,0)</f>
        <v>0</v>
      </c>
      <c r="BL144" s="67">
        <f>+IF(AND(M144&gt;=BL$5,M144&lt;BL$6),1,0)</f>
        <v>1</v>
      </c>
      <c r="BM144" s="67">
        <f>+IF(AND(M144&gt;=BM$5,M144&lt;BM$6),1,0)</f>
        <v>0</v>
      </c>
      <c r="BN144" s="67">
        <f>+IF(M144&gt;=BN$6,1,0)</f>
        <v>0</v>
      </c>
      <c r="BO144" s="67" t="str">
        <f>+IF(M144&gt;=BO$6,"YES","NO")</f>
        <v>YES</v>
      </c>
      <c r="BP144" s="67" t="str">
        <f>+IF(K144&gt;=BP$6,"YES","NO")</f>
        <v>YES</v>
      </c>
      <c r="BQ144" s="67" t="str">
        <f>+IF(ISERROR(VLOOKUP(E144,'[1]Hi Tech List (2020)'!$A$2:$B$84,1,FALSE)),"NO","YES")</f>
        <v>NO</v>
      </c>
      <c r="BR144" s="67" t="str">
        <f>IF(AL144&gt;=BR$6,"YES","NO")</f>
        <v>YES</v>
      </c>
      <c r="BS144" s="67" t="str">
        <f>IF(AB144&gt;BS$6,"YES","NO")</f>
        <v>YES</v>
      </c>
      <c r="BT144" s="67" t="str">
        <f>IF(AC144&gt;BT$6,"YES","NO")</f>
        <v>NO</v>
      </c>
      <c r="BU144" s="67" t="str">
        <f>IF(AD144&gt;BU$6,"YES","NO")</f>
        <v>YES</v>
      </c>
      <c r="BV144" s="67" t="str">
        <f>IF(OR(BS144="YES",BT144="YES",BU144="YES"),"YES","NO")</f>
        <v>YES</v>
      </c>
      <c r="BW144" s="67" t="str">
        <f>+IF(BE144=1,BE$8,IF(BF144=1,BF$8,IF(BG144=1,BG$8,IF(BH144=1,BH$8,BI$8))))</f>
        <v>$15-20</v>
      </c>
      <c r="BX144" s="67" t="str">
        <f>+IF(BJ144=1,BJ$8,IF(BK144=1,BK$8,IF(BL144=1,BL$8,IF(BM144=1,BM$8,BN$8))))</f>
        <v>$20-25</v>
      </c>
    </row>
    <row r="145" spans="1:76" hidden="1" x14ac:dyDescent="0.2">
      <c r="A145" s="68" t="str">
        <f t="shared" si="12"/>
        <v>49-0000</v>
      </c>
      <c r="B145" s="68" t="str">
        <f>VLOOKUP(A145,'[1]2- &amp; 3-digit SOC'!$A$1:$B$121,2,FALSE)</f>
        <v>Installation, Maintenance, and Repair Occupations</v>
      </c>
      <c r="C145" s="68" t="str">
        <f t="shared" si="13"/>
        <v>49-0000 Installation, Maintenance, and Repair Occupations</v>
      </c>
      <c r="D145" s="68" t="str">
        <f t="shared" si="14"/>
        <v>49-3000</v>
      </c>
      <c r="E145" s="68" t="str">
        <f>VLOOKUP(D145,'[1]2- &amp; 3-digit SOC'!$A$1:$B$121,2,FALSE)</f>
        <v>Vehicle and Mobile Equipment Mechanics, Installers, and Repairers</v>
      </c>
      <c r="F145" s="68" t="str">
        <f t="shared" si="15"/>
        <v>49-3000 Vehicle and Mobile Equipment Mechanics, Installers, and Repairers</v>
      </c>
      <c r="G145" s="68" t="s">
        <v>500</v>
      </c>
      <c r="H145" s="68" t="s">
        <v>501</v>
      </c>
      <c r="I145" s="68" t="s">
        <v>502</v>
      </c>
      <c r="J145" s="69" t="str">
        <f>CONCATENATE(H145, " (", R145, ")")</f>
        <v>Aircraft Mechanics and Service Technicians ($80,836)</v>
      </c>
      <c r="K145" s="70">
        <v>18.192415720300001</v>
      </c>
      <c r="L145" s="70">
        <v>26.665021114200002</v>
      </c>
      <c r="M145" s="70">
        <v>38.863693075100002</v>
      </c>
      <c r="N145" s="70">
        <v>35.742801975699997</v>
      </c>
      <c r="O145" s="70">
        <v>45.479548688800001</v>
      </c>
      <c r="P145" s="70">
        <v>49.756607685299997</v>
      </c>
      <c r="Q145" s="71">
        <v>80836.481596199999</v>
      </c>
      <c r="R145" s="71" t="str">
        <f>TEXT(Q145, "$#,###")</f>
        <v>$80,836</v>
      </c>
      <c r="S145" s="68" t="s">
        <v>89</v>
      </c>
      <c r="T145" s="68" t="s">
        <v>8</v>
      </c>
      <c r="U145" s="68" t="s">
        <v>8</v>
      </c>
      <c r="V145" s="61">
        <v>8034.7355816700001</v>
      </c>
      <c r="W145" s="61">
        <v>8210.4794732200007</v>
      </c>
      <c r="X145" s="61">
        <f>W145-V145</f>
        <v>175.74389155000063</v>
      </c>
      <c r="Y145" s="72">
        <f>X145/V145</f>
        <v>2.1873014956575919E-2</v>
      </c>
      <c r="Z145" s="61">
        <v>8210.4794732200007</v>
      </c>
      <c r="AA145" s="61">
        <v>8544.9244645199997</v>
      </c>
      <c r="AB145" s="61">
        <f>AA145-Z145</f>
        <v>334.44499129999895</v>
      </c>
      <c r="AC145" s="72">
        <f>AB145/Z145</f>
        <v>4.0733917232343521E-2</v>
      </c>
      <c r="AD145" s="61">
        <v>2903.2036124000001</v>
      </c>
      <c r="AE145" s="61">
        <v>725.80090310100002</v>
      </c>
      <c r="AF145" s="61">
        <v>1875.6136298700001</v>
      </c>
      <c r="AG145" s="61">
        <v>625.20454328899996</v>
      </c>
      <c r="AH145" s="62">
        <v>7.4999999999999997E-2</v>
      </c>
      <c r="AI145" s="61">
        <v>8049.6872553000003</v>
      </c>
      <c r="AJ145" s="61">
        <v>2330.21116282</v>
      </c>
      <c r="AK145" s="63">
        <f>AJ145/AI145</f>
        <v>0.28947847151276146</v>
      </c>
      <c r="AL145" s="73">
        <v>101.2</v>
      </c>
      <c r="AM145" s="74">
        <v>1.658639</v>
      </c>
      <c r="AN145" s="74">
        <v>1.653535</v>
      </c>
      <c r="AO145" s="75">
        <v>1.6711195770899999E-3</v>
      </c>
      <c r="AP145" s="75">
        <v>2.48793318066E-2</v>
      </c>
      <c r="AQ145" s="75">
        <v>4.3626368864099999E-2</v>
      </c>
      <c r="AR145" s="75">
        <v>0.184787537635</v>
      </c>
      <c r="AS145" s="75">
        <v>0.19563277246499999</v>
      </c>
      <c r="AT145" s="75">
        <v>0.25577973866199999</v>
      </c>
      <c r="AU145" s="75">
        <v>0.25317397629499999</v>
      </c>
      <c r="AV145" s="75">
        <v>4.0449154694399997E-2</v>
      </c>
      <c r="AW145" s="61">
        <v>209</v>
      </c>
      <c r="AX145" s="61">
        <v>264</v>
      </c>
      <c r="AY145" s="61">
        <v>357</v>
      </c>
      <c r="AZ145" s="61">
        <v>447</v>
      </c>
      <c r="BA145" s="61">
        <v>310</v>
      </c>
      <c r="BB145" s="61">
        <f>SUM(AW145:BA145)</f>
        <v>1587</v>
      </c>
      <c r="BC145" s="61">
        <f>BA145-AW145</f>
        <v>101</v>
      </c>
      <c r="BD145" s="63">
        <f>BC145/AW145</f>
        <v>0.48325358851674644</v>
      </c>
      <c r="BE145" s="67">
        <f>IF(K145&lt;BE$6,1,0)</f>
        <v>0</v>
      </c>
      <c r="BF145" s="67">
        <f>+IF(AND(K145&gt;=BF$5,K145&lt;BF$6),1,0)</f>
        <v>1</v>
      </c>
      <c r="BG145" s="67">
        <f>+IF(AND(K145&gt;=BG$5,K145&lt;BG$6),1,0)</f>
        <v>0</v>
      </c>
      <c r="BH145" s="67">
        <f>+IF(AND(K145&gt;=BH$5,K145&lt;BH$6),1,0)</f>
        <v>0</v>
      </c>
      <c r="BI145" s="67">
        <f>+IF(K145&gt;=BI$6,1,0)</f>
        <v>0</v>
      </c>
      <c r="BJ145" s="67">
        <f>IF(M145&lt;BJ$6,1,0)</f>
        <v>0</v>
      </c>
      <c r="BK145" s="67">
        <f>+IF(AND(M145&gt;=BK$5,M145&lt;BK$6),1,0)</f>
        <v>0</v>
      </c>
      <c r="BL145" s="67">
        <f>+IF(AND(M145&gt;=BL$5,M145&lt;BL$6),1,0)</f>
        <v>0</v>
      </c>
      <c r="BM145" s="67">
        <f>+IF(AND(M145&gt;=BM$5,M145&lt;BM$6),1,0)</f>
        <v>0</v>
      </c>
      <c r="BN145" s="67">
        <f>+IF(M145&gt;=BN$6,1,0)</f>
        <v>1</v>
      </c>
      <c r="BO145" s="67" t="str">
        <f>+IF(M145&gt;=BO$6,"YES","NO")</f>
        <v>YES</v>
      </c>
      <c r="BP145" s="67" t="str">
        <f>+IF(K145&gt;=BP$6,"YES","NO")</f>
        <v>YES</v>
      </c>
      <c r="BQ145" s="67" t="str">
        <f>+IF(ISERROR(VLOOKUP(E145,'[1]Hi Tech List (2020)'!$A$2:$B$84,1,FALSE)),"NO","YES")</f>
        <v>NO</v>
      </c>
      <c r="BR145" s="67" t="str">
        <f>IF(AL145&gt;=BR$6,"YES","NO")</f>
        <v>YES</v>
      </c>
      <c r="BS145" s="67" t="str">
        <f>IF(AB145&gt;BS$6,"YES","NO")</f>
        <v>YES</v>
      </c>
      <c r="BT145" s="67" t="str">
        <f>IF(AC145&gt;BT$6,"YES","NO")</f>
        <v>NO</v>
      </c>
      <c r="BU145" s="67" t="str">
        <f>IF(AD145&gt;BU$6,"YES","NO")</f>
        <v>YES</v>
      </c>
      <c r="BV145" s="67" t="str">
        <f>IF(OR(BS145="YES",BT145="YES",BU145="YES"),"YES","NO")</f>
        <v>YES</v>
      </c>
      <c r="BW145" s="67" t="str">
        <f>+IF(BE145=1,BE$8,IF(BF145=1,BF$8,IF(BG145=1,BG$8,IF(BH145=1,BH$8,BI$8))))</f>
        <v>$15-20</v>
      </c>
      <c r="BX145" s="67" t="str">
        <f>+IF(BJ145=1,BJ$8,IF(BK145=1,BK$8,IF(BL145=1,BL$8,IF(BM145=1,BM$8,BN$8))))</f>
        <v>&gt;$30</v>
      </c>
    </row>
    <row r="146" spans="1:76" hidden="1" x14ac:dyDescent="0.2">
      <c r="A146" s="68" t="str">
        <f t="shared" si="12"/>
        <v>49-0000</v>
      </c>
      <c r="B146" s="68" t="str">
        <f>VLOOKUP(A146,'[1]2- &amp; 3-digit SOC'!$A$1:$B$121,2,FALSE)</f>
        <v>Installation, Maintenance, and Repair Occupations</v>
      </c>
      <c r="C146" s="68" t="str">
        <f t="shared" si="13"/>
        <v>49-0000 Installation, Maintenance, and Repair Occupations</v>
      </c>
      <c r="D146" s="68" t="str">
        <f t="shared" si="14"/>
        <v>49-9000</v>
      </c>
      <c r="E146" s="68" t="str">
        <f>VLOOKUP(D146,'[1]2- &amp; 3-digit SOC'!$A$1:$B$121,2,FALSE)</f>
        <v>Other Installation, Maintenance, and Repair Occupations</v>
      </c>
      <c r="F146" s="68" t="str">
        <f t="shared" si="15"/>
        <v>49-9000 Other Installation, Maintenance, and Repair Occupations</v>
      </c>
      <c r="G146" s="68" t="s">
        <v>503</v>
      </c>
      <c r="H146" s="68" t="s">
        <v>504</v>
      </c>
      <c r="I146" s="68" t="s">
        <v>505</v>
      </c>
      <c r="J146" s="69" t="str">
        <f>CONCATENATE(H146, " (", R146, ")")</f>
        <v>Millwrights ($51,687)</v>
      </c>
      <c r="K146" s="70">
        <v>15.6660206957</v>
      </c>
      <c r="L146" s="70">
        <v>19.814636661600002</v>
      </c>
      <c r="M146" s="70">
        <v>24.849586907900001</v>
      </c>
      <c r="N146" s="70">
        <v>26.222852075199999</v>
      </c>
      <c r="O146" s="70">
        <v>33.321203101899997</v>
      </c>
      <c r="P146" s="70">
        <v>38.3001770471</v>
      </c>
      <c r="Q146" s="71">
        <v>51687.1407683</v>
      </c>
      <c r="R146" s="71" t="str">
        <f>TEXT(Q146, "$#,###")</f>
        <v>$51,687</v>
      </c>
      <c r="S146" s="68" t="s">
        <v>307</v>
      </c>
      <c r="T146" s="68" t="s">
        <v>8</v>
      </c>
      <c r="U146" s="68" t="s">
        <v>462</v>
      </c>
      <c r="V146" s="61">
        <v>786.33230270000001</v>
      </c>
      <c r="W146" s="61">
        <v>728.44123691599998</v>
      </c>
      <c r="X146" s="61">
        <f>W146-V146</f>
        <v>-57.891065784000034</v>
      </c>
      <c r="Y146" s="72">
        <f>X146/V146</f>
        <v>-7.362162992060943E-2</v>
      </c>
      <c r="Z146" s="61">
        <v>728.44123691599998</v>
      </c>
      <c r="AA146" s="61">
        <v>781.78813172000002</v>
      </c>
      <c r="AB146" s="61">
        <f>AA146-Z146</f>
        <v>53.346894804000044</v>
      </c>
      <c r="AC146" s="72">
        <f>AB146/Z146</f>
        <v>7.3234314726407679E-2</v>
      </c>
      <c r="AD146" s="61">
        <v>300.912767911</v>
      </c>
      <c r="AE146" s="61">
        <v>75.228191977799995</v>
      </c>
      <c r="AF146" s="61">
        <v>177.261170961</v>
      </c>
      <c r="AG146" s="61">
        <v>59.087056986900002</v>
      </c>
      <c r="AH146" s="62">
        <v>7.9000000000000001E-2</v>
      </c>
      <c r="AI146" s="61">
        <v>704.50572119000003</v>
      </c>
      <c r="AJ146" s="61">
        <v>475.94227755700001</v>
      </c>
      <c r="AK146" s="63">
        <f>AJ146/AI146</f>
        <v>0.67556907380833298</v>
      </c>
      <c r="AL146" s="73">
        <v>120.3</v>
      </c>
      <c r="AM146" s="74">
        <v>0.60320300000000004</v>
      </c>
      <c r="AN146" s="74">
        <v>0.61733800000000005</v>
      </c>
      <c r="AO146" s="76" t="s">
        <v>90</v>
      </c>
      <c r="AP146" s="75">
        <v>1.47031150695E-2</v>
      </c>
      <c r="AQ146" s="75">
        <v>2.7050378482700001E-2</v>
      </c>
      <c r="AR146" s="75">
        <v>0.155661733553</v>
      </c>
      <c r="AS146" s="75">
        <v>0.19772233352599999</v>
      </c>
      <c r="AT146" s="75">
        <v>0.264111626855</v>
      </c>
      <c r="AU146" s="75">
        <v>0.28460342928799998</v>
      </c>
      <c r="AV146" s="75">
        <v>5.12967604575E-2</v>
      </c>
      <c r="AW146" s="61">
        <v>0</v>
      </c>
      <c r="AX146" s="61">
        <v>0</v>
      </c>
      <c r="AY146" s="61">
        <v>0</v>
      </c>
      <c r="AZ146" s="61">
        <v>0</v>
      </c>
      <c r="BA146" s="61">
        <v>0</v>
      </c>
      <c r="BB146" s="61">
        <f>SUM(AW146:BA146)</f>
        <v>0</v>
      </c>
      <c r="BC146" s="61">
        <f>BA146-AW146</f>
        <v>0</v>
      </c>
      <c r="BD146" s="63">
        <v>0</v>
      </c>
      <c r="BE146" s="67">
        <f>IF(K146&lt;BE$6,1,0)</f>
        <v>0</v>
      </c>
      <c r="BF146" s="67">
        <f>+IF(AND(K146&gt;=BF$5,K146&lt;BF$6),1,0)</f>
        <v>1</v>
      </c>
      <c r="BG146" s="67">
        <f>+IF(AND(K146&gt;=BG$5,K146&lt;BG$6),1,0)</f>
        <v>0</v>
      </c>
      <c r="BH146" s="67">
        <f>+IF(AND(K146&gt;=BH$5,K146&lt;BH$6),1,0)</f>
        <v>0</v>
      </c>
      <c r="BI146" s="67">
        <f>+IF(K146&gt;=BI$6,1,0)</f>
        <v>0</v>
      </c>
      <c r="BJ146" s="67">
        <f>IF(M146&lt;BJ$6,1,0)</f>
        <v>0</v>
      </c>
      <c r="BK146" s="67">
        <f>+IF(AND(M146&gt;=BK$5,M146&lt;BK$6),1,0)</f>
        <v>0</v>
      </c>
      <c r="BL146" s="67">
        <f>+IF(AND(M146&gt;=BL$5,M146&lt;BL$6),1,0)</f>
        <v>1</v>
      </c>
      <c r="BM146" s="67">
        <f>+IF(AND(M146&gt;=BM$5,M146&lt;BM$6),1,0)</f>
        <v>0</v>
      </c>
      <c r="BN146" s="67">
        <f>+IF(M146&gt;=BN$6,1,0)</f>
        <v>0</v>
      </c>
      <c r="BO146" s="67" t="str">
        <f>+IF(M146&gt;=BO$6,"YES","NO")</f>
        <v>YES</v>
      </c>
      <c r="BP146" s="67" t="str">
        <f>+IF(K146&gt;=BP$6,"YES","NO")</f>
        <v>NO</v>
      </c>
      <c r="BQ146" s="67" t="str">
        <f>+IF(ISERROR(VLOOKUP(E146,'[1]Hi Tech List (2020)'!$A$2:$B$84,1,FALSE)),"NO","YES")</f>
        <v>NO</v>
      </c>
      <c r="BR146" s="67" t="str">
        <f>IF(AL146&gt;=BR$6,"YES","NO")</f>
        <v>YES</v>
      </c>
      <c r="BS146" s="67" t="str">
        <f>IF(AB146&gt;BS$6,"YES","NO")</f>
        <v>NO</v>
      </c>
      <c r="BT146" s="67" t="str">
        <f>IF(AC146&gt;BT$6,"YES","NO")</f>
        <v>NO</v>
      </c>
      <c r="BU146" s="67" t="str">
        <f>IF(AD146&gt;BU$6,"YES","NO")</f>
        <v>YES</v>
      </c>
      <c r="BV146" s="67" t="str">
        <f>IF(OR(BS146="YES",BT146="YES",BU146="YES"),"YES","NO")</f>
        <v>YES</v>
      </c>
      <c r="BW146" s="67" t="str">
        <f>+IF(BE146=1,BE$8,IF(BF146=1,BF$8,IF(BG146=1,BG$8,IF(BH146=1,BH$8,BI$8))))</f>
        <v>$15-20</v>
      </c>
      <c r="BX146" s="67" t="str">
        <f>+IF(BJ146=1,BJ$8,IF(BK146=1,BK$8,IF(BL146=1,BL$8,IF(BM146=1,BM$8,BN$8))))</f>
        <v>$20-25</v>
      </c>
    </row>
    <row r="147" spans="1:76" hidden="1" x14ac:dyDescent="0.2">
      <c r="A147" s="68" t="str">
        <f t="shared" si="12"/>
        <v>49-0000</v>
      </c>
      <c r="B147" s="68" t="str">
        <f>VLOOKUP(A147,'[1]2- &amp; 3-digit SOC'!$A$1:$B$121,2,FALSE)</f>
        <v>Installation, Maintenance, and Repair Occupations</v>
      </c>
      <c r="C147" s="68" t="str">
        <f t="shared" si="13"/>
        <v>49-0000 Installation, Maintenance, and Repair Occupations</v>
      </c>
      <c r="D147" s="68" t="str">
        <f t="shared" si="14"/>
        <v>49-9000</v>
      </c>
      <c r="E147" s="68" t="str">
        <f>VLOOKUP(D147,'[1]2- &amp; 3-digit SOC'!$A$1:$B$121,2,FALSE)</f>
        <v>Other Installation, Maintenance, and Repair Occupations</v>
      </c>
      <c r="F147" s="68" t="str">
        <f t="shared" si="15"/>
        <v>49-9000 Other Installation, Maintenance, and Repair Occupations</v>
      </c>
      <c r="G147" s="68" t="s">
        <v>506</v>
      </c>
      <c r="H147" s="68" t="s">
        <v>507</v>
      </c>
      <c r="I147" s="68" t="s">
        <v>508</v>
      </c>
      <c r="J147" s="69" t="str">
        <f>CONCATENATE(H147, " (", R147, ")")</f>
        <v>Riggers ($53,819)</v>
      </c>
      <c r="K147" s="70">
        <v>17.3368821163</v>
      </c>
      <c r="L147" s="70">
        <v>21.303257684199998</v>
      </c>
      <c r="M147" s="70">
        <v>25.874597618500001</v>
      </c>
      <c r="N147" s="70">
        <v>25.420753713700002</v>
      </c>
      <c r="O147" s="70">
        <v>29.4346720536</v>
      </c>
      <c r="P147" s="70">
        <v>32.245909058400002</v>
      </c>
      <c r="Q147" s="71">
        <v>53819.163046499998</v>
      </c>
      <c r="R147" s="71" t="str">
        <f>TEXT(Q147, "$#,###")</f>
        <v>$53,819</v>
      </c>
      <c r="S147" s="68" t="s">
        <v>307</v>
      </c>
      <c r="T147" s="68" t="s">
        <v>8</v>
      </c>
      <c r="U147" s="68" t="s">
        <v>85</v>
      </c>
      <c r="V147" s="61">
        <v>976.94770623099998</v>
      </c>
      <c r="W147" s="61">
        <v>1069.6016370499999</v>
      </c>
      <c r="X147" s="61">
        <f>W147-V147</f>
        <v>92.653930818999925</v>
      </c>
      <c r="Y147" s="72">
        <f>X147/V147</f>
        <v>9.4840215323758414E-2</v>
      </c>
      <c r="Z147" s="61">
        <v>1069.6016370499999</v>
      </c>
      <c r="AA147" s="61">
        <v>1094.65855747</v>
      </c>
      <c r="AB147" s="61">
        <f>AA147-Z147</f>
        <v>25.056920420000097</v>
      </c>
      <c r="AC147" s="72">
        <f>AB147/Z147</f>
        <v>2.3426404328538607E-2</v>
      </c>
      <c r="AD147" s="61">
        <v>390.20096932600001</v>
      </c>
      <c r="AE147" s="61">
        <v>97.550242331500002</v>
      </c>
      <c r="AF147" s="61">
        <v>268.742421132</v>
      </c>
      <c r="AG147" s="61">
        <v>89.580807043899995</v>
      </c>
      <c r="AH147" s="62">
        <v>8.3000000000000004E-2</v>
      </c>
      <c r="AI147" s="61">
        <v>1053.8241701899999</v>
      </c>
      <c r="AJ147" s="61">
        <v>791.10134845100004</v>
      </c>
      <c r="AK147" s="63">
        <f>AJ147/AI147</f>
        <v>0.75069577148564348</v>
      </c>
      <c r="AL147" s="73">
        <v>120.6</v>
      </c>
      <c r="AM147" s="74">
        <v>1.809771</v>
      </c>
      <c r="AN147" s="74">
        <v>1.781236</v>
      </c>
      <c r="AO147" s="76" t="s">
        <v>90</v>
      </c>
      <c r="AP147" s="75">
        <v>4.3680156360100003E-2</v>
      </c>
      <c r="AQ147" s="75">
        <v>8.40469631375E-2</v>
      </c>
      <c r="AR147" s="75">
        <v>0.30004916095200002</v>
      </c>
      <c r="AS147" s="75">
        <v>0.24422884659899999</v>
      </c>
      <c r="AT147" s="75">
        <v>0.17424758395199999</v>
      </c>
      <c r="AU147" s="75">
        <v>0.10190835553499999</v>
      </c>
      <c r="AV147" s="75">
        <v>4.6898517603799997E-2</v>
      </c>
      <c r="AW147" s="61">
        <v>0</v>
      </c>
      <c r="AX147" s="61">
        <v>0</v>
      </c>
      <c r="AY147" s="61">
        <v>0</v>
      </c>
      <c r="AZ147" s="61">
        <v>0</v>
      </c>
      <c r="BA147" s="61">
        <v>0</v>
      </c>
      <c r="BB147" s="61">
        <f>SUM(AW147:BA147)</f>
        <v>0</v>
      </c>
      <c r="BC147" s="61">
        <f>BA147-AW147</f>
        <v>0</v>
      </c>
      <c r="BD147" s="63">
        <v>0</v>
      </c>
      <c r="BE147" s="67">
        <f>IF(K147&lt;BE$6,1,0)</f>
        <v>0</v>
      </c>
      <c r="BF147" s="67">
        <f>+IF(AND(K147&gt;=BF$5,K147&lt;BF$6),1,0)</f>
        <v>1</v>
      </c>
      <c r="BG147" s="67">
        <f>+IF(AND(K147&gt;=BG$5,K147&lt;BG$6),1,0)</f>
        <v>0</v>
      </c>
      <c r="BH147" s="67">
        <f>+IF(AND(K147&gt;=BH$5,K147&lt;BH$6),1,0)</f>
        <v>0</v>
      </c>
      <c r="BI147" s="67">
        <f>+IF(K147&gt;=BI$6,1,0)</f>
        <v>0</v>
      </c>
      <c r="BJ147" s="67">
        <f>IF(M147&lt;BJ$6,1,0)</f>
        <v>0</v>
      </c>
      <c r="BK147" s="67">
        <f>+IF(AND(M147&gt;=BK$5,M147&lt;BK$6),1,0)</f>
        <v>0</v>
      </c>
      <c r="BL147" s="67">
        <f>+IF(AND(M147&gt;=BL$5,M147&lt;BL$6),1,0)</f>
        <v>0</v>
      </c>
      <c r="BM147" s="67">
        <f>+IF(AND(M147&gt;=BM$5,M147&lt;BM$6),1,0)</f>
        <v>1</v>
      </c>
      <c r="BN147" s="67">
        <f>+IF(M147&gt;=BN$6,1,0)</f>
        <v>0</v>
      </c>
      <c r="BO147" s="67" t="str">
        <f>+IF(M147&gt;=BO$6,"YES","NO")</f>
        <v>YES</v>
      </c>
      <c r="BP147" s="67" t="str">
        <f>+IF(K147&gt;=BP$6,"YES","NO")</f>
        <v>YES</v>
      </c>
      <c r="BQ147" s="67" t="str">
        <f>+IF(ISERROR(VLOOKUP(E147,'[1]Hi Tech List (2020)'!$A$2:$B$84,1,FALSE)),"NO","YES")</f>
        <v>NO</v>
      </c>
      <c r="BR147" s="67" t="str">
        <f>IF(AL147&gt;=BR$6,"YES","NO")</f>
        <v>YES</v>
      </c>
      <c r="BS147" s="67" t="str">
        <f>IF(AB147&gt;BS$6,"YES","NO")</f>
        <v>NO</v>
      </c>
      <c r="BT147" s="67" t="str">
        <f>IF(AC147&gt;BT$6,"YES","NO")</f>
        <v>NO</v>
      </c>
      <c r="BU147" s="67" t="str">
        <f>IF(AD147&gt;BU$6,"YES","NO")</f>
        <v>YES</v>
      </c>
      <c r="BV147" s="67" t="str">
        <f>IF(OR(BS147="YES",BT147="YES",BU147="YES"),"YES","NO")</f>
        <v>YES</v>
      </c>
      <c r="BW147" s="67" t="str">
        <f>+IF(BE147=1,BE$8,IF(BF147=1,BF$8,IF(BG147=1,BG$8,IF(BH147=1,BH$8,BI$8))))</f>
        <v>$15-20</v>
      </c>
      <c r="BX147" s="67" t="str">
        <f>+IF(BJ147=1,BJ$8,IF(BK147=1,BK$8,IF(BL147=1,BL$8,IF(BM147=1,BM$8,BN$8))))</f>
        <v>$25-30</v>
      </c>
    </row>
    <row r="148" spans="1:76" hidden="1" x14ac:dyDescent="0.2">
      <c r="A148" s="68" t="str">
        <f t="shared" si="12"/>
        <v>51-0000</v>
      </c>
      <c r="B148" s="68" t="str">
        <f>VLOOKUP(A148,'[1]2- &amp; 3-digit SOC'!$A$1:$B$121,2,FALSE)</f>
        <v>Production Occupations</v>
      </c>
      <c r="C148" s="68" t="str">
        <f t="shared" si="13"/>
        <v>51-0000 Production Occupations</v>
      </c>
      <c r="D148" s="68" t="str">
        <f t="shared" si="14"/>
        <v>51-8000</v>
      </c>
      <c r="E148" s="68" t="str">
        <f>VLOOKUP(D148,'[1]2- &amp; 3-digit SOC'!$A$1:$B$121,2,FALSE)</f>
        <v>Plant and System Operators</v>
      </c>
      <c r="F148" s="68" t="str">
        <f t="shared" si="15"/>
        <v>51-8000 Plant and System Operators</v>
      </c>
      <c r="G148" s="68" t="s">
        <v>509</v>
      </c>
      <c r="H148" s="68" t="s">
        <v>510</v>
      </c>
      <c r="I148" s="68" t="s">
        <v>511</v>
      </c>
      <c r="J148" s="69" t="str">
        <f>CONCATENATE(H148, " (", R148, ")")</f>
        <v>Chemical Plant and System Operators ($61,527)</v>
      </c>
      <c r="K148" s="70">
        <v>16.1703137963</v>
      </c>
      <c r="L148" s="70">
        <v>20.975144951299999</v>
      </c>
      <c r="M148" s="70">
        <v>29.58034722</v>
      </c>
      <c r="N148" s="70">
        <v>29.100474007100001</v>
      </c>
      <c r="O148" s="70">
        <v>36.384835263900001</v>
      </c>
      <c r="P148" s="70">
        <v>43.932944269499998</v>
      </c>
      <c r="Q148" s="71">
        <v>61527.1222175</v>
      </c>
      <c r="R148" s="71" t="str">
        <f>TEXT(Q148, "$#,###")</f>
        <v>$61,527</v>
      </c>
      <c r="S148" s="68" t="s">
        <v>307</v>
      </c>
      <c r="T148" s="68" t="s">
        <v>8</v>
      </c>
      <c r="U148" s="68" t="s">
        <v>85</v>
      </c>
      <c r="V148" s="61">
        <v>898.38841769099997</v>
      </c>
      <c r="W148" s="61">
        <v>819.462685749</v>
      </c>
      <c r="X148" s="61">
        <f>W148-V148</f>
        <v>-78.92573194199997</v>
      </c>
      <c r="Y148" s="72">
        <f>X148/V148</f>
        <v>-8.7852570656299825E-2</v>
      </c>
      <c r="Z148" s="61">
        <v>819.462685749</v>
      </c>
      <c r="AA148" s="61">
        <v>830.36657459100002</v>
      </c>
      <c r="AB148" s="61">
        <f>AA148-Z148</f>
        <v>10.903888842000015</v>
      </c>
      <c r="AC148" s="72">
        <f>AB148/Z148</f>
        <v>1.3306144418319319E-2</v>
      </c>
      <c r="AD148" s="61">
        <v>327.55857110900001</v>
      </c>
      <c r="AE148" s="61">
        <v>81.889642777299997</v>
      </c>
      <c r="AF148" s="61">
        <v>232.48231445799999</v>
      </c>
      <c r="AG148" s="61">
        <v>77.494104819300006</v>
      </c>
      <c r="AH148" s="62">
        <v>9.4E-2</v>
      </c>
      <c r="AI148" s="61">
        <v>808.44105389900005</v>
      </c>
      <c r="AJ148" s="61">
        <v>354.730585926</v>
      </c>
      <c r="AK148" s="63">
        <f>AJ148/AI148</f>
        <v>0.43878348856132821</v>
      </c>
      <c r="AL148" s="73">
        <v>101.7</v>
      </c>
      <c r="AM148" s="74">
        <v>1.067582</v>
      </c>
      <c r="AN148" s="74">
        <v>1.042651</v>
      </c>
      <c r="AO148" s="75">
        <v>1.7184960272600001E-4</v>
      </c>
      <c r="AP148" s="76" t="s">
        <v>90</v>
      </c>
      <c r="AQ148" s="75">
        <v>2.0778462533900002E-2</v>
      </c>
      <c r="AR148" s="75">
        <v>0.17517201218600001</v>
      </c>
      <c r="AS148" s="75">
        <v>0.247957242514</v>
      </c>
      <c r="AT148" s="75">
        <v>0.28178489878500002</v>
      </c>
      <c r="AU148" s="75">
        <v>0.22463663403299999</v>
      </c>
      <c r="AV148" s="75">
        <v>3.82991184736E-2</v>
      </c>
      <c r="AW148" s="61">
        <v>0</v>
      </c>
      <c r="AX148" s="61">
        <v>0</v>
      </c>
      <c r="AY148" s="61">
        <v>0</v>
      </c>
      <c r="AZ148" s="61">
        <v>0</v>
      </c>
      <c r="BA148" s="61">
        <v>0</v>
      </c>
      <c r="BB148" s="61">
        <f>SUM(AW148:BA148)</f>
        <v>0</v>
      </c>
      <c r="BC148" s="61">
        <f>BA148-AW148</f>
        <v>0</v>
      </c>
      <c r="BD148" s="63">
        <v>0</v>
      </c>
      <c r="BE148" s="67">
        <f>IF(K148&lt;BE$6,1,0)</f>
        <v>0</v>
      </c>
      <c r="BF148" s="67">
        <f>+IF(AND(K148&gt;=BF$5,K148&lt;BF$6),1,0)</f>
        <v>1</v>
      </c>
      <c r="BG148" s="67">
        <f>+IF(AND(K148&gt;=BG$5,K148&lt;BG$6),1,0)</f>
        <v>0</v>
      </c>
      <c r="BH148" s="67">
        <f>+IF(AND(K148&gt;=BH$5,K148&lt;BH$6),1,0)</f>
        <v>0</v>
      </c>
      <c r="BI148" s="67">
        <f>+IF(K148&gt;=BI$6,1,0)</f>
        <v>0</v>
      </c>
      <c r="BJ148" s="67">
        <f>IF(M148&lt;BJ$6,1,0)</f>
        <v>0</v>
      </c>
      <c r="BK148" s="67">
        <f>+IF(AND(M148&gt;=BK$5,M148&lt;BK$6),1,0)</f>
        <v>0</v>
      </c>
      <c r="BL148" s="67">
        <f>+IF(AND(M148&gt;=BL$5,M148&lt;BL$6),1,0)</f>
        <v>0</v>
      </c>
      <c r="BM148" s="67">
        <f>+IF(AND(M148&gt;=BM$5,M148&lt;BM$6),1,0)</f>
        <v>1</v>
      </c>
      <c r="BN148" s="67">
        <f>+IF(M148&gt;=BN$6,1,0)</f>
        <v>0</v>
      </c>
      <c r="BO148" s="67" t="str">
        <f>+IF(M148&gt;=BO$6,"YES","NO")</f>
        <v>YES</v>
      </c>
      <c r="BP148" s="67" t="str">
        <f>+IF(K148&gt;=BP$6,"YES","NO")</f>
        <v>YES</v>
      </c>
      <c r="BQ148" s="67" t="str">
        <f>+IF(ISERROR(VLOOKUP(E148,'[1]Hi Tech List (2020)'!$A$2:$B$84,1,FALSE)),"NO","YES")</f>
        <v>NO</v>
      </c>
      <c r="BR148" s="67" t="str">
        <f>IF(AL148&gt;=BR$6,"YES","NO")</f>
        <v>YES</v>
      </c>
      <c r="BS148" s="67" t="str">
        <f>IF(AB148&gt;BS$6,"YES","NO")</f>
        <v>NO</v>
      </c>
      <c r="BT148" s="67" t="str">
        <f>IF(AC148&gt;BT$6,"YES","NO")</f>
        <v>NO</v>
      </c>
      <c r="BU148" s="67" t="str">
        <f>IF(AD148&gt;BU$6,"YES","NO")</f>
        <v>YES</v>
      </c>
      <c r="BV148" s="67" t="str">
        <f>IF(OR(BS148="YES",BT148="YES",BU148="YES"),"YES","NO")</f>
        <v>YES</v>
      </c>
      <c r="BW148" s="67" t="str">
        <f>+IF(BE148=1,BE$8,IF(BF148=1,BF$8,IF(BG148=1,BG$8,IF(BH148=1,BH$8,BI$8))))</f>
        <v>$15-20</v>
      </c>
      <c r="BX148" s="67" t="str">
        <f>+IF(BJ148=1,BJ$8,IF(BK148=1,BK$8,IF(BL148=1,BL$8,IF(BM148=1,BM$8,BN$8))))</f>
        <v>$25-30</v>
      </c>
    </row>
    <row r="149" spans="1:76" ht="25.5" hidden="1" x14ac:dyDescent="0.2">
      <c r="A149" s="68" t="str">
        <f t="shared" si="12"/>
        <v>51-0000</v>
      </c>
      <c r="B149" s="68" t="str">
        <f>VLOOKUP(A149,'[1]2- &amp; 3-digit SOC'!$A$1:$B$121,2,FALSE)</f>
        <v>Production Occupations</v>
      </c>
      <c r="C149" s="68" t="str">
        <f t="shared" si="13"/>
        <v>51-0000 Production Occupations</v>
      </c>
      <c r="D149" s="68" t="str">
        <f t="shared" si="14"/>
        <v>51-8000</v>
      </c>
      <c r="E149" s="68" t="str">
        <f>VLOOKUP(D149,'[1]2- &amp; 3-digit SOC'!$A$1:$B$121,2,FALSE)</f>
        <v>Plant and System Operators</v>
      </c>
      <c r="F149" s="68" t="str">
        <f t="shared" si="15"/>
        <v>51-8000 Plant and System Operators</v>
      </c>
      <c r="G149" s="68" t="s">
        <v>512</v>
      </c>
      <c r="H149" s="68" t="s">
        <v>513</v>
      </c>
      <c r="I149" s="68" t="s">
        <v>514</v>
      </c>
      <c r="J149" s="69" t="str">
        <f>CONCATENATE(H149, " (", R149, ")")</f>
        <v>Petroleum Pump System Operators, Refinery Operators, and Gaugers ($75,830)</v>
      </c>
      <c r="K149" s="70">
        <v>24.9775244149</v>
      </c>
      <c r="L149" s="70">
        <v>29.742242668599999</v>
      </c>
      <c r="M149" s="70">
        <v>36.456909638600003</v>
      </c>
      <c r="N149" s="70">
        <v>36.1532627968</v>
      </c>
      <c r="O149" s="70">
        <v>43.435251899900003</v>
      </c>
      <c r="P149" s="70">
        <v>49.749494839999997</v>
      </c>
      <c r="Q149" s="71">
        <v>75830.372048200006</v>
      </c>
      <c r="R149" s="71" t="str">
        <f>TEXT(Q149, "$#,###")</f>
        <v>$75,830</v>
      </c>
      <c r="S149" s="68" t="s">
        <v>307</v>
      </c>
      <c r="T149" s="68" t="s">
        <v>8</v>
      </c>
      <c r="U149" s="68" t="s">
        <v>85</v>
      </c>
      <c r="V149" s="61">
        <v>698.09539508499995</v>
      </c>
      <c r="W149" s="61">
        <v>829.75410530099998</v>
      </c>
      <c r="X149" s="61">
        <f>W149-V149</f>
        <v>131.65871021600003</v>
      </c>
      <c r="Y149" s="72">
        <f>X149/V149</f>
        <v>0.18859701860656064</v>
      </c>
      <c r="Z149" s="61">
        <v>829.75410530099998</v>
      </c>
      <c r="AA149" s="61">
        <v>844.81782375299997</v>
      </c>
      <c r="AB149" s="61">
        <f>AA149-Z149</f>
        <v>15.063718451999989</v>
      </c>
      <c r="AC149" s="72">
        <f>AB149/Z149</f>
        <v>1.8154436785263635E-2</v>
      </c>
      <c r="AD149" s="61">
        <v>342.70212160300002</v>
      </c>
      <c r="AE149" s="61">
        <v>85.6755304008</v>
      </c>
      <c r="AF149" s="61">
        <v>235.7200733</v>
      </c>
      <c r="AG149" s="61">
        <v>78.573357766699999</v>
      </c>
      <c r="AH149" s="62">
        <v>9.4E-2</v>
      </c>
      <c r="AI149" s="61">
        <v>820.53976372299996</v>
      </c>
      <c r="AJ149" s="61">
        <v>343.13269438899999</v>
      </c>
      <c r="AK149" s="63">
        <f>AJ149/AI149</f>
        <v>0.41817923951926317</v>
      </c>
      <c r="AL149" s="73">
        <v>104</v>
      </c>
      <c r="AM149" s="74">
        <v>0.76566400000000001</v>
      </c>
      <c r="AN149" s="74">
        <v>0.75736599999999998</v>
      </c>
      <c r="AO149" s="76" t="s">
        <v>90</v>
      </c>
      <c r="AP149" s="76" t="s">
        <v>90</v>
      </c>
      <c r="AQ149" s="75">
        <v>2.4085109493099999E-2</v>
      </c>
      <c r="AR149" s="75">
        <v>0.182702494524</v>
      </c>
      <c r="AS149" s="75">
        <v>0.27651314549299999</v>
      </c>
      <c r="AT149" s="75">
        <v>0.24226060914700001</v>
      </c>
      <c r="AU149" s="75">
        <v>0.22366281110700001</v>
      </c>
      <c r="AV149" s="75">
        <v>3.9031967704599997E-2</v>
      </c>
      <c r="AW149" s="61">
        <v>45</v>
      </c>
      <c r="AX149" s="61">
        <v>45</v>
      </c>
      <c r="AY149" s="61">
        <v>44</v>
      </c>
      <c r="AZ149" s="61">
        <v>30</v>
      </c>
      <c r="BA149" s="61">
        <v>22</v>
      </c>
      <c r="BB149" s="61">
        <f>SUM(AW149:BA149)</f>
        <v>186</v>
      </c>
      <c r="BC149" s="61">
        <f>BA149-AW149</f>
        <v>-23</v>
      </c>
      <c r="BD149" s="63">
        <f>BC149/AW149</f>
        <v>-0.51111111111111107</v>
      </c>
      <c r="BE149" s="67">
        <f>IF(K149&lt;BE$6,1,0)</f>
        <v>0</v>
      </c>
      <c r="BF149" s="67">
        <f>+IF(AND(K149&gt;=BF$5,K149&lt;BF$6),1,0)</f>
        <v>0</v>
      </c>
      <c r="BG149" s="67">
        <f>+IF(AND(K149&gt;=BG$5,K149&lt;BG$6),1,0)</f>
        <v>1</v>
      </c>
      <c r="BH149" s="67">
        <f>+IF(AND(K149&gt;=BH$5,K149&lt;BH$6),1,0)</f>
        <v>0</v>
      </c>
      <c r="BI149" s="67">
        <f>+IF(K149&gt;=BI$6,1,0)</f>
        <v>0</v>
      </c>
      <c r="BJ149" s="67">
        <f>IF(M149&lt;BJ$6,1,0)</f>
        <v>0</v>
      </c>
      <c r="BK149" s="67">
        <f>+IF(AND(M149&gt;=BK$5,M149&lt;BK$6),1,0)</f>
        <v>0</v>
      </c>
      <c r="BL149" s="67">
        <f>+IF(AND(M149&gt;=BL$5,M149&lt;BL$6),1,0)</f>
        <v>0</v>
      </c>
      <c r="BM149" s="67">
        <f>+IF(AND(M149&gt;=BM$5,M149&lt;BM$6),1,0)</f>
        <v>0</v>
      </c>
      <c r="BN149" s="67">
        <f>+IF(M149&gt;=BN$6,1,0)</f>
        <v>1</v>
      </c>
      <c r="BO149" s="67" t="str">
        <f>+IF(M149&gt;=BO$6,"YES","NO")</f>
        <v>YES</v>
      </c>
      <c r="BP149" s="67" t="str">
        <f>+IF(K149&gt;=BP$6,"YES","NO")</f>
        <v>YES</v>
      </c>
      <c r="BQ149" s="67" t="str">
        <f>+IF(ISERROR(VLOOKUP(E149,'[1]Hi Tech List (2020)'!$A$2:$B$84,1,FALSE)),"NO","YES")</f>
        <v>NO</v>
      </c>
      <c r="BR149" s="67" t="str">
        <f>IF(AL149&gt;=BR$6,"YES","NO")</f>
        <v>YES</v>
      </c>
      <c r="BS149" s="67" t="str">
        <f>IF(AB149&gt;BS$6,"YES","NO")</f>
        <v>NO</v>
      </c>
      <c r="BT149" s="67" t="str">
        <f>IF(AC149&gt;BT$6,"YES","NO")</f>
        <v>NO</v>
      </c>
      <c r="BU149" s="67" t="str">
        <f>IF(AD149&gt;BU$6,"YES","NO")</f>
        <v>YES</v>
      </c>
      <c r="BV149" s="67" t="str">
        <f>IF(OR(BS149="YES",BT149="YES",BU149="YES"),"YES","NO")</f>
        <v>YES</v>
      </c>
      <c r="BW149" s="67" t="str">
        <f>+IF(BE149=1,BE$8,IF(BF149=1,BF$8,IF(BG149=1,BG$8,IF(BH149=1,BH$8,BI$8))))</f>
        <v>$20-25</v>
      </c>
      <c r="BX149" s="67" t="str">
        <f>+IF(BJ149=1,BJ$8,IF(BK149=1,BK$8,IF(BL149=1,BL$8,IF(BM149=1,BM$8,BN$8))))</f>
        <v>&gt;$30</v>
      </c>
    </row>
    <row r="150" spans="1:76" hidden="1" x14ac:dyDescent="0.2">
      <c r="A150" s="68" t="str">
        <f t="shared" si="12"/>
        <v>51-0000</v>
      </c>
      <c r="B150" s="68" t="str">
        <f>VLOOKUP(A150,'[1]2- &amp; 3-digit SOC'!$A$1:$B$121,2,FALSE)</f>
        <v>Production Occupations</v>
      </c>
      <c r="C150" s="68" t="str">
        <f t="shared" si="13"/>
        <v>51-0000 Production Occupations</v>
      </c>
      <c r="D150" s="68" t="str">
        <f t="shared" si="14"/>
        <v>51-8000</v>
      </c>
      <c r="E150" s="68" t="str">
        <f>VLOOKUP(D150,'[1]2- &amp; 3-digit SOC'!$A$1:$B$121,2,FALSE)</f>
        <v>Plant and System Operators</v>
      </c>
      <c r="F150" s="68" t="str">
        <f t="shared" si="15"/>
        <v>51-8000 Plant and System Operators</v>
      </c>
      <c r="G150" s="68" t="s">
        <v>515</v>
      </c>
      <c r="H150" s="68" t="s">
        <v>516</v>
      </c>
      <c r="I150" s="68" t="s">
        <v>517</v>
      </c>
      <c r="J150" s="69" t="str">
        <f>CONCATENATE(H150, " (", R150, ")")</f>
        <v>Plant and System Operators, All Other ($52,858)</v>
      </c>
      <c r="K150" s="70">
        <v>16.204592164899999</v>
      </c>
      <c r="L150" s="70">
        <v>19.148711498400001</v>
      </c>
      <c r="M150" s="70">
        <v>25.4124314922</v>
      </c>
      <c r="N150" s="70">
        <v>29.4810252911</v>
      </c>
      <c r="O150" s="70">
        <v>35.973868448099999</v>
      </c>
      <c r="P150" s="70">
        <v>45.381856403999997</v>
      </c>
      <c r="Q150" s="71">
        <v>52857.857503899999</v>
      </c>
      <c r="R150" s="71" t="str">
        <f>TEXT(Q150, "$#,###")</f>
        <v>$52,858</v>
      </c>
      <c r="S150" s="68" t="s">
        <v>307</v>
      </c>
      <c r="T150" s="68" t="s">
        <v>8</v>
      </c>
      <c r="U150" s="68" t="s">
        <v>85</v>
      </c>
      <c r="V150" s="61">
        <v>275.56027392499999</v>
      </c>
      <c r="W150" s="61">
        <v>299.450242608</v>
      </c>
      <c r="X150" s="61">
        <f>W150-V150</f>
        <v>23.889968683000006</v>
      </c>
      <c r="Y150" s="72">
        <f>X150/V150</f>
        <v>8.6695982489486872E-2</v>
      </c>
      <c r="Z150" s="61">
        <v>299.450242608</v>
      </c>
      <c r="AA150" s="61">
        <v>303.40569118600001</v>
      </c>
      <c r="AB150" s="61">
        <f>AA150-Z150</f>
        <v>3.9554485780000164</v>
      </c>
      <c r="AC150" s="72">
        <f>AB150/Z150</f>
        <v>1.3209034474478479E-2</v>
      </c>
      <c r="AD150" s="61">
        <v>119.18945705599999</v>
      </c>
      <c r="AE150" s="61">
        <v>29.7973642639</v>
      </c>
      <c r="AF150" s="61">
        <v>84.931336711300006</v>
      </c>
      <c r="AG150" s="61">
        <v>28.310445570399999</v>
      </c>
      <c r="AH150" s="62">
        <v>9.4E-2</v>
      </c>
      <c r="AI150" s="61">
        <v>296.15543176099999</v>
      </c>
      <c r="AJ150" s="61">
        <v>147.24594909800001</v>
      </c>
      <c r="AK150" s="63">
        <f>AJ150/AI150</f>
        <v>0.4971914518752733</v>
      </c>
      <c r="AL150" s="73">
        <v>110.2</v>
      </c>
      <c r="AM150" s="74">
        <v>0.85384300000000002</v>
      </c>
      <c r="AN150" s="74">
        <v>0.84295900000000001</v>
      </c>
      <c r="AO150" s="76" t="s">
        <v>90</v>
      </c>
      <c r="AP150" s="76" t="s">
        <v>90</v>
      </c>
      <c r="AQ150" s="76" t="s">
        <v>90</v>
      </c>
      <c r="AR150" s="75">
        <v>0.185911485859</v>
      </c>
      <c r="AS150" s="75">
        <v>0.237494835376</v>
      </c>
      <c r="AT150" s="75">
        <v>0.26975248497100002</v>
      </c>
      <c r="AU150" s="75">
        <v>0.22427904455</v>
      </c>
      <c r="AV150" s="75">
        <v>4.0286135243099999E-2</v>
      </c>
      <c r="AW150" s="61">
        <v>45</v>
      </c>
      <c r="AX150" s="61">
        <v>45</v>
      </c>
      <c r="AY150" s="61">
        <v>44</v>
      </c>
      <c r="AZ150" s="61">
        <v>30</v>
      </c>
      <c r="BA150" s="61">
        <v>22</v>
      </c>
      <c r="BB150" s="61">
        <f>SUM(AW150:BA150)</f>
        <v>186</v>
      </c>
      <c r="BC150" s="61">
        <f>BA150-AW150</f>
        <v>-23</v>
      </c>
      <c r="BD150" s="63">
        <f>BC150/AW150</f>
        <v>-0.51111111111111107</v>
      </c>
      <c r="BE150" s="67">
        <f>IF(K150&lt;BE$6,1,0)</f>
        <v>0</v>
      </c>
      <c r="BF150" s="67">
        <f>+IF(AND(K150&gt;=BF$5,K150&lt;BF$6),1,0)</f>
        <v>1</v>
      </c>
      <c r="BG150" s="67">
        <f>+IF(AND(K150&gt;=BG$5,K150&lt;BG$6),1,0)</f>
        <v>0</v>
      </c>
      <c r="BH150" s="67">
        <f>+IF(AND(K150&gt;=BH$5,K150&lt;BH$6),1,0)</f>
        <v>0</v>
      </c>
      <c r="BI150" s="67">
        <f>+IF(K150&gt;=BI$6,1,0)</f>
        <v>0</v>
      </c>
      <c r="BJ150" s="67">
        <f>IF(M150&lt;BJ$6,1,0)</f>
        <v>0</v>
      </c>
      <c r="BK150" s="67">
        <f>+IF(AND(M150&gt;=BK$5,M150&lt;BK$6),1,0)</f>
        <v>0</v>
      </c>
      <c r="BL150" s="67">
        <f>+IF(AND(M150&gt;=BL$5,M150&lt;BL$6),1,0)</f>
        <v>0</v>
      </c>
      <c r="BM150" s="67">
        <f>+IF(AND(M150&gt;=BM$5,M150&lt;BM$6),1,0)</f>
        <v>1</v>
      </c>
      <c r="BN150" s="67">
        <f>+IF(M150&gt;=BN$6,1,0)</f>
        <v>0</v>
      </c>
      <c r="BO150" s="67" t="str">
        <f>+IF(M150&gt;=BO$6,"YES","NO")</f>
        <v>YES</v>
      </c>
      <c r="BP150" s="67" t="str">
        <f>+IF(K150&gt;=BP$6,"YES","NO")</f>
        <v>YES</v>
      </c>
      <c r="BQ150" s="67" t="str">
        <f>+IF(ISERROR(VLOOKUP(E150,'[1]Hi Tech List (2020)'!$A$2:$B$84,1,FALSE)),"NO","YES")</f>
        <v>NO</v>
      </c>
      <c r="BR150" s="67" t="str">
        <f>IF(AL150&gt;=BR$6,"YES","NO")</f>
        <v>YES</v>
      </c>
      <c r="BS150" s="67" t="str">
        <f>IF(AB150&gt;BS$6,"YES","NO")</f>
        <v>NO</v>
      </c>
      <c r="BT150" s="67" t="str">
        <f>IF(AC150&gt;BT$6,"YES","NO")</f>
        <v>NO</v>
      </c>
      <c r="BU150" s="67" t="str">
        <f>IF(AD150&gt;BU$6,"YES","NO")</f>
        <v>YES</v>
      </c>
      <c r="BV150" s="67" t="str">
        <f>IF(OR(BS150="YES",BT150="YES",BU150="YES"),"YES","NO")</f>
        <v>YES</v>
      </c>
      <c r="BW150" s="67" t="str">
        <f>+IF(BE150=1,BE$8,IF(BF150=1,BF$8,IF(BG150=1,BG$8,IF(BH150=1,BH$8,BI$8))))</f>
        <v>$15-20</v>
      </c>
      <c r="BX150" s="67" t="str">
        <f>+IF(BJ150=1,BJ$8,IF(BK150=1,BK$8,IF(BL150=1,BL$8,IF(BM150=1,BM$8,BN$8))))</f>
        <v>$25-30</v>
      </c>
    </row>
    <row r="151" spans="1:76" ht="25.5" hidden="1" x14ac:dyDescent="0.2">
      <c r="A151" s="68" t="str">
        <f t="shared" si="12"/>
        <v>51-0000</v>
      </c>
      <c r="B151" s="68" t="str">
        <f>VLOOKUP(A151,'[1]2- &amp; 3-digit SOC'!$A$1:$B$121,2,FALSE)</f>
        <v>Production Occupations</v>
      </c>
      <c r="C151" s="68" t="str">
        <f t="shared" si="13"/>
        <v>51-0000 Production Occupations</v>
      </c>
      <c r="D151" s="68" t="str">
        <f t="shared" si="14"/>
        <v>51-9000</v>
      </c>
      <c r="E151" s="68" t="str">
        <f>VLOOKUP(D151,'[1]2- &amp; 3-digit SOC'!$A$1:$B$121,2,FALSE)</f>
        <v>Other Production Occupations</v>
      </c>
      <c r="F151" s="68" t="str">
        <f t="shared" si="15"/>
        <v>51-9000 Other Production Occupations</v>
      </c>
      <c r="G151" s="68" t="s">
        <v>518</v>
      </c>
      <c r="H151" s="68" t="s">
        <v>519</v>
      </c>
      <c r="I151" s="68" t="s">
        <v>520</v>
      </c>
      <c r="J151" s="69" t="str">
        <f>CONCATENATE(H151, " (", R151, ")")</f>
        <v>Computer Numerically Controlled Tool Programmers ($59,571)</v>
      </c>
      <c r="K151" s="70">
        <v>18.1143236357</v>
      </c>
      <c r="L151" s="70">
        <v>22.629048277100001</v>
      </c>
      <c r="M151" s="70">
        <v>28.640042745599999</v>
      </c>
      <c r="N151" s="70">
        <v>30.4619907129</v>
      </c>
      <c r="O151" s="70">
        <v>37.170504972899998</v>
      </c>
      <c r="P151" s="70">
        <v>45.934615309000002</v>
      </c>
      <c r="Q151" s="71">
        <v>59571.288910800002</v>
      </c>
      <c r="R151" s="71" t="str">
        <f>TEXT(Q151, "$#,###")</f>
        <v>$59,571</v>
      </c>
      <c r="S151" s="68" t="s">
        <v>89</v>
      </c>
      <c r="T151" s="68" t="s">
        <v>8</v>
      </c>
      <c r="U151" s="68" t="s">
        <v>85</v>
      </c>
      <c r="V151" s="61">
        <v>666.46563524400005</v>
      </c>
      <c r="W151" s="61">
        <v>838.84564463699996</v>
      </c>
      <c r="X151" s="61">
        <f>W151-V151</f>
        <v>172.38000939299991</v>
      </c>
      <c r="Y151" s="72">
        <f>X151/V151</f>
        <v>0.25864800865522464</v>
      </c>
      <c r="Z151" s="61">
        <v>838.84564463699996</v>
      </c>
      <c r="AA151" s="61">
        <v>892.99635690900004</v>
      </c>
      <c r="AB151" s="61">
        <f>AA151-Z151</f>
        <v>54.150712272000078</v>
      </c>
      <c r="AC151" s="72">
        <f>AB151/Z151</f>
        <v>6.455384565468314E-2</v>
      </c>
      <c r="AD151" s="61">
        <v>368.97053810300002</v>
      </c>
      <c r="AE151" s="61">
        <v>92.2426345258</v>
      </c>
      <c r="AF151" s="61">
        <v>224.071987318</v>
      </c>
      <c r="AG151" s="61">
        <v>74.690662439199997</v>
      </c>
      <c r="AH151" s="62">
        <v>8.6999999999999994E-2</v>
      </c>
      <c r="AI151" s="61">
        <v>815.99590252899998</v>
      </c>
      <c r="AJ151" s="61">
        <v>374.39531340899998</v>
      </c>
      <c r="AK151" s="63">
        <f>AJ151/AI151</f>
        <v>0.45882008996447654</v>
      </c>
      <c r="AL151" s="73">
        <v>101.7</v>
      </c>
      <c r="AM151" s="74">
        <v>1.26955</v>
      </c>
      <c r="AN151" s="74">
        <v>1.2442390000000001</v>
      </c>
      <c r="AO151" s="76" t="s">
        <v>90</v>
      </c>
      <c r="AP151" s="75">
        <v>1.8312766862699999E-2</v>
      </c>
      <c r="AQ151" s="75">
        <v>4.1434463550499998E-2</v>
      </c>
      <c r="AR151" s="75">
        <v>0.229241901602</v>
      </c>
      <c r="AS151" s="75">
        <v>0.235065051754</v>
      </c>
      <c r="AT151" s="75">
        <v>0.24196295252</v>
      </c>
      <c r="AU151" s="75">
        <v>0.19914088487100001</v>
      </c>
      <c r="AV151" s="75">
        <v>3.3065461950799999E-2</v>
      </c>
      <c r="AW151" s="61">
        <v>470</v>
      </c>
      <c r="AX151" s="61">
        <v>399</v>
      </c>
      <c r="AY151" s="61">
        <v>413</v>
      </c>
      <c r="AZ151" s="61">
        <v>533</v>
      </c>
      <c r="BA151" s="61">
        <v>608</v>
      </c>
      <c r="BB151" s="61">
        <f>SUM(AW151:BA151)</f>
        <v>2423</v>
      </c>
      <c r="BC151" s="61">
        <f>BA151-AW151</f>
        <v>138</v>
      </c>
      <c r="BD151" s="63">
        <f>BC151/AW151</f>
        <v>0.29361702127659572</v>
      </c>
      <c r="BE151" s="67">
        <f>IF(K151&lt;BE$6,1,0)</f>
        <v>0</v>
      </c>
      <c r="BF151" s="67">
        <f>+IF(AND(K151&gt;=BF$5,K151&lt;BF$6),1,0)</f>
        <v>1</v>
      </c>
      <c r="BG151" s="67">
        <f>+IF(AND(K151&gt;=BG$5,K151&lt;BG$6),1,0)</f>
        <v>0</v>
      </c>
      <c r="BH151" s="67">
        <f>+IF(AND(K151&gt;=BH$5,K151&lt;BH$6),1,0)</f>
        <v>0</v>
      </c>
      <c r="BI151" s="67">
        <f>+IF(K151&gt;=BI$6,1,0)</f>
        <v>0</v>
      </c>
      <c r="BJ151" s="67">
        <f>IF(M151&lt;BJ$6,1,0)</f>
        <v>0</v>
      </c>
      <c r="BK151" s="67">
        <f>+IF(AND(M151&gt;=BK$5,M151&lt;BK$6),1,0)</f>
        <v>0</v>
      </c>
      <c r="BL151" s="67">
        <f>+IF(AND(M151&gt;=BL$5,M151&lt;BL$6),1,0)</f>
        <v>0</v>
      </c>
      <c r="BM151" s="67">
        <f>+IF(AND(M151&gt;=BM$5,M151&lt;BM$6),1,0)</f>
        <v>1</v>
      </c>
      <c r="BN151" s="67">
        <f>+IF(M151&gt;=BN$6,1,0)</f>
        <v>0</v>
      </c>
      <c r="BO151" s="67" t="str">
        <f>+IF(M151&gt;=BO$6,"YES","NO")</f>
        <v>YES</v>
      </c>
      <c r="BP151" s="67" t="str">
        <f>+IF(K151&gt;=BP$6,"YES","NO")</f>
        <v>YES</v>
      </c>
      <c r="BQ151" s="67" t="str">
        <f>+IF(ISERROR(VLOOKUP(E151,'[1]Hi Tech List (2020)'!$A$2:$B$84,1,FALSE)),"NO","YES")</f>
        <v>NO</v>
      </c>
      <c r="BR151" s="67" t="str">
        <f>IF(AL151&gt;=BR$6,"YES","NO")</f>
        <v>YES</v>
      </c>
      <c r="BS151" s="67" t="str">
        <f>IF(AB151&gt;BS$6,"YES","NO")</f>
        <v>NO</v>
      </c>
      <c r="BT151" s="67" t="str">
        <f>IF(AC151&gt;BT$6,"YES","NO")</f>
        <v>NO</v>
      </c>
      <c r="BU151" s="67" t="str">
        <f>IF(AD151&gt;BU$6,"YES","NO")</f>
        <v>YES</v>
      </c>
      <c r="BV151" s="67" t="str">
        <f>IF(OR(BS151="YES",BT151="YES",BU151="YES"),"YES","NO")</f>
        <v>YES</v>
      </c>
      <c r="BW151" s="67" t="str">
        <f>+IF(BE151=1,BE$8,IF(BF151=1,BF$8,IF(BG151=1,BG$8,IF(BH151=1,BH$8,BI$8))))</f>
        <v>$15-20</v>
      </c>
      <c r="BX151" s="67" t="str">
        <f>+IF(BJ151=1,BJ$8,IF(BK151=1,BK$8,IF(BL151=1,BL$8,IF(BM151=1,BM$8,BN$8))))</f>
        <v>$25-30</v>
      </c>
    </row>
    <row r="152" spans="1:76" x14ac:dyDescent="0.2">
      <c r="A152" s="68" t="str">
        <f t="shared" si="12"/>
        <v>53-0000</v>
      </c>
      <c r="B152" s="68" t="str">
        <f>VLOOKUP(A152,'[1]2- &amp; 3-digit SOC'!$A$1:$B$121,2,FALSE)</f>
        <v>Transportation and Material Moving Occupations</v>
      </c>
      <c r="C152" s="68" t="str">
        <f t="shared" si="13"/>
        <v>53-0000 Transportation and Material Moving Occupations</v>
      </c>
      <c r="D152" s="68" t="str">
        <f t="shared" si="14"/>
        <v>53-2000</v>
      </c>
      <c r="E152" s="68" t="str">
        <f>VLOOKUP(D152,'[1]2- &amp; 3-digit SOC'!$A$1:$B$121,2,FALSE)</f>
        <v>Air Transportation Workers</v>
      </c>
      <c r="F152" s="68" t="str">
        <f t="shared" si="15"/>
        <v>53-2000 Air Transportation Workers</v>
      </c>
      <c r="G152" s="68" t="s">
        <v>521</v>
      </c>
      <c r="H152" s="68" t="s">
        <v>522</v>
      </c>
      <c r="I152" s="68" t="s">
        <v>523</v>
      </c>
      <c r="J152" s="69" t="str">
        <f>CONCATENATE(H152, " (", R152, ")")</f>
        <v>Commercial Pilots ($105,268)</v>
      </c>
      <c r="K152" s="70">
        <v>32.590565564199999</v>
      </c>
      <c r="L152" s="70">
        <v>37.830428214199998</v>
      </c>
      <c r="M152" s="70">
        <v>50.609608507300003</v>
      </c>
      <c r="N152" s="70">
        <v>58.559749674000003</v>
      </c>
      <c r="O152" s="70">
        <v>71.491631128700007</v>
      </c>
      <c r="P152" s="70">
        <v>94.504692254800005</v>
      </c>
      <c r="Q152" s="71">
        <v>105267.985695</v>
      </c>
      <c r="R152" s="71" t="str">
        <f>TEXT(Q152, "$#,###")</f>
        <v>$105,268</v>
      </c>
      <c r="S152" s="68" t="s">
        <v>307</v>
      </c>
      <c r="T152" s="68" t="s">
        <v>8</v>
      </c>
      <c r="U152" s="68" t="s">
        <v>85</v>
      </c>
      <c r="V152" s="61">
        <v>2610.4731818400001</v>
      </c>
      <c r="W152" s="61">
        <v>2335.8119914899999</v>
      </c>
      <c r="X152" s="61">
        <f>W152-V152</f>
        <v>-274.6611903500002</v>
      </c>
      <c r="Y152" s="72">
        <f>X152/V152</f>
        <v>-0.10521509750060118</v>
      </c>
      <c r="Z152" s="61">
        <v>2335.8119914899999</v>
      </c>
      <c r="AA152" s="61">
        <v>2376.4942704999999</v>
      </c>
      <c r="AB152" s="61">
        <f>AA152-Z152</f>
        <v>40.682279010000002</v>
      </c>
      <c r="AC152" s="72">
        <f>AB152/Z152</f>
        <v>1.7416760920064046E-2</v>
      </c>
      <c r="AD152" s="61">
        <v>947.87459916600005</v>
      </c>
      <c r="AE152" s="61">
        <v>236.96864979099999</v>
      </c>
      <c r="AF152" s="61">
        <v>656.22543485300002</v>
      </c>
      <c r="AG152" s="61">
        <v>218.74181161800001</v>
      </c>
      <c r="AH152" s="62">
        <v>9.2999999999999999E-2</v>
      </c>
      <c r="AI152" s="61">
        <v>2306.3720967300001</v>
      </c>
      <c r="AJ152" s="61">
        <v>1087.3753086700001</v>
      </c>
      <c r="AK152" s="63">
        <f>AJ152/AI152</f>
        <v>0.47146568856417093</v>
      </c>
      <c r="AL152" s="73">
        <v>89.6</v>
      </c>
      <c r="AM152" s="74">
        <v>1.651464</v>
      </c>
      <c r="AN152" s="74">
        <v>1.5951789999999999</v>
      </c>
      <c r="AO152" s="75">
        <v>7.9014392662700003E-5</v>
      </c>
      <c r="AP152" s="75">
        <v>4.353414511E-3</v>
      </c>
      <c r="AQ152" s="75">
        <v>2.2977032398199999E-2</v>
      </c>
      <c r="AR152" s="75">
        <v>0.19064265687699999</v>
      </c>
      <c r="AS152" s="75">
        <v>0.22962533613899999</v>
      </c>
      <c r="AT152" s="75">
        <v>0.26289718285300001</v>
      </c>
      <c r="AU152" s="75">
        <v>0.22432941084899999</v>
      </c>
      <c r="AV152" s="75">
        <v>6.5095951980200004E-2</v>
      </c>
      <c r="AW152" s="61">
        <v>1</v>
      </c>
      <c r="AX152" s="61">
        <v>1</v>
      </c>
      <c r="AY152" s="61">
        <v>22</v>
      </c>
      <c r="AZ152" s="61">
        <v>27</v>
      </c>
      <c r="BA152" s="61">
        <v>43</v>
      </c>
      <c r="BB152" s="61">
        <f>SUM(AW152:BA152)</f>
        <v>94</v>
      </c>
      <c r="BC152" s="61">
        <f>BA152-AW152</f>
        <v>42</v>
      </c>
      <c r="BD152" s="63">
        <f>BC152/AW152</f>
        <v>42</v>
      </c>
      <c r="BE152" s="67">
        <f>IF(K152&lt;BE$6,1,0)</f>
        <v>0</v>
      </c>
      <c r="BF152" s="67">
        <f>+IF(AND(K152&gt;=BF$5,K152&lt;BF$6),1,0)</f>
        <v>0</v>
      </c>
      <c r="BG152" s="67">
        <f>+IF(AND(K152&gt;=BG$5,K152&lt;BG$6),1,0)</f>
        <v>0</v>
      </c>
      <c r="BH152" s="67">
        <f>+IF(AND(K152&gt;=BH$5,K152&lt;BH$6),1,0)</f>
        <v>0</v>
      </c>
      <c r="BI152" s="67">
        <f>+IF(K152&gt;=BI$6,1,0)</f>
        <v>1</v>
      </c>
      <c r="BJ152" s="67">
        <f>IF(M152&lt;BJ$6,1,0)</f>
        <v>0</v>
      </c>
      <c r="BK152" s="67">
        <f>+IF(AND(M152&gt;=BK$5,M152&lt;BK$6),1,0)</f>
        <v>0</v>
      </c>
      <c r="BL152" s="67">
        <f>+IF(AND(M152&gt;=BL$5,M152&lt;BL$6),1,0)</f>
        <v>0</v>
      </c>
      <c r="BM152" s="67">
        <f>+IF(AND(M152&gt;=BM$5,M152&lt;BM$6),1,0)</f>
        <v>0</v>
      </c>
      <c r="BN152" s="67">
        <f>+IF(M152&gt;=BN$6,1,0)</f>
        <v>1</v>
      </c>
      <c r="BO152" s="67" t="str">
        <f>+IF(M152&gt;=BO$6,"YES","NO")</f>
        <v>YES</v>
      </c>
      <c r="BP152" s="67" t="str">
        <f>+IF(K152&gt;=BP$6,"YES","NO")</f>
        <v>YES</v>
      </c>
      <c r="BQ152" s="67" t="str">
        <f>+IF(ISERROR(VLOOKUP(E152,'[1]Hi Tech List (2020)'!$A$2:$B$84,1,FALSE)),"NO","YES")</f>
        <v>NO</v>
      </c>
      <c r="BR152" s="67" t="str">
        <f>IF(AL152&gt;=BR$6,"YES","NO")</f>
        <v>NO</v>
      </c>
      <c r="BS152" s="67" t="str">
        <f>IF(AB152&gt;BS$6,"YES","NO")</f>
        <v>NO</v>
      </c>
      <c r="BT152" s="67" t="str">
        <f>IF(AC152&gt;BT$6,"YES","NO")</f>
        <v>NO</v>
      </c>
      <c r="BU152" s="67" t="str">
        <f>IF(AD152&gt;BU$6,"YES","NO")</f>
        <v>YES</v>
      </c>
      <c r="BV152" s="67" t="str">
        <f>IF(OR(BS152="YES",BT152="YES",BU152="YES"),"YES","NO")</f>
        <v>YES</v>
      </c>
      <c r="BW152" s="67" t="str">
        <f>+IF(BE152=1,BE$8,IF(BF152=1,BF$8,IF(BG152=1,BG$8,IF(BH152=1,BH$8,BI$8))))</f>
        <v>&gt;$30</v>
      </c>
      <c r="BX152" s="67" t="str">
        <f>+IF(BJ152=1,BJ$8,IF(BK152=1,BK$8,IF(BL152=1,BL$8,IF(BM152=1,BM$8,BN$8))))</f>
        <v>&gt;$30</v>
      </c>
    </row>
    <row r="153" spans="1:76" ht="25.5" hidden="1" x14ac:dyDescent="0.2">
      <c r="A153" s="68" t="str">
        <f t="shared" si="12"/>
        <v>53-0000</v>
      </c>
      <c r="B153" s="68" t="str">
        <f>VLOOKUP(A153,'[1]2- &amp; 3-digit SOC'!$A$1:$B$121,2,FALSE)</f>
        <v>Transportation and Material Moving Occupations</v>
      </c>
      <c r="C153" s="68" t="str">
        <f t="shared" si="13"/>
        <v>53-0000 Transportation and Material Moving Occupations</v>
      </c>
      <c r="D153" s="68" t="str">
        <f t="shared" si="14"/>
        <v>53-4000</v>
      </c>
      <c r="E153" s="68" t="str">
        <f>VLOOKUP(D153,'[1]2- &amp; 3-digit SOC'!$A$1:$B$121,2,FALSE)</f>
        <v>Rail Transportation Workers</v>
      </c>
      <c r="F153" s="68" t="str">
        <f t="shared" si="15"/>
        <v>53-4000 Rail Transportation Workers</v>
      </c>
      <c r="G153" s="68" t="s">
        <v>524</v>
      </c>
      <c r="H153" s="68" t="s">
        <v>525</v>
      </c>
      <c r="I153" s="68" t="s">
        <v>526</v>
      </c>
      <c r="J153" s="69" t="str">
        <f>CONCATENATE(H153, " (", R153, ")")</f>
        <v>Railroad Brake, Signal, and Switch Operators and Locomotive Firers ($85,380)</v>
      </c>
      <c r="K153" s="70">
        <v>24.551783632399999</v>
      </c>
      <c r="L153" s="70">
        <v>30.793895413000001</v>
      </c>
      <c r="M153" s="70">
        <v>41.047918549499997</v>
      </c>
      <c r="N153" s="70">
        <v>43.756943333499997</v>
      </c>
      <c r="O153" s="70">
        <v>52.7038491235</v>
      </c>
      <c r="P153" s="70">
        <v>69.110015584799996</v>
      </c>
      <c r="Q153" s="71">
        <v>85379.670582999999</v>
      </c>
      <c r="R153" s="71" t="str">
        <f>TEXT(Q153, "$#,###")</f>
        <v>$85,380</v>
      </c>
      <c r="S153" s="68" t="s">
        <v>307</v>
      </c>
      <c r="T153" s="68" t="s">
        <v>8</v>
      </c>
      <c r="U153" s="68" t="s">
        <v>85</v>
      </c>
      <c r="V153" s="61">
        <v>477.50108176800001</v>
      </c>
      <c r="W153" s="61">
        <v>394.11859411400002</v>
      </c>
      <c r="X153" s="61">
        <f>W153-V153</f>
        <v>-83.382487653999988</v>
      </c>
      <c r="Y153" s="72">
        <f>X153/V153</f>
        <v>-0.17462261518919958</v>
      </c>
      <c r="Z153" s="61">
        <v>394.11859411400002</v>
      </c>
      <c r="AA153" s="61">
        <v>394.72200389900001</v>
      </c>
      <c r="AB153" s="61">
        <f>AA153-Z153</f>
        <v>0.60340978499999665</v>
      </c>
      <c r="AC153" s="72">
        <f>AB153/Z153</f>
        <v>1.5310360739423995E-3</v>
      </c>
      <c r="AD153" s="61">
        <v>137.79310702500001</v>
      </c>
      <c r="AE153" s="61">
        <v>34.448276756399999</v>
      </c>
      <c r="AF153" s="61">
        <v>95.860251173799995</v>
      </c>
      <c r="AG153" s="61">
        <v>31.953417057900001</v>
      </c>
      <c r="AH153" s="62">
        <v>8.1000000000000003E-2</v>
      </c>
      <c r="AI153" s="61">
        <v>393.23259241400001</v>
      </c>
      <c r="AJ153" s="61">
        <v>251.10423973499999</v>
      </c>
      <c r="AK153" s="63">
        <f>AJ153/AI153</f>
        <v>0.63856415917486931</v>
      </c>
      <c r="AL153" s="73">
        <v>108.8</v>
      </c>
      <c r="AM153" s="74">
        <v>1.5477350000000001</v>
      </c>
      <c r="AN153" s="74">
        <v>1.527531</v>
      </c>
      <c r="AO153" s="76" t="s">
        <v>90</v>
      </c>
      <c r="AP153" s="76" t="s">
        <v>90</v>
      </c>
      <c r="AQ153" s="75">
        <v>2.91188378121E-2</v>
      </c>
      <c r="AR153" s="75">
        <v>0.18478074355499999</v>
      </c>
      <c r="AS153" s="75">
        <v>0.25864635903900002</v>
      </c>
      <c r="AT153" s="75">
        <v>0.28049723540999999</v>
      </c>
      <c r="AU153" s="75">
        <v>0.19763556015700001</v>
      </c>
      <c r="AV153" s="75">
        <v>3.4340172669899999E-2</v>
      </c>
      <c r="AW153" s="61">
        <v>69</v>
      </c>
      <c r="AX153" s="61">
        <v>95</v>
      </c>
      <c r="AY153" s="61">
        <v>118</v>
      </c>
      <c r="AZ153" s="61">
        <v>101</v>
      </c>
      <c r="BA153" s="61">
        <v>147</v>
      </c>
      <c r="BB153" s="61">
        <f>SUM(AW153:BA153)</f>
        <v>530</v>
      </c>
      <c r="BC153" s="61">
        <f>BA153-AW153</f>
        <v>78</v>
      </c>
      <c r="BD153" s="63">
        <f>BC153/AW153</f>
        <v>1.1304347826086956</v>
      </c>
      <c r="BE153" s="67">
        <f>IF(K153&lt;BE$6,1,0)</f>
        <v>0</v>
      </c>
      <c r="BF153" s="67">
        <f>+IF(AND(K153&gt;=BF$5,K153&lt;BF$6),1,0)</f>
        <v>0</v>
      </c>
      <c r="BG153" s="67">
        <f>+IF(AND(K153&gt;=BG$5,K153&lt;BG$6),1,0)</f>
        <v>1</v>
      </c>
      <c r="BH153" s="67">
        <f>+IF(AND(K153&gt;=BH$5,K153&lt;BH$6),1,0)</f>
        <v>0</v>
      </c>
      <c r="BI153" s="67">
        <f>+IF(K153&gt;=BI$6,1,0)</f>
        <v>0</v>
      </c>
      <c r="BJ153" s="67">
        <f>IF(M153&lt;BJ$6,1,0)</f>
        <v>0</v>
      </c>
      <c r="BK153" s="67">
        <f>+IF(AND(M153&gt;=BK$5,M153&lt;BK$6),1,0)</f>
        <v>0</v>
      </c>
      <c r="BL153" s="67">
        <f>+IF(AND(M153&gt;=BL$5,M153&lt;BL$6),1,0)</f>
        <v>0</v>
      </c>
      <c r="BM153" s="67">
        <f>+IF(AND(M153&gt;=BM$5,M153&lt;BM$6),1,0)</f>
        <v>0</v>
      </c>
      <c r="BN153" s="67">
        <f>+IF(M153&gt;=BN$6,1,0)</f>
        <v>1</v>
      </c>
      <c r="BO153" s="67" t="str">
        <f>+IF(M153&gt;=BO$6,"YES","NO")</f>
        <v>YES</v>
      </c>
      <c r="BP153" s="67" t="str">
        <f>+IF(K153&gt;=BP$6,"YES","NO")</f>
        <v>YES</v>
      </c>
      <c r="BQ153" s="67" t="str">
        <f>+IF(ISERROR(VLOOKUP(E153,'[1]Hi Tech List (2020)'!$A$2:$B$84,1,FALSE)),"NO","YES")</f>
        <v>NO</v>
      </c>
      <c r="BR153" s="67" t="str">
        <f>IF(AL153&gt;=BR$6,"YES","NO")</f>
        <v>YES</v>
      </c>
      <c r="BS153" s="67" t="str">
        <f>IF(AB153&gt;BS$6,"YES","NO")</f>
        <v>NO</v>
      </c>
      <c r="BT153" s="67" t="str">
        <f>IF(AC153&gt;BT$6,"YES","NO")</f>
        <v>NO</v>
      </c>
      <c r="BU153" s="67" t="str">
        <f>IF(AD153&gt;BU$6,"YES","NO")</f>
        <v>YES</v>
      </c>
      <c r="BV153" s="67" t="str">
        <f>IF(OR(BS153="YES",BT153="YES",BU153="YES"),"YES","NO")</f>
        <v>YES</v>
      </c>
      <c r="BW153" s="67" t="str">
        <f>+IF(BE153=1,BE$8,IF(BF153=1,BF$8,IF(BG153=1,BG$8,IF(BH153=1,BH$8,BI$8))))</f>
        <v>$20-25</v>
      </c>
      <c r="BX153" s="67" t="str">
        <f>+IF(BJ153=1,BJ$8,IF(BK153=1,BK$8,IF(BL153=1,BL$8,IF(BM153=1,BM$8,BN$8))))</f>
        <v>&gt;$30</v>
      </c>
    </row>
    <row r="154" spans="1:76" x14ac:dyDescent="0.2">
      <c r="A154" s="68" t="str">
        <f t="shared" si="12"/>
        <v>53-0000</v>
      </c>
      <c r="B154" s="68" t="str">
        <f>VLOOKUP(A154,'[1]2- &amp; 3-digit SOC'!$A$1:$B$121,2,FALSE)</f>
        <v>Transportation and Material Moving Occupations</v>
      </c>
      <c r="C154" s="68" t="str">
        <f t="shared" si="13"/>
        <v>53-0000 Transportation and Material Moving Occupations</v>
      </c>
      <c r="D154" s="68" t="str">
        <f t="shared" si="14"/>
        <v>53-4000</v>
      </c>
      <c r="E154" s="68" t="str">
        <f>VLOOKUP(D154,'[1]2- &amp; 3-digit SOC'!$A$1:$B$121,2,FALSE)</f>
        <v>Rail Transportation Workers</v>
      </c>
      <c r="F154" s="68" t="str">
        <f t="shared" si="15"/>
        <v>53-4000 Rail Transportation Workers</v>
      </c>
      <c r="G154" s="68" t="s">
        <v>527</v>
      </c>
      <c r="H154" s="68" t="s">
        <v>528</v>
      </c>
      <c r="I154" s="68" t="s">
        <v>529</v>
      </c>
      <c r="J154" s="69" t="str">
        <f>CONCATENATE(H154, " (", R154, ")")</f>
        <v>Railroad Conductors and Yardmasters ($56,740)</v>
      </c>
      <c r="K154" s="70">
        <v>20.9892899739</v>
      </c>
      <c r="L154" s="70">
        <v>23.968634861000002</v>
      </c>
      <c r="M154" s="70">
        <v>27.278715412499999</v>
      </c>
      <c r="N154" s="70">
        <v>26.9891932982</v>
      </c>
      <c r="O154" s="70">
        <v>30.0990743228</v>
      </c>
      <c r="P154" s="70">
        <v>32.020487645800003</v>
      </c>
      <c r="Q154" s="71">
        <v>56739.7280579</v>
      </c>
      <c r="R154" s="71" t="str">
        <f>TEXT(Q154, "$#,###")</f>
        <v>$56,740</v>
      </c>
      <c r="S154" s="68" t="s">
        <v>307</v>
      </c>
      <c r="T154" s="68" t="s">
        <v>8</v>
      </c>
      <c r="U154" s="68" t="s">
        <v>85</v>
      </c>
      <c r="V154" s="61">
        <v>945.64272337099999</v>
      </c>
      <c r="W154" s="61">
        <v>1043.41311619</v>
      </c>
      <c r="X154" s="61">
        <f>W154-V154</f>
        <v>97.770392818999994</v>
      </c>
      <c r="Y154" s="72">
        <f>X154/V154</f>
        <v>0.10339041416241317</v>
      </c>
      <c r="Z154" s="61">
        <v>1043.41311619</v>
      </c>
      <c r="AA154" s="61">
        <v>1075.75580857</v>
      </c>
      <c r="AB154" s="61">
        <f>AA154-Z154</f>
        <v>32.342692380000017</v>
      </c>
      <c r="AC154" s="72">
        <f>AB154/Z154</f>
        <v>3.0997015351022849E-2</v>
      </c>
      <c r="AD154" s="61">
        <v>398.79818583899998</v>
      </c>
      <c r="AE154" s="61">
        <v>99.699546459700002</v>
      </c>
      <c r="AF154" s="61">
        <v>265.52808722899999</v>
      </c>
      <c r="AG154" s="61">
        <v>88.5093624095</v>
      </c>
      <c r="AH154" s="62">
        <v>8.4000000000000005E-2</v>
      </c>
      <c r="AI154" s="61">
        <v>1033.34701021</v>
      </c>
      <c r="AJ154" s="61">
        <v>705.78640908399996</v>
      </c>
      <c r="AK154" s="63">
        <f>AJ154/AI154</f>
        <v>0.68301006545765086</v>
      </c>
      <c r="AL154" s="73">
        <v>98.1</v>
      </c>
      <c r="AM154" s="74">
        <v>0.98033099999999995</v>
      </c>
      <c r="AN154" s="74">
        <v>0.99000600000000005</v>
      </c>
      <c r="AO154" s="76" t="s">
        <v>90</v>
      </c>
      <c r="AP154" s="75">
        <v>1.93502505263E-2</v>
      </c>
      <c r="AQ154" s="75">
        <v>4.06530814734E-2</v>
      </c>
      <c r="AR154" s="75">
        <v>0.27371426320600001</v>
      </c>
      <c r="AS154" s="75">
        <v>0.26322933153700001</v>
      </c>
      <c r="AT154" s="75">
        <v>0.22989738223200001</v>
      </c>
      <c r="AU154" s="75">
        <v>0.14711318129500001</v>
      </c>
      <c r="AV154" s="75">
        <v>2.3903235181500001E-2</v>
      </c>
      <c r="AW154" s="61">
        <v>69</v>
      </c>
      <c r="AX154" s="61">
        <v>95</v>
      </c>
      <c r="AY154" s="61">
        <v>118</v>
      </c>
      <c r="AZ154" s="61">
        <v>101</v>
      </c>
      <c r="BA154" s="61">
        <v>147</v>
      </c>
      <c r="BB154" s="61">
        <f>SUM(AW154:BA154)</f>
        <v>530</v>
      </c>
      <c r="BC154" s="61">
        <f>BA154-AW154</f>
        <v>78</v>
      </c>
      <c r="BD154" s="63">
        <f>BC154/AW154</f>
        <v>1.1304347826086956</v>
      </c>
      <c r="BE154" s="67">
        <f>IF(K154&lt;BE$6,1,0)</f>
        <v>0</v>
      </c>
      <c r="BF154" s="67">
        <f>+IF(AND(K154&gt;=BF$5,K154&lt;BF$6),1,0)</f>
        <v>0</v>
      </c>
      <c r="BG154" s="67">
        <f>+IF(AND(K154&gt;=BG$5,K154&lt;BG$6),1,0)</f>
        <v>1</v>
      </c>
      <c r="BH154" s="67">
        <f>+IF(AND(K154&gt;=BH$5,K154&lt;BH$6),1,0)</f>
        <v>0</v>
      </c>
      <c r="BI154" s="67">
        <f>+IF(K154&gt;=BI$6,1,0)</f>
        <v>0</v>
      </c>
      <c r="BJ154" s="67">
        <f>IF(M154&lt;BJ$6,1,0)</f>
        <v>0</v>
      </c>
      <c r="BK154" s="67">
        <f>+IF(AND(M154&gt;=BK$5,M154&lt;BK$6),1,0)</f>
        <v>0</v>
      </c>
      <c r="BL154" s="67">
        <f>+IF(AND(M154&gt;=BL$5,M154&lt;BL$6),1,0)</f>
        <v>0</v>
      </c>
      <c r="BM154" s="67">
        <f>+IF(AND(M154&gt;=BM$5,M154&lt;BM$6),1,0)</f>
        <v>1</v>
      </c>
      <c r="BN154" s="67">
        <f>+IF(M154&gt;=BN$6,1,0)</f>
        <v>0</v>
      </c>
      <c r="BO154" s="67" t="str">
        <f>+IF(M154&gt;=BO$6,"YES","NO")</f>
        <v>YES</v>
      </c>
      <c r="BP154" s="67" t="str">
        <f>+IF(K154&gt;=BP$6,"YES","NO")</f>
        <v>YES</v>
      </c>
      <c r="BQ154" s="67" t="str">
        <f>+IF(ISERROR(VLOOKUP(E154,'[1]Hi Tech List (2020)'!$A$2:$B$84,1,FALSE)),"NO","YES")</f>
        <v>NO</v>
      </c>
      <c r="BR154" s="67" t="str">
        <f>IF(AL154&gt;=BR$6,"YES","NO")</f>
        <v>NO</v>
      </c>
      <c r="BS154" s="67" t="str">
        <f>IF(AB154&gt;BS$6,"YES","NO")</f>
        <v>NO</v>
      </c>
      <c r="BT154" s="67" t="str">
        <f>IF(AC154&gt;BT$6,"YES","NO")</f>
        <v>NO</v>
      </c>
      <c r="BU154" s="67" t="str">
        <f>IF(AD154&gt;BU$6,"YES","NO")</f>
        <v>YES</v>
      </c>
      <c r="BV154" s="67" t="str">
        <f>IF(OR(BS154="YES",BT154="YES",BU154="YES"),"YES","NO")</f>
        <v>YES</v>
      </c>
      <c r="BW154" s="67" t="str">
        <f>+IF(BE154=1,BE$8,IF(BF154=1,BF$8,IF(BG154=1,BG$8,IF(BH154=1,BH$8,BI$8))))</f>
        <v>$20-25</v>
      </c>
      <c r="BX154" s="67" t="str">
        <f>+IF(BJ154=1,BJ$8,IF(BK154=1,BK$8,IF(BL154=1,BL$8,IF(BM154=1,BM$8,BN$8))))</f>
        <v>$25-30</v>
      </c>
    </row>
    <row r="155" spans="1:76" hidden="1" x14ac:dyDescent="0.2">
      <c r="A155" s="68" t="str">
        <f t="shared" si="12"/>
        <v>53-0000</v>
      </c>
      <c r="B155" s="68" t="str">
        <f>VLOOKUP(A155,'[1]2- &amp; 3-digit SOC'!$A$1:$B$121,2,FALSE)</f>
        <v>Transportation and Material Moving Occupations</v>
      </c>
      <c r="C155" s="68" t="str">
        <f t="shared" si="13"/>
        <v>53-0000 Transportation and Material Moving Occupations</v>
      </c>
      <c r="D155" s="68" t="str">
        <f t="shared" si="14"/>
        <v>53-6000</v>
      </c>
      <c r="E155" s="68" t="str">
        <f>VLOOKUP(D155,'[1]2- &amp; 3-digit SOC'!$A$1:$B$121,2,FALSE)</f>
        <v>Other Transportation Workers</v>
      </c>
      <c r="F155" s="68" t="str">
        <f t="shared" si="15"/>
        <v>53-6000 Other Transportation Workers</v>
      </c>
      <c r="G155" s="68" t="s">
        <v>530</v>
      </c>
      <c r="H155" s="68" t="s">
        <v>531</v>
      </c>
      <c r="I155" s="68" t="s">
        <v>532</v>
      </c>
      <c r="J155" s="69" t="str">
        <f>CONCATENATE(H155, " (", R155, ")")</f>
        <v>Transportation Inspectors ($90,971)</v>
      </c>
      <c r="K155" s="70">
        <v>15.171623783199999</v>
      </c>
      <c r="L155" s="70">
        <v>24.457640609999999</v>
      </c>
      <c r="M155" s="70">
        <v>43.735930138599997</v>
      </c>
      <c r="N155" s="70">
        <v>41.557993663700003</v>
      </c>
      <c r="O155" s="70">
        <v>55.435739186200003</v>
      </c>
      <c r="P155" s="70">
        <v>65.842821202500005</v>
      </c>
      <c r="Q155" s="71">
        <v>90970.734688199998</v>
      </c>
      <c r="R155" s="71" t="str">
        <f>TEXT(Q155, "$#,###")</f>
        <v>$90,971</v>
      </c>
      <c r="S155" s="68" t="s">
        <v>307</v>
      </c>
      <c r="T155" s="68" t="s">
        <v>8</v>
      </c>
      <c r="U155" s="68" t="s">
        <v>85</v>
      </c>
      <c r="V155" s="61">
        <v>1172.49958167</v>
      </c>
      <c r="W155" s="61">
        <v>1293.45555255</v>
      </c>
      <c r="X155" s="61">
        <f>W155-V155</f>
        <v>120.95597088</v>
      </c>
      <c r="Y155" s="72">
        <f>X155/V155</f>
        <v>0.10316077956097988</v>
      </c>
      <c r="Z155" s="61">
        <v>1293.45555255</v>
      </c>
      <c r="AA155" s="61">
        <v>1337.8788893799999</v>
      </c>
      <c r="AB155" s="61">
        <f>AA155-Z155</f>
        <v>44.423336829999926</v>
      </c>
      <c r="AC155" s="72">
        <f>AB155/Z155</f>
        <v>3.4344695295034262E-2</v>
      </c>
      <c r="AD155" s="61">
        <v>543.76209096000002</v>
      </c>
      <c r="AE155" s="61">
        <v>135.94052274000001</v>
      </c>
      <c r="AF155" s="61">
        <v>365.421206504</v>
      </c>
      <c r="AG155" s="61">
        <v>121.807068835</v>
      </c>
      <c r="AH155" s="62">
        <v>9.2999999999999999E-2</v>
      </c>
      <c r="AI155" s="61">
        <v>1271.0249299499999</v>
      </c>
      <c r="AJ155" s="61">
        <v>628.19927160899999</v>
      </c>
      <c r="AK155" s="63">
        <f>AJ155/AI155</f>
        <v>0.4942462235053976</v>
      </c>
      <c r="AL155" s="73">
        <v>102.5</v>
      </c>
      <c r="AM155" s="74">
        <v>1.5350680000000001</v>
      </c>
      <c r="AN155" s="74">
        <v>1.531711</v>
      </c>
      <c r="AO155" s="76" t="s">
        <v>90</v>
      </c>
      <c r="AP155" s="75">
        <v>9.7627869194700009E-3</v>
      </c>
      <c r="AQ155" s="75">
        <v>3.2633751289599999E-2</v>
      </c>
      <c r="AR155" s="75">
        <v>0.150269525288</v>
      </c>
      <c r="AS155" s="75">
        <v>0.17694440288300001</v>
      </c>
      <c r="AT155" s="75">
        <v>0.25142652223400003</v>
      </c>
      <c r="AU155" s="75">
        <v>0.30426890703800002</v>
      </c>
      <c r="AV155" s="75">
        <v>7.4238225328999999E-2</v>
      </c>
      <c r="AW155" s="61">
        <v>15</v>
      </c>
      <c r="AX155" s="61">
        <v>26</v>
      </c>
      <c r="AY155" s="61">
        <v>84</v>
      </c>
      <c r="AZ155" s="61">
        <v>63</v>
      </c>
      <c r="BA155" s="61">
        <v>86</v>
      </c>
      <c r="BB155" s="61">
        <f>SUM(AW155:BA155)</f>
        <v>274</v>
      </c>
      <c r="BC155" s="61">
        <f>BA155-AW155</f>
        <v>71</v>
      </c>
      <c r="BD155" s="63">
        <f>BC155/AW155</f>
        <v>4.7333333333333334</v>
      </c>
      <c r="BE155" s="67">
        <f>IF(K155&lt;BE$6,1,0)</f>
        <v>0</v>
      </c>
      <c r="BF155" s="67">
        <f>+IF(AND(K155&gt;=BF$5,K155&lt;BF$6),1,0)</f>
        <v>1</v>
      </c>
      <c r="BG155" s="67">
        <f>+IF(AND(K155&gt;=BG$5,K155&lt;BG$6),1,0)</f>
        <v>0</v>
      </c>
      <c r="BH155" s="67">
        <f>+IF(AND(K155&gt;=BH$5,K155&lt;BH$6),1,0)</f>
        <v>0</v>
      </c>
      <c r="BI155" s="67">
        <f>+IF(K155&gt;=BI$6,1,0)</f>
        <v>0</v>
      </c>
      <c r="BJ155" s="67">
        <f>IF(M155&lt;BJ$6,1,0)</f>
        <v>0</v>
      </c>
      <c r="BK155" s="67">
        <f>+IF(AND(M155&gt;=BK$5,M155&lt;BK$6),1,0)</f>
        <v>0</v>
      </c>
      <c r="BL155" s="67">
        <f>+IF(AND(M155&gt;=BL$5,M155&lt;BL$6),1,0)</f>
        <v>0</v>
      </c>
      <c r="BM155" s="67">
        <f>+IF(AND(M155&gt;=BM$5,M155&lt;BM$6),1,0)</f>
        <v>0</v>
      </c>
      <c r="BN155" s="67">
        <f>+IF(M155&gt;=BN$6,1,0)</f>
        <v>1</v>
      </c>
      <c r="BO155" s="67" t="str">
        <f>+IF(M155&gt;=BO$6,"YES","NO")</f>
        <v>YES</v>
      </c>
      <c r="BP155" s="67" t="str">
        <f>+IF(K155&gt;=BP$6,"YES","NO")</f>
        <v>NO</v>
      </c>
      <c r="BQ155" s="67" t="str">
        <f>+IF(ISERROR(VLOOKUP(E155,'[1]Hi Tech List (2020)'!$A$2:$B$84,1,FALSE)),"NO","YES")</f>
        <v>NO</v>
      </c>
      <c r="BR155" s="67" t="str">
        <f>IF(AL155&gt;=BR$6,"YES","NO")</f>
        <v>YES</v>
      </c>
      <c r="BS155" s="67" t="str">
        <f>IF(AB155&gt;BS$6,"YES","NO")</f>
        <v>NO</v>
      </c>
      <c r="BT155" s="67" t="str">
        <f>IF(AC155&gt;BT$6,"YES","NO")</f>
        <v>NO</v>
      </c>
      <c r="BU155" s="67" t="str">
        <f>IF(AD155&gt;BU$6,"YES","NO")</f>
        <v>YES</v>
      </c>
      <c r="BV155" s="67" t="str">
        <f>IF(OR(BS155="YES",BT155="YES",BU155="YES"),"YES","NO")</f>
        <v>YES</v>
      </c>
      <c r="BW155" s="67" t="str">
        <f>+IF(BE155=1,BE$8,IF(BF155=1,BF$8,IF(BG155=1,BG$8,IF(BH155=1,BH$8,BI$8))))</f>
        <v>$15-20</v>
      </c>
      <c r="BX155" s="67" t="str">
        <f>+IF(BJ155=1,BJ$8,IF(BK155=1,BK$8,IF(BL155=1,BL$8,IF(BM155=1,BM$8,BN$8))))</f>
        <v>&gt;$30</v>
      </c>
    </row>
    <row r="156" spans="1:76" hidden="1" x14ac:dyDescent="0.2">
      <c r="A156" s="68" t="str">
        <f t="shared" si="12"/>
        <v>53-0000</v>
      </c>
      <c r="B156" s="68" t="str">
        <f>VLOOKUP(A156,'[1]2- &amp; 3-digit SOC'!$A$1:$B$121,2,FALSE)</f>
        <v>Transportation and Material Moving Occupations</v>
      </c>
      <c r="C156" s="68" t="str">
        <f t="shared" si="13"/>
        <v>53-0000 Transportation and Material Moving Occupations</v>
      </c>
      <c r="D156" s="68" t="str">
        <f t="shared" si="14"/>
        <v>53-7000</v>
      </c>
      <c r="E156" s="68" t="str">
        <f>VLOOKUP(D156,'[1]2- &amp; 3-digit SOC'!$A$1:$B$121,2,FALSE)</f>
        <v>Material Moving Workers</v>
      </c>
      <c r="F156" s="68" t="str">
        <f t="shared" si="15"/>
        <v>53-7000 Material Moving Workers</v>
      </c>
      <c r="G156" s="68" t="s">
        <v>533</v>
      </c>
      <c r="H156" s="68" t="s">
        <v>534</v>
      </c>
      <c r="I156" s="68" t="s">
        <v>535</v>
      </c>
      <c r="J156" s="69" t="str">
        <f>CONCATENATE(H156, " (", R156, ")")</f>
        <v>Dredge Operators ($51,613)</v>
      </c>
      <c r="K156" s="70">
        <v>17.289152697199999</v>
      </c>
      <c r="L156" s="70">
        <v>19.965703603600002</v>
      </c>
      <c r="M156" s="70">
        <v>24.813927723900001</v>
      </c>
      <c r="N156" s="70">
        <v>29.289594414300002</v>
      </c>
      <c r="O156" s="70">
        <v>34.960699532699998</v>
      </c>
      <c r="P156" s="70">
        <v>49.761077919100003</v>
      </c>
      <c r="Q156" s="71">
        <v>51612.969665600001</v>
      </c>
      <c r="R156" s="71" t="str">
        <f>TEXT(Q156, "$#,###")</f>
        <v>$51,613</v>
      </c>
      <c r="S156" s="68" t="s">
        <v>307</v>
      </c>
      <c r="T156" s="68" t="s">
        <v>8</v>
      </c>
      <c r="U156" s="68" t="s">
        <v>85</v>
      </c>
      <c r="V156" s="61">
        <v>181.92092593300001</v>
      </c>
      <c r="W156" s="61">
        <v>372.41590455699998</v>
      </c>
      <c r="X156" s="61">
        <f>W156-V156</f>
        <v>190.49497862399997</v>
      </c>
      <c r="Y156" s="72">
        <f>X156/V156</f>
        <v>1.0471306566137297</v>
      </c>
      <c r="Z156" s="61">
        <v>372.41590455699998</v>
      </c>
      <c r="AA156" s="61">
        <v>379.84749651499999</v>
      </c>
      <c r="AB156" s="61">
        <f>AA156-Z156</f>
        <v>7.4315919580000127</v>
      </c>
      <c r="AC156" s="72">
        <f>AB156/Z156</f>
        <v>1.9955087489725007E-2</v>
      </c>
      <c r="AD156" s="61">
        <v>175.41144895100001</v>
      </c>
      <c r="AE156" s="61">
        <v>43.8528622376</v>
      </c>
      <c r="AF156" s="61">
        <v>118.36402710500001</v>
      </c>
      <c r="AG156" s="61">
        <v>39.454675701600003</v>
      </c>
      <c r="AH156" s="62">
        <v>0.105</v>
      </c>
      <c r="AI156" s="61">
        <v>366.53335975200002</v>
      </c>
      <c r="AJ156" s="61">
        <v>292.01621895699998</v>
      </c>
      <c r="AK156" s="63">
        <f>AJ156/AI156</f>
        <v>0.79669752066928079</v>
      </c>
      <c r="AL156" s="73">
        <v>122.1</v>
      </c>
      <c r="AM156" s="74">
        <v>5.9591570000000003</v>
      </c>
      <c r="AN156" s="74">
        <v>6.0583210000000003</v>
      </c>
      <c r="AO156" s="76" t="s">
        <v>90</v>
      </c>
      <c r="AP156" s="75">
        <v>3.5528221672299999E-2</v>
      </c>
      <c r="AQ156" s="75">
        <v>5.6572071529199998E-2</v>
      </c>
      <c r="AR156" s="75">
        <v>0.21935850351799999</v>
      </c>
      <c r="AS156" s="75">
        <v>0.23353613888399999</v>
      </c>
      <c r="AT156" s="75">
        <v>0.218776205163</v>
      </c>
      <c r="AU156" s="75">
        <v>0.17599193325699999</v>
      </c>
      <c r="AV156" s="75">
        <v>5.6811468515799997E-2</v>
      </c>
      <c r="AW156" s="61">
        <v>0</v>
      </c>
      <c r="AX156" s="61">
        <v>0</v>
      </c>
      <c r="AY156" s="61">
        <v>0</v>
      </c>
      <c r="AZ156" s="61">
        <v>0</v>
      </c>
      <c r="BA156" s="61">
        <v>0</v>
      </c>
      <c r="BB156" s="61">
        <f>SUM(AW156:BA156)</f>
        <v>0</v>
      </c>
      <c r="BC156" s="61">
        <f>BA156-AW156</f>
        <v>0</v>
      </c>
      <c r="BD156" s="63">
        <v>0</v>
      </c>
      <c r="BE156" s="67">
        <f>IF(K156&lt;BE$6,1,0)</f>
        <v>0</v>
      </c>
      <c r="BF156" s="67">
        <f>+IF(AND(K156&gt;=BF$5,K156&lt;BF$6),1,0)</f>
        <v>1</v>
      </c>
      <c r="BG156" s="67">
        <f>+IF(AND(K156&gt;=BG$5,K156&lt;BG$6),1,0)</f>
        <v>0</v>
      </c>
      <c r="BH156" s="67">
        <f>+IF(AND(K156&gt;=BH$5,K156&lt;BH$6),1,0)</f>
        <v>0</v>
      </c>
      <c r="BI156" s="67">
        <f>+IF(K156&gt;=BI$6,1,0)</f>
        <v>0</v>
      </c>
      <c r="BJ156" s="67">
        <f>IF(M156&lt;BJ$6,1,0)</f>
        <v>0</v>
      </c>
      <c r="BK156" s="67">
        <f>+IF(AND(M156&gt;=BK$5,M156&lt;BK$6),1,0)</f>
        <v>0</v>
      </c>
      <c r="BL156" s="67">
        <f>+IF(AND(M156&gt;=BL$5,M156&lt;BL$6),1,0)</f>
        <v>1</v>
      </c>
      <c r="BM156" s="67">
        <f>+IF(AND(M156&gt;=BM$5,M156&lt;BM$6),1,0)</f>
        <v>0</v>
      </c>
      <c r="BN156" s="67">
        <f>+IF(M156&gt;=BN$6,1,0)</f>
        <v>0</v>
      </c>
      <c r="BO156" s="67" t="str">
        <f>+IF(M156&gt;=BO$6,"YES","NO")</f>
        <v>YES</v>
      </c>
      <c r="BP156" s="67" t="str">
        <f>+IF(K156&gt;=BP$6,"YES","NO")</f>
        <v>YES</v>
      </c>
      <c r="BQ156" s="67" t="str">
        <f>+IF(ISERROR(VLOOKUP(E156,'[1]Hi Tech List (2020)'!$A$2:$B$84,1,FALSE)),"NO","YES")</f>
        <v>NO</v>
      </c>
      <c r="BR156" s="67" t="str">
        <f>IF(AL156&gt;=BR$6,"YES","NO")</f>
        <v>YES</v>
      </c>
      <c r="BS156" s="67" t="str">
        <f>IF(AB156&gt;BS$6,"YES","NO")</f>
        <v>NO</v>
      </c>
      <c r="BT156" s="67" t="str">
        <f>IF(AC156&gt;BT$6,"YES","NO")</f>
        <v>NO</v>
      </c>
      <c r="BU156" s="67" t="str">
        <f>IF(AD156&gt;BU$6,"YES","NO")</f>
        <v>YES</v>
      </c>
      <c r="BV156" s="67" t="str">
        <f>IF(OR(BS156="YES",BT156="YES",BU156="YES"),"YES","NO")</f>
        <v>YES</v>
      </c>
      <c r="BW156" s="67" t="str">
        <f>+IF(BE156=1,BE$8,IF(BF156=1,BF$8,IF(BG156=1,BG$8,IF(BH156=1,BH$8,BI$8))))</f>
        <v>$15-20</v>
      </c>
      <c r="BX156" s="67" t="str">
        <f>+IF(BJ156=1,BJ$8,IF(BK156=1,BK$8,IF(BL156=1,BL$8,IF(BM156=1,BM$8,BN$8))))</f>
        <v>$20-25</v>
      </c>
    </row>
    <row r="157" spans="1:76" hidden="1" x14ac:dyDescent="0.2">
      <c r="A157" s="77" t="str">
        <f t="shared" si="12"/>
        <v>11-0000</v>
      </c>
      <c r="B157" s="77" t="str">
        <f>VLOOKUP(A157,'[1]2- &amp; 3-digit SOC'!$A$1:$B$121,2,FALSE)</f>
        <v>Management Occupations</v>
      </c>
      <c r="C157" s="77" t="str">
        <f t="shared" si="13"/>
        <v>11-0000 Management Occupations</v>
      </c>
      <c r="D157" s="77" t="str">
        <f t="shared" si="14"/>
        <v>11-1000</v>
      </c>
      <c r="E157" s="77" t="str">
        <f>VLOOKUP(D157,'[1]2- &amp; 3-digit SOC'!$A$1:$B$121,2,FALSE)</f>
        <v>Top Executives</v>
      </c>
      <c r="F157" s="77" t="str">
        <f t="shared" si="15"/>
        <v>11-1000 Top Executives</v>
      </c>
      <c r="G157" s="77" t="s">
        <v>536</v>
      </c>
      <c r="H157" s="77" t="s">
        <v>537</v>
      </c>
      <c r="I157" s="77" t="s">
        <v>538</v>
      </c>
      <c r="J157" s="78" t="str">
        <f>CONCATENATE(H157, " (", R157, ")")</f>
        <v>Chief Executives ($192,722)</v>
      </c>
      <c r="K157" s="70">
        <v>15.389409923300001</v>
      </c>
      <c r="L157" s="70">
        <v>47.050026132200003</v>
      </c>
      <c r="M157" s="70">
        <v>92.655035370299998</v>
      </c>
      <c r="N157" s="70">
        <v>96.685614989100003</v>
      </c>
      <c r="O157" s="70">
        <v>135.938414862</v>
      </c>
      <c r="P157" s="70">
        <v>210.53703146500001</v>
      </c>
      <c r="Q157" s="71">
        <v>192722.47357</v>
      </c>
      <c r="R157" s="71" t="str">
        <f>TEXT(Q157, "$#,###")</f>
        <v>$192,722</v>
      </c>
      <c r="S157" s="68" t="s">
        <v>84</v>
      </c>
      <c r="T157" s="68" t="s">
        <v>539</v>
      </c>
      <c r="U157" s="68" t="s">
        <v>8</v>
      </c>
      <c r="V157" s="61">
        <v>3760.9344813399998</v>
      </c>
      <c r="W157" s="61">
        <v>4353.7062061899996</v>
      </c>
      <c r="X157" s="61">
        <f>W157-V157</f>
        <v>592.77172484999983</v>
      </c>
      <c r="Y157" s="72">
        <f>X157/V157</f>
        <v>0.15761288259368947</v>
      </c>
      <c r="Z157" s="61">
        <v>4353.7062061899996</v>
      </c>
      <c r="AA157" s="61">
        <v>4567.8003155599999</v>
      </c>
      <c r="AB157" s="61">
        <f>AA157-Z157</f>
        <v>214.0941093700003</v>
      </c>
      <c r="AC157" s="72">
        <f>AB157/Z157</f>
        <v>4.9175139348081459E-2</v>
      </c>
      <c r="AD157" s="61">
        <v>1345.7661504299999</v>
      </c>
      <c r="AE157" s="61">
        <v>336.44153760699999</v>
      </c>
      <c r="AF157" s="61">
        <v>811.96304511599999</v>
      </c>
      <c r="AG157" s="61">
        <v>270.65434837200002</v>
      </c>
      <c r="AH157" s="62">
        <v>6.0999999999999999E-2</v>
      </c>
      <c r="AI157" s="61">
        <v>4252.7662196000001</v>
      </c>
      <c r="AJ157" s="61">
        <v>961.284894474</v>
      </c>
      <c r="AK157" s="63">
        <f>AJ157/AI157</f>
        <v>0.226037558811407</v>
      </c>
      <c r="AL157" s="73">
        <v>82</v>
      </c>
      <c r="AM157" s="74">
        <v>0.636656</v>
      </c>
      <c r="AN157" s="74">
        <v>0.65245500000000001</v>
      </c>
      <c r="AO157" s="76" t="s">
        <v>90</v>
      </c>
      <c r="AP157" s="75">
        <v>3.0754794119799999E-3</v>
      </c>
      <c r="AQ157" s="75">
        <v>1.4193735692500001E-2</v>
      </c>
      <c r="AR157" s="75">
        <v>7.6293317460700005E-2</v>
      </c>
      <c r="AS157" s="75">
        <v>0.23195206910400001</v>
      </c>
      <c r="AT157" s="75">
        <v>0.27982220567799998</v>
      </c>
      <c r="AU157" s="75">
        <v>0.25045169482099999</v>
      </c>
      <c r="AV157" s="75">
        <v>0.14291919993999999</v>
      </c>
      <c r="AW157" s="61">
        <v>8854</v>
      </c>
      <c r="AX157" s="61">
        <v>7997</v>
      </c>
      <c r="AY157" s="61">
        <v>8130</v>
      </c>
      <c r="AZ157" s="61">
        <v>8361</v>
      </c>
      <c r="BA157" s="61">
        <v>8778</v>
      </c>
      <c r="BB157" s="61">
        <f>SUM(AW157:BA157)</f>
        <v>42120</v>
      </c>
      <c r="BC157" s="61">
        <f>BA157-AW157</f>
        <v>-76</v>
      </c>
      <c r="BD157" s="63">
        <f>BC157/AW157</f>
        <v>-8.5836909871244635E-3</v>
      </c>
      <c r="BE157" s="67">
        <f>IF(K157&lt;BE$6,1,0)</f>
        <v>0</v>
      </c>
      <c r="BF157" s="67">
        <f>+IF(AND(K157&gt;=BF$5,K157&lt;BF$6),1,0)</f>
        <v>1</v>
      </c>
      <c r="BG157" s="67">
        <f>+IF(AND(K157&gt;=BG$5,K157&lt;BG$6),1,0)</f>
        <v>0</v>
      </c>
      <c r="BH157" s="67">
        <f>+IF(AND(K157&gt;=BH$5,K157&lt;BH$6),1,0)</f>
        <v>0</v>
      </c>
      <c r="BI157" s="67">
        <f>+IF(K157&gt;=BI$6,1,0)</f>
        <v>0</v>
      </c>
      <c r="BJ157" s="67">
        <f>IF(M157&lt;BJ$6,1,0)</f>
        <v>0</v>
      </c>
      <c r="BK157" s="67">
        <f>+IF(AND(M157&gt;=BK$5,M157&lt;BK$6),1,0)</f>
        <v>0</v>
      </c>
      <c r="BL157" s="67">
        <f>+IF(AND(M157&gt;=BL$5,M157&lt;BL$6),1,0)</f>
        <v>0</v>
      </c>
      <c r="BM157" s="67">
        <f>+IF(AND(M157&gt;=BM$5,M157&lt;BM$6),1,0)</f>
        <v>0</v>
      </c>
      <c r="BN157" s="67">
        <f>+IF(M157&gt;=BN$6,1,0)</f>
        <v>1</v>
      </c>
      <c r="BO157" s="67" t="str">
        <f>+IF(M157&gt;=BO$6,"YES","NO")</f>
        <v>YES</v>
      </c>
      <c r="BP157" s="67" t="str">
        <f>+IF(K157&gt;=BP$6,"YES","NO")</f>
        <v>NO</v>
      </c>
      <c r="BQ157" s="67" t="str">
        <f>+IF(ISERROR(VLOOKUP(E157,'[1]Hi Tech List (2020)'!$A$2:$B$84,1,FALSE)),"NO","YES")</f>
        <v>NO</v>
      </c>
      <c r="BR157" s="67" t="str">
        <f>IF(AL157&gt;=BR$6,"YES","NO")</f>
        <v>NO</v>
      </c>
      <c r="BS157" s="67" t="str">
        <f>IF(AB157&gt;BS$6,"YES","NO")</f>
        <v>YES</v>
      </c>
      <c r="BT157" s="67" t="str">
        <f>IF(AC157&gt;BT$6,"YES","NO")</f>
        <v>NO</v>
      </c>
      <c r="BU157" s="67" t="str">
        <f>IF(AD157&gt;BU$6,"YES","NO")</f>
        <v>YES</v>
      </c>
      <c r="BV157" s="67" t="str">
        <f>IF(OR(BS157="YES",BT157="YES",BU157="YES"),"YES","NO")</f>
        <v>YES</v>
      </c>
      <c r="BW157" s="67" t="str">
        <f>+IF(BE157=1,BE$8,IF(BF157=1,BF$8,IF(BG157=1,BG$8,IF(BH157=1,BH$8,BI$8))))</f>
        <v>$15-20</v>
      </c>
      <c r="BX157" s="67" t="str">
        <f>+IF(BJ157=1,BJ$8,IF(BK157=1,BK$8,IF(BL157=1,BL$8,IF(BM157=1,BM$8,BN$8))))</f>
        <v>&gt;$30</v>
      </c>
    </row>
    <row r="158" spans="1:76" hidden="1" x14ac:dyDescent="0.2">
      <c r="A158" s="77" t="str">
        <f t="shared" si="12"/>
        <v>11-0000</v>
      </c>
      <c r="B158" s="77" t="str">
        <f>VLOOKUP(A158,'[1]2- &amp; 3-digit SOC'!$A$1:$B$121,2,FALSE)</f>
        <v>Management Occupations</v>
      </c>
      <c r="C158" s="77" t="str">
        <f t="shared" si="13"/>
        <v>11-0000 Management Occupations</v>
      </c>
      <c r="D158" s="77" t="str">
        <f t="shared" si="14"/>
        <v>11-1000</v>
      </c>
      <c r="E158" s="77" t="str">
        <f>VLOOKUP(D158,'[1]2- &amp; 3-digit SOC'!$A$1:$B$121,2,FALSE)</f>
        <v>Top Executives</v>
      </c>
      <c r="F158" s="77" t="str">
        <f t="shared" si="15"/>
        <v>11-1000 Top Executives</v>
      </c>
      <c r="G158" s="77" t="s">
        <v>540</v>
      </c>
      <c r="H158" s="77" t="s">
        <v>541</v>
      </c>
      <c r="I158" s="77" t="s">
        <v>542</v>
      </c>
      <c r="J158" s="78" t="str">
        <f>CONCATENATE(H158, " (", R158, ")")</f>
        <v>General and Operations Managers ($108,433)</v>
      </c>
      <c r="K158" s="70">
        <v>24.253293085999999</v>
      </c>
      <c r="L158" s="70">
        <v>34.271279789099999</v>
      </c>
      <c r="M158" s="70">
        <v>52.131259116199999</v>
      </c>
      <c r="N158" s="70">
        <v>64.578713963799999</v>
      </c>
      <c r="O158" s="70">
        <v>84.320140180999999</v>
      </c>
      <c r="P158" s="70">
        <v>122.571361008</v>
      </c>
      <c r="Q158" s="71">
        <v>108433.018962</v>
      </c>
      <c r="R158" s="71" t="str">
        <f>TEXT(Q158, "$#,###")</f>
        <v>$108,433</v>
      </c>
      <c r="S158" s="68" t="s">
        <v>84</v>
      </c>
      <c r="T158" s="68" t="s">
        <v>539</v>
      </c>
      <c r="U158" s="68" t="s">
        <v>8</v>
      </c>
      <c r="V158" s="61">
        <v>61813.272919499999</v>
      </c>
      <c r="W158" s="61">
        <v>67400.629242700001</v>
      </c>
      <c r="X158" s="61">
        <f>W158-V158</f>
        <v>5587.3563232000015</v>
      </c>
      <c r="Y158" s="72">
        <f>X158/V158</f>
        <v>9.0390883046695611E-2</v>
      </c>
      <c r="Z158" s="61">
        <v>67400.629242700001</v>
      </c>
      <c r="AA158" s="61">
        <v>70755.034458199996</v>
      </c>
      <c r="AB158" s="61">
        <f>AA158-Z158</f>
        <v>3354.4052154999954</v>
      </c>
      <c r="AC158" s="72">
        <f>AB158/Z158</f>
        <v>4.9768158742572913E-2</v>
      </c>
      <c r="AD158" s="61">
        <v>24413.224808800001</v>
      </c>
      <c r="AE158" s="61">
        <v>6103.3062022000004</v>
      </c>
      <c r="AF158" s="61">
        <v>15237.2004409</v>
      </c>
      <c r="AG158" s="61">
        <v>5079.0668136300001</v>
      </c>
      <c r="AH158" s="62">
        <v>7.3999999999999996E-2</v>
      </c>
      <c r="AI158" s="61">
        <v>65822.197023400004</v>
      </c>
      <c r="AJ158" s="61">
        <v>30665.495138800001</v>
      </c>
      <c r="AK158" s="63">
        <f>AJ158/AI158</f>
        <v>0.46588379795190243</v>
      </c>
      <c r="AL158" s="73">
        <v>82.2</v>
      </c>
      <c r="AM158" s="74">
        <v>1.0849009999999999</v>
      </c>
      <c r="AN158" s="74">
        <v>1.0832120000000001</v>
      </c>
      <c r="AO158" s="75">
        <v>3.1692269396199998E-4</v>
      </c>
      <c r="AP158" s="75">
        <v>2.9550184628400001E-3</v>
      </c>
      <c r="AQ158" s="75">
        <v>1.40943352548E-2</v>
      </c>
      <c r="AR158" s="75">
        <v>0.18198243099299999</v>
      </c>
      <c r="AS158" s="75">
        <v>0.29591605310399999</v>
      </c>
      <c r="AT158" s="75">
        <v>0.27763487095599998</v>
      </c>
      <c r="AU158" s="75">
        <v>0.17947059936599999</v>
      </c>
      <c r="AV158" s="75">
        <v>4.7629769168900001E-2</v>
      </c>
      <c r="AW158" s="61">
        <v>8835</v>
      </c>
      <c r="AX158" s="61">
        <v>7968</v>
      </c>
      <c r="AY158" s="61">
        <v>8134</v>
      </c>
      <c r="AZ158" s="61">
        <v>8361</v>
      </c>
      <c r="BA158" s="61">
        <v>8795</v>
      </c>
      <c r="BB158" s="61">
        <f>SUM(AW158:BA158)</f>
        <v>42093</v>
      </c>
      <c r="BC158" s="61">
        <f>BA158-AW158</f>
        <v>-40</v>
      </c>
      <c r="BD158" s="63">
        <f>BC158/AW158</f>
        <v>-4.5274476513865311E-3</v>
      </c>
      <c r="BE158" s="67">
        <f>IF(K158&lt;BE$6,1,0)</f>
        <v>0</v>
      </c>
      <c r="BF158" s="67">
        <f>+IF(AND(K158&gt;=BF$5,K158&lt;BF$6),1,0)</f>
        <v>0</v>
      </c>
      <c r="BG158" s="67">
        <f>+IF(AND(K158&gt;=BG$5,K158&lt;BG$6),1,0)</f>
        <v>1</v>
      </c>
      <c r="BH158" s="67">
        <f>+IF(AND(K158&gt;=BH$5,K158&lt;BH$6),1,0)</f>
        <v>0</v>
      </c>
      <c r="BI158" s="67">
        <f>+IF(K158&gt;=BI$6,1,0)</f>
        <v>0</v>
      </c>
      <c r="BJ158" s="67">
        <f>IF(M158&lt;BJ$6,1,0)</f>
        <v>0</v>
      </c>
      <c r="BK158" s="67">
        <f>+IF(AND(M158&gt;=BK$5,M158&lt;BK$6),1,0)</f>
        <v>0</v>
      </c>
      <c r="BL158" s="67">
        <f>+IF(AND(M158&gt;=BL$5,M158&lt;BL$6),1,0)</f>
        <v>0</v>
      </c>
      <c r="BM158" s="67">
        <f>+IF(AND(M158&gt;=BM$5,M158&lt;BM$6),1,0)</f>
        <v>0</v>
      </c>
      <c r="BN158" s="67">
        <f>+IF(M158&gt;=BN$6,1,0)</f>
        <v>1</v>
      </c>
      <c r="BO158" s="67" t="str">
        <f>+IF(M158&gt;=BO$6,"YES","NO")</f>
        <v>YES</v>
      </c>
      <c r="BP158" s="67" t="str">
        <f>+IF(K158&gt;=BP$6,"YES","NO")</f>
        <v>YES</v>
      </c>
      <c r="BQ158" s="67" t="str">
        <f>+IF(ISERROR(VLOOKUP(E158,'[1]Hi Tech List (2020)'!$A$2:$B$84,1,FALSE)),"NO","YES")</f>
        <v>NO</v>
      </c>
      <c r="BR158" s="67" t="str">
        <f>IF(AL158&gt;=BR$6,"YES","NO")</f>
        <v>NO</v>
      </c>
      <c r="BS158" s="67" t="str">
        <f>IF(AB158&gt;BS$6,"YES","NO")</f>
        <v>YES</v>
      </c>
      <c r="BT158" s="67" t="str">
        <f>IF(AC158&gt;BT$6,"YES","NO")</f>
        <v>NO</v>
      </c>
      <c r="BU158" s="67" t="str">
        <f>IF(AD158&gt;BU$6,"YES","NO")</f>
        <v>YES</v>
      </c>
      <c r="BV158" s="67" t="str">
        <f>IF(OR(BS158="YES",BT158="YES",BU158="YES"),"YES","NO")</f>
        <v>YES</v>
      </c>
      <c r="BW158" s="67" t="str">
        <f>+IF(BE158=1,BE$8,IF(BF158=1,BF$8,IF(BG158=1,BG$8,IF(BH158=1,BH$8,BI$8))))</f>
        <v>$20-25</v>
      </c>
      <c r="BX158" s="67" t="str">
        <f>+IF(BJ158=1,BJ$8,IF(BK158=1,BK$8,IF(BL158=1,BL$8,IF(BM158=1,BM$8,BN$8))))</f>
        <v>&gt;$30</v>
      </c>
    </row>
    <row r="159" spans="1:76" hidden="1" x14ac:dyDescent="0.2">
      <c r="A159" s="77" t="str">
        <f t="shared" si="12"/>
        <v>11-0000</v>
      </c>
      <c r="B159" s="77" t="str">
        <f>VLOOKUP(A159,'[1]2- &amp; 3-digit SOC'!$A$1:$B$121,2,FALSE)</f>
        <v>Management Occupations</v>
      </c>
      <c r="C159" s="77" t="str">
        <f t="shared" si="13"/>
        <v>11-0000 Management Occupations</v>
      </c>
      <c r="D159" s="77" t="str">
        <f t="shared" si="14"/>
        <v>11-1000</v>
      </c>
      <c r="E159" s="77" t="str">
        <f>VLOOKUP(D159,'[1]2- &amp; 3-digit SOC'!$A$1:$B$121,2,FALSE)</f>
        <v>Top Executives</v>
      </c>
      <c r="F159" s="77" t="str">
        <f t="shared" si="15"/>
        <v>11-1000 Top Executives</v>
      </c>
      <c r="G159" s="77" t="s">
        <v>543</v>
      </c>
      <c r="H159" s="77" t="s">
        <v>544</v>
      </c>
      <c r="I159" s="77" t="s">
        <v>545</v>
      </c>
      <c r="J159" s="78" t="str">
        <f>CONCATENATE(H159, " (", R159, ")")</f>
        <v>Legislators ($34,349)</v>
      </c>
      <c r="K159" s="70">
        <v>8.0255124772500004</v>
      </c>
      <c r="L159" s="70">
        <v>8.9091532865899996</v>
      </c>
      <c r="M159" s="70">
        <v>16.514028531499999</v>
      </c>
      <c r="N159" s="70">
        <v>27.633445439799999</v>
      </c>
      <c r="O159" s="70">
        <v>39.683433351200001</v>
      </c>
      <c r="P159" s="70">
        <v>59.288350805900002</v>
      </c>
      <c r="Q159" s="71">
        <v>34349.179345500001</v>
      </c>
      <c r="R159" s="71" t="str">
        <f>TEXT(Q159, "$#,###")</f>
        <v>$34,349</v>
      </c>
      <c r="S159" s="68" t="s">
        <v>84</v>
      </c>
      <c r="T159" s="68" t="s">
        <v>546</v>
      </c>
      <c r="U159" s="68" t="s">
        <v>8</v>
      </c>
      <c r="V159" s="61">
        <v>286.67991584800001</v>
      </c>
      <c r="W159" s="61">
        <v>354.21914631499999</v>
      </c>
      <c r="X159" s="61">
        <f>W159-V159</f>
        <v>67.539230466999982</v>
      </c>
      <c r="Y159" s="72">
        <f>X159/V159</f>
        <v>0.23559107817936512</v>
      </c>
      <c r="Z159" s="61">
        <v>354.21914631499999</v>
      </c>
      <c r="AA159" s="61">
        <v>377.82811192999998</v>
      </c>
      <c r="AB159" s="61">
        <f>AA159-Z159</f>
        <v>23.608965614999988</v>
      </c>
      <c r="AC159" s="72">
        <f>AB159/Z159</f>
        <v>6.6650732634325222E-2</v>
      </c>
      <c r="AD159" s="61">
        <v>124.63437733400001</v>
      </c>
      <c r="AE159" s="61">
        <v>31.158594333500002</v>
      </c>
      <c r="AF159" s="61">
        <v>70.703277107199995</v>
      </c>
      <c r="AG159" s="61">
        <v>23.5677590357</v>
      </c>
      <c r="AH159" s="62">
        <v>6.5000000000000002E-2</v>
      </c>
      <c r="AI159" s="61">
        <v>344.48894897700001</v>
      </c>
      <c r="AJ159" s="61">
        <v>67.936092995400003</v>
      </c>
      <c r="AK159" s="63">
        <f>AJ159/AI159</f>
        <v>0.19720833773374771</v>
      </c>
      <c r="AL159" s="76" t="s">
        <v>547</v>
      </c>
      <c r="AM159" s="74">
        <v>0.23623</v>
      </c>
      <c r="AN159" s="74">
        <v>0.24302499999999999</v>
      </c>
      <c r="AO159" s="75">
        <v>2.3509338261999999E-4</v>
      </c>
      <c r="AP159" s="76" t="s">
        <v>90</v>
      </c>
      <c r="AQ159" s="76" t="s">
        <v>90</v>
      </c>
      <c r="AR159" s="75">
        <v>8.7748155387300006E-2</v>
      </c>
      <c r="AS159" s="75">
        <v>0.18322977658799999</v>
      </c>
      <c r="AT159" s="75">
        <v>0.25891454141600001</v>
      </c>
      <c r="AU159" s="75">
        <v>0.27966468487500001</v>
      </c>
      <c r="AV159" s="75">
        <v>0.18138142832500001</v>
      </c>
      <c r="AW159" s="61">
        <v>253</v>
      </c>
      <c r="AX159" s="61">
        <v>266</v>
      </c>
      <c r="AY159" s="61">
        <v>249</v>
      </c>
      <c r="AZ159" s="61">
        <v>285</v>
      </c>
      <c r="BA159" s="61">
        <v>321</v>
      </c>
      <c r="BB159" s="61">
        <f>SUM(AW159:BA159)</f>
        <v>1374</v>
      </c>
      <c r="BC159" s="61">
        <f>BA159-AW159</f>
        <v>68</v>
      </c>
      <c r="BD159" s="63">
        <f>BC159/AW159</f>
        <v>0.26877470355731226</v>
      </c>
      <c r="BE159" s="67">
        <f>IF(K159&lt;BE$6,1,0)</f>
        <v>1</v>
      </c>
      <c r="BF159" s="67">
        <f>+IF(AND(K159&gt;=BF$5,K159&lt;BF$6),1,0)</f>
        <v>0</v>
      </c>
      <c r="BG159" s="67">
        <f>+IF(AND(K159&gt;=BG$5,K159&lt;BG$6),1,0)</f>
        <v>0</v>
      </c>
      <c r="BH159" s="67">
        <f>+IF(AND(K159&gt;=BH$5,K159&lt;BH$6),1,0)</f>
        <v>0</v>
      </c>
      <c r="BI159" s="67">
        <f>+IF(K159&gt;=BI$6,1,0)</f>
        <v>0</v>
      </c>
      <c r="BJ159" s="67">
        <f>IF(M159&lt;BJ$6,1,0)</f>
        <v>0</v>
      </c>
      <c r="BK159" s="67">
        <f>+IF(AND(M159&gt;=BK$5,M159&lt;BK$6),1,0)</f>
        <v>1</v>
      </c>
      <c r="BL159" s="67">
        <f>+IF(AND(M159&gt;=BL$5,M159&lt;BL$6),1,0)</f>
        <v>0</v>
      </c>
      <c r="BM159" s="67">
        <f>+IF(AND(M159&gt;=BM$5,M159&lt;BM$6),1,0)</f>
        <v>0</v>
      </c>
      <c r="BN159" s="67">
        <f>+IF(M159&gt;=BN$6,1,0)</f>
        <v>0</v>
      </c>
      <c r="BO159" s="67" t="str">
        <f>+IF(M159&gt;=BO$6,"YES","NO")</f>
        <v>NO</v>
      </c>
      <c r="BP159" s="67" t="str">
        <f>+IF(K159&gt;=BP$6,"YES","NO")</f>
        <v>NO</v>
      </c>
      <c r="BQ159" s="67" t="str">
        <f>+IF(ISERROR(VLOOKUP(E159,'[1]Hi Tech List (2020)'!$A$2:$B$84,1,FALSE)),"NO","YES")</f>
        <v>NO</v>
      </c>
      <c r="BR159" s="67" t="str">
        <f>IF(AL159&gt;=BR$6,"YES","NO")</f>
        <v>YES</v>
      </c>
      <c r="BS159" s="67" t="str">
        <f>IF(AB159&gt;BS$6,"YES","NO")</f>
        <v>NO</v>
      </c>
      <c r="BT159" s="67" t="str">
        <f>IF(AC159&gt;BT$6,"YES","NO")</f>
        <v>NO</v>
      </c>
      <c r="BU159" s="67" t="str">
        <f>IF(AD159&gt;BU$6,"YES","NO")</f>
        <v>YES</v>
      </c>
      <c r="BV159" s="67" t="str">
        <f>IF(OR(BS159="YES",BT159="YES",BU159="YES"),"YES","NO")</f>
        <v>YES</v>
      </c>
      <c r="BW159" s="67" t="str">
        <f>+IF(BE159=1,BE$8,IF(BF159=1,BF$8,IF(BG159=1,BG$8,IF(BH159=1,BH$8,BI$8))))</f>
        <v>&lt;$15</v>
      </c>
      <c r="BX159" s="67" t="str">
        <f>+IF(BJ159=1,BJ$8,IF(BK159=1,BK$8,IF(BL159=1,BL$8,IF(BM159=1,BM$8,BN$8))))</f>
        <v>$15-20</v>
      </c>
    </row>
    <row r="160" spans="1:76" hidden="1" x14ac:dyDescent="0.2">
      <c r="A160" s="77" t="str">
        <f t="shared" si="12"/>
        <v>11-0000</v>
      </c>
      <c r="B160" s="77" t="str">
        <f>VLOOKUP(A160,'[1]2- &amp; 3-digit SOC'!$A$1:$B$121,2,FALSE)</f>
        <v>Management Occupations</v>
      </c>
      <c r="C160" s="77" t="str">
        <f t="shared" si="13"/>
        <v>11-0000 Management Occupations</v>
      </c>
      <c r="D160" s="77" t="str">
        <f t="shared" si="14"/>
        <v>11-2000</v>
      </c>
      <c r="E160" s="77" t="str">
        <f>VLOOKUP(D160,'[1]2- &amp; 3-digit SOC'!$A$1:$B$121,2,FALSE)</f>
        <v>Advertising, Marketing, Promotions, Public Relations, and Sales Managers</v>
      </c>
      <c r="F160" s="77" t="str">
        <f t="shared" si="15"/>
        <v>11-2000 Advertising, Marketing, Promotions, Public Relations, and Sales Managers</v>
      </c>
      <c r="G160" s="77" t="s">
        <v>548</v>
      </c>
      <c r="H160" s="77" t="s">
        <v>549</v>
      </c>
      <c r="I160" s="77" t="s">
        <v>550</v>
      </c>
      <c r="J160" s="78" t="str">
        <f>CONCATENATE(H160, " (", R160, ")")</f>
        <v>Advertising and Promotions Managers ($96,130)</v>
      </c>
      <c r="K160" s="70">
        <v>21.0067317743</v>
      </c>
      <c r="L160" s="70">
        <v>31.876286945499999</v>
      </c>
      <c r="M160" s="70">
        <v>46.216211722099999</v>
      </c>
      <c r="N160" s="70">
        <v>49.837869313900001</v>
      </c>
      <c r="O160" s="70">
        <v>62.729016755300002</v>
      </c>
      <c r="P160" s="70">
        <v>79.881580398500006</v>
      </c>
      <c r="Q160" s="71">
        <v>96129.720382</v>
      </c>
      <c r="R160" s="71" t="str">
        <f>TEXT(Q160, "$#,###")</f>
        <v>$96,130</v>
      </c>
      <c r="S160" s="68" t="s">
        <v>84</v>
      </c>
      <c r="T160" s="68" t="s">
        <v>546</v>
      </c>
      <c r="U160" s="68" t="s">
        <v>8</v>
      </c>
      <c r="V160" s="61">
        <v>594.55986284400001</v>
      </c>
      <c r="W160" s="61">
        <v>591.15436222400001</v>
      </c>
      <c r="X160" s="61">
        <f>W160-V160</f>
        <v>-3.405500619999998</v>
      </c>
      <c r="Y160" s="72">
        <f>X160/V160</f>
        <v>-5.7277674340649697E-3</v>
      </c>
      <c r="Z160" s="61">
        <v>591.15436222400001</v>
      </c>
      <c r="AA160" s="61">
        <v>607.54983853199997</v>
      </c>
      <c r="AB160" s="61">
        <f>AA160-Z160</f>
        <v>16.395476307999957</v>
      </c>
      <c r="AC160" s="72">
        <f>AB160/Z160</f>
        <v>2.7734678716262926E-2</v>
      </c>
      <c r="AD160" s="61">
        <v>233.879487622</v>
      </c>
      <c r="AE160" s="61">
        <v>58.469871905399998</v>
      </c>
      <c r="AF160" s="61">
        <v>157.66068080400001</v>
      </c>
      <c r="AG160" s="61">
        <v>52.553560267899996</v>
      </c>
      <c r="AH160" s="62">
        <v>8.7999999999999995E-2</v>
      </c>
      <c r="AI160" s="61">
        <v>583.16564923400006</v>
      </c>
      <c r="AJ160" s="61">
        <v>270.35732637400002</v>
      </c>
      <c r="AK160" s="63">
        <f>AJ160/AI160</f>
        <v>0.46360296894907971</v>
      </c>
      <c r="AL160" s="73">
        <v>83</v>
      </c>
      <c r="AM160" s="74">
        <v>0.85931500000000005</v>
      </c>
      <c r="AN160" s="74">
        <v>0.85089599999999999</v>
      </c>
      <c r="AO160" s="75">
        <v>1.6229580384299999E-4</v>
      </c>
      <c r="AP160" s="76" t="s">
        <v>90</v>
      </c>
      <c r="AQ160" s="75">
        <v>5.6880093499499997E-2</v>
      </c>
      <c r="AR160" s="75">
        <v>0.29282406882200002</v>
      </c>
      <c r="AS160" s="75">
        <v>0.26358340776799999</v>
      </c>
      <c r="AT160" s="75">
        <v>0.203830558503</v>
      </c>
      <c r="AU160" s="75">
        <v>0.13676283658499999</v>
      </c>
      <c r="AV160" s="75">
        <v>3.9855637579799999E-2</v>
      </c>
      <c r="AW160" s="61">
        <v>1333</v>
      </c>
      <c r="AX160" s="61">
        <v>1246</v>
      </c>
      <c r="AY160" s="61">
        <v>1355</v>
      </c>
      <c r="AZ160" s="61">
        <v>1467</v>
      </c>
      <c r="BA160" s="61">
        <v>1281</v>
      </c>
      <c r="BB160" s="61">
        <f>SUM(AW160:BA160)</f>
        <v>6682</v>
      </c>
      <c r="BC160" s="61">
        <f>BA160-AW160</f>
        <v>-52</v>
      </c>
      <c r="BD160" s="63">
        <f>BC160/AW160</f>
        <v>-3.900975243810953E-2</v>
      </c>
      <c r="BE160" s="67">
        <f>IF(K160&lt;BE$6,1,0)</f>
        <v>0</v>
      </c>
      <c r="BF160" s="67">
        <f>+IF(AND(K160&gt;=BF$5,K160&lt;BF$6),1,0)</f>
        <v>0</v>
      </c>
      <c r="BG160" s="67">
        <f>+IF(AND(K160&gt;=BG$5,K160&lt;BG$6),1,0)</f>
        <v>1</v>
      </c>
      <c r="BH160" s="67">
        <f>+IF(AND(K160&gt;=BH$5,K160&lt;BH$6),1,0)</f>
        <v>0</v>
      </c>
      <c r="BI160" s="67">
        <f>+IF(K160&gt;=BI$6,1,0)</f>
        <v>0</v>
      </c>
      <c r="BJ160" s="67">
        <f>IF(M160&lt;BJ$6,1,0)</f>
        <v>0</v>
      </c>
      <c r="BK160" s="67">
        <f>+IF(AND(M160&gt;=BK$5,M160&lt;BK$6),1,0)</f>
        <v>0</v>
      </c>
      <c r="BL160" s="67">
        <f>+IF(AND(M160&gt;=BL$5,M160&lt;BL$6),1,0)</f>
        <v>0</v>
      </c>
      <c r="BM160" s="67">
        <f>+IF(AND(M160&gt;=BM$5,M160&lt;BM$6),1,0)</f>
        <v>0</v>
      </c>
      <c r="BN160" s="67">
        <f>+IF(M160&gt;=BN$6,1,0)</f>
        <v>1</v>
      </c>
      <c r="BO160" s="67" t="str">
        <f>+IF(M160&gt;=BO$6,"YES","NO")</f>
        <v>YES</v>
      </c>
      <c r="BP160" s="67" t="str">
        <f>+IF(K160&gt;=BP$6,"YES","NO")</f>
        <v>YES</v>
      </c>
      <c r="BQ160" s="67" t="str">
        <f>+IF(ISERROR(VLOOKUP(E160,'[1]Hi Tech List (2020)'!$A$2:$B$84,1,FALSE)),"NO","YES")</f>
        <v>NO</v>
      </c>
      <c r="BR160" s="67" t="str">
        <f>IF(AL160&gt;=BR$6,"YES","NO")</f>
        <v>NO</v>
      </c>
      <c r="BS160" s="67" t="str">
        <f>IF(AB160&gt;BS$6,"YES","NO")</f>
        <v>NO</v>
      </c>
      <c r="BT160" s="67" t="str">
        <f>IF(AC160&gt;BT$6,"YES","NO")</f>
        <v>NO</v>
      </c>
      <c r="BU160" s="67" t="str">
        <f>IF(AD160&gt;BU$6,"YES","NO")</f>
        <v>YES</v>
      </c>
      <c r="BV160" s="67" t="str">
        <f>IF(OR(BS160="YES",BT160="YES",BU160="YES"),"YES","NO")</f>
        <v>YES</v>
      </c>
      <c r="BW160" s="67" t="str">
        <f>+IF(BE160=1,BE$8,IF(BF160=1,BF$8,IF(BG160=1,BG$8,IF(BH160=1,BH$8,BI$8))))</f>
        <v>$20-25</v>
      </c>
      <c r="BX160" s="67" t="str">
        <f>+IF(BJ160=1,BJ$8,IF(BK160=1,BK$8,IF(BL160=1,BL$8,IF(BM160=1,BM$8,BN$8))))</f>
        <v>&gt;$30</v>
      </c>
    </row>
    <row r="161" spans="1:76" hidden="1" x14ac:dyDescent="0.2">
      <c r="A161" s="77" t="str">
        <f t="shared" si="12"/>
        <v>11-0000</v>
      </c>
      <c r="B161" s="77" t="str">
        <f>VLOOKUP(A161,'[1]2- &amp; 3-digit SOC'!$A$1:$B$121,2,FALSE)</f>
        <v>Management Occupations</v>
      </c>
      <c r="C161" s="77" t="str">
        <f t="shared" si="13"/>
        <v>11-0000 Management Occupations</v>
      </c>
      <c r="D161" s="77" t="str">
        <f t="shared" si="14"/>
        <v>11-2000</v>
      </c>
      <c r="E161" s="77" t="str">
        <f>VLOOKUP(D161,'[1]2- &amp; 3-digit SOC'!$A$1:$B$121,2,FALSE)</f>
        <v>Advertising, Marketing, Promotions, Public Relations, and Sales Managers</v>
      </c>
      <c r="F161" s="77" t="str">
        <f t="shared" si="15"/>
        <v>11-2000 Advertising, Marketing, Promotions, Public Relations, and Sales Managers</v>
      </c>
      <c r="G161" s="77" t="s">
        <v>551</v>
      </c>
      <c r="H161" s="77" t="s">
        <v>552</v>
      </c>
      <c r="I161" s="77" t="s">
        <v>553</v>
      </c>
      <c r="J161" s="78" t="str">
        <f>CONCATENATE(H161, " (", R161, ")")</f>
        <v>Marketing Managers ($130,193)</v>
      </c>
      <c r="K161" s="70">
        <v>36.428911408700003</v>
      </c>
      <c r="L161" s="70">
        <v>47.120841834700002</v>
      </c>
      <c r="M161" s="70">
        <v>62.592551422299998</v>
      </c>
      <c r="N161" s="70">
        <v>66.242862870400003</v>
      </c>
      <c r="O161" s="70">
        <v>80.862538325800003</v>
      </c>
      <c r="P161" s="70">
        <v>100.45968011799999</v>
      </c>
      <c r="Q161" s="71">
        <v>130192.506958</v>
      </c>
      <c r="R161" s="71" t="str">
        <f>TEXT(Q161, "$#,###")</f>
        <v>$130,193</v>
      </c>
      <c r="S161" s="68" t="s">
        <v>84</v>
      </c>
      <c r="T161" s="68" t="s">
        <v>539</v>
      </c>
      <c r="U161" s="68" t="s">
        <v>8</v>
      </c>
      <c r="V161" s="61">
        <v>5654.3972148000003</v>
      </c>
      <c r="W161" s="61">
        <v>6775.2207893900004</v>
      </c>
      <c r="X161" s="61">
        <f>W161-V161</f>
        <v>1120.8235745900001</v>
      </c>
      <c r="Y161" s="72">
        <f>X161/V161</f>
        <v>0.19822158437265791</v>
      </c>
      <c r="Z161" s="61">
        <v>6775.2207893900004</v>
      </c>
      <c r="AA161" s="61">
        <v>7224.4984241299999</v>
      </c>
      <c r="AB161" s="61">
        <f>AA161-Z161</f>
        <v>449.27763473999948</v>
      </c>
      <c r="AC161" s="72">
        <f>AB161/Z161</f>
        <v>6.6311881000773953E-2</v>
      </c>
      <c r="AD161" s="61">
        <v>2687.0411946899999</v>
      </c>
      <c r="AE161" s="61">
        <v>671.76029867399996</v>
      </c>
      <c r="AF161" s="61">
        <v>1603.5446351799999</v>
      </c>
      <c r="AG161" s="61">
        <v>534.51487839499998</v>
      </c>
      <c r="AH161" s="62">
        <v>7.6999999999999999E-2</v>
      </c>
      <c r="AI161" s="61">
        <v>6568.3945154900002</v>
      </c>
      <c r="AJ161" s="61">
        <v>2656.20544638</v>
      </c>
      <c r="AK161" s="63">
        <f>AJ161/AI161</f>
        <v>0.40439188604094495</v>
      </c>
      <c r="AL161" s="73">
        <v>76.7</v>
      </c>
      <c r="AM161" s="74">
        <v>0.93918699999999999</v>
      </c>
      <c r="AN161" s="74">
        <v>0.94548500000000002</v>
      </c>
      <c r="AO161" s="76" t="s">
        <v>90</v>
      </c>
      <c r="AP161" s="75">
        <v>6.9404962943800004E-3</v>
      </c>
      <c r="AQ161" s="75">
        <v>3.6389620024499997E-2</v>
      </c>
      <c r="AR161" s="75">
        <v>0.24823403490900001</v>
      </c>
      <c r="AS161" s="75">
        <v>0.29807404517500002</v>
      </c>
      <c r="AT161" s="75">
        <v>0.239703786684</v>
      </c>
      <c r="AU161" s="75">
        <v>0.137329057102</v>
      </c>
      <c r="AV161" s="75">
        <v>3.2833579322399997E-2</v>
      </c>
      <c r="AW161" s="61">
        <v>939</v>
      </c>
      <c r="AX161" s="61">
        <v>860</v>
      </c>
      <c r="AY161" s="61">
        <v>989</v>
      </c>
      <c r="AZ161" s="61">
        <v>1083</v>
      </c>
      <c r="BA161" s="61">
        <v>1016</v>
      </c>
      <c r="BB161" s="61">
        <f>SUM(AW161:BA161)</f>
        <v>4887</v>
      </c>
      <c r="BC161" s="61">
        <f>BA161-AW161</f>
        <v>77</v>
      </c>
      <c r="BD161" s="63">
        <f>BC161/AW161</f>
        <v>8.200212992545261E-2</v>
      </c>
      <c r="BE161" s="67">
        <f>IF(K161&lt;BE$6,1,0)</f>
        <v>0</v>
      </c>
      <c r="BF161" s="67">
        <f>+IF(AND(K161&gt;=BF$5,K161&lt;BF$6),1,0)</f>
        <v>0</v>
      </c>
      <c r="BG161" s="67">
        <f>+IF(AND(K161&gt;=BG$5,K161&lt;BG$6),1,0)</f>
        <v>0</v>
      </c>
      <c r="BH161" s="67">
        <f>+IF(AND(K161&gt;=BH$5,K161&lt;BH$6),1,0)</f>
        <v>0</v>
      </c>
      <c r="BI161" s="67">
        <f>+IF(K161&gt;=BI$6,1,0)</f>
        <v>1</v>
      </c>
      <c r="BJ161" s="67">
        <f>IF(M161&lt;BJ$6,1,0)</f>
        <v>0</v>
      </c>
      <c r="BK161" s="67">
        <f>+IF(AND(M161&gt;=BK$5,M161&lt;BK$6),1,0)</f>
        <v>0</v>
      </c>
      <c r="BL161" s="67">
        <f>+IF(AND(M161&gt;=BL$5,M161&lt;BL$6),1,0)</f>
        <v>0</v>
      </c>
      <c r="BM161" s="67">
        <f>+IF(AND(M161&gt;=BM$5,M161&lt;BM$6),1,0)</f>
        <v>0</v>
      </c>
      <c r="BN161" s="67">
        <f>+IF(M161&gt;=BN$6,1,0)</f>
        <v>1</v>
      </c>
      <c r="BO161" s="67" t="str">
        <f>+IF(M161&gt;=BO$6,"YES","NO")</f>
        <v>YES</v>
      </c>
      <c r="BP161" s="67" t="str">
        <f>+IF(K161&gt;=BP$6,"YES","NO")</f>
        <v>YES</v>
      </c>
      <c r="BQ161" s="67" t="str">
        <f>+IF(ISERROR(VLOOKUP(E161,'[1]Hi Tech List (2020)'!$A$2:$B$84,1,FALSE)),"NO","YES")</f>
        <v>NO</v>
      </c>
      <c r="BR161" s="67" t="str">
        <f>IF(AL161&gt;=BR$6,"YES","NO")</f>
        <v>NO</v>
      </c>
      <c r="BS161" s="67" t="str">
        <f>IF(AB161&gt;BS$6,"YES","NO")</f>
        <v>YES</v>
      </c>
      <c r="BT161" s="67" t="str">
        <f>IF(AC161&gt;BT$6,"YES","NO")</f>
        <v>NO</v>
      </c>
      <c r="BU161" s="67" t="str">
        <f>IF(AD161&gt;BU$6,"YES","NO")</f>
        <v>YES</v>
      </c>
      <c r="BV161" s="67" t="str">
        <f>IF(OR(BS161="YES",BT161="YES",BU161="YES"),"YES","NO")</f>
        <v>YES</v>
      </c>
      <c r="BW161" s="67" t="str">
        <f>+IF(BE161=1,BE$8,IF(BF161=1,BF$8,IF(BG161=1,BG$8,IF(BH161=1,BH$8,BI$8))))</f>
        <v>&gt;$30</v>
      </c>
      <c r="BX161" s="67" t="str">
        <f>+IF(BJ161=1,BJ$8,IF(BK161=1,BK$8,IF(BL161=1,BL$8,IF(BM161=1,BM$8,BN$8))))</f>
        <v>&gt;$30</v>
      </c>
    </row>
    <row r="162" spans="1:76" hidden="1" x14ac:dyDescent="0.2">
      <c r="A162" s="77" t="str">
        <f t="shared" si="12"/>
        <v>11-0000</v>
      </c>
      <c r="B162" s="77" t="str">
        <f>VLOOKUP(A162,'[1]2- &amp; 3-digit SOC'!$A$1:$B$121,2,FALSE)</f>
        <v>Management Occupations</v>
      </c>
      <c r="C162" s="77" t="str">
        <f t="shared" si="13"/>
        <v>11-0000 Management Occupations</v>
      </c>
      <c r="D162" s="77" t="str">
        <f t="shared" si="14"/>
        <v>11-2000</v>
      </c>
      <c r="E162" s="77" t="str">
        <f>VLOOKUP(D162,'[1]2- &amp; 3-digit SOC'!$A$1:$B$121,2,FALSE)</f>
        <v>Advertising, Marketing, Promotions, Public Relations, and Sales Managers</v>
      </c>
      <c r="F162" s="77" t="str">
        <f t="shared" si="15"/>
        <v>11-2000 Advertising, Marketing, Promotions, Public Relations, and Sales Managers</v>
      </c>
      <c r="G162" s="77" t="s">
        <v>554</v>
      </c>
      <c r="H162" s="77" t="s">
        <v>555</v>
      </c>
      <c r="I162" s="77" t="s">
        <v>556</v>
      </c>
      <c r="J162" s="78" t="str">
        <f>CONCATENATE(H162, " (", R162, ")")</f>
        <v>Sales Managers ($131,262)</v>
      </c>
      <c r="K162" s="70">
        <v>30.582070781900001</v>
      </c>
      <c r="L162" s="70">
        <v>47.043363986999999</v>
      </c>
      <c r="M162" s="70">
        <v>63.106797528800001</v>
      </c>
      <c r="N162" s="70">
        <v>70.8730663443</v>
      </c>
      <c r="O162" s="70">
        <v>88.478247022999994</v>
      </c>
      <c r="P162" s="70">
        <v>134.46477191100001</v>
      </c>
      <c r="Q162" s="71">
        <v>131262.13886000001</v>
      </c>
      <c r="R162" s="71" t="str">
        <f>TEXT(Q162, "$#,###")</f>
        <v>$131,262</v>
      </c>
      <c r="S162" s="68" t="s">
        <v>84</v>
      </c>
      <c r="T162" s="68" t="s">
        <v>546</v>
      </c>
      <c r="U162" s="68" t="s">
        <v>8</v>
      </c>
      <c r="V162" s="61">
        <v>10458.2173547</v>
      </c>
      <c r="W162" s="61">
        <v>11943.4211493</v>
      </c>
      <c r="X162" s="61">
        <f>W162-V162</f>
        <v>1485.2037946</v>
      </c>
      <c r="Y162" s="72">
        <f>X162/V162</f>
        <v>0.14201309307580401</v>
      </c>
      <c r="Z162" s="61">
        <v>11943.4211493</v>
      </c>
      <c r="AA162" s="61">
        <v>12501.3600283</v>
      </c>
      <c r="AB162" s="61">
        <f>AA162-Z162</f>
        <v>557.93887899999936</v>
      </c>
      <c r="AC162" s="72">
        <f>AB162/Z162</f>
        <v>4.6715164107957459E-2</v>
      </c>
      <c r="AD162" s="61">
        <v>4422.5430507900001</v>
      </c>
      <c r="AE162" s="61">
        <v>1105.6357627</v>
      </c>
      <c r="AF162" s="61">
        <v>2806.6759435099998</v>
      </c>
      <c r="AG162" s="61">
        <v>935.55864783699997</v>
      </c>
      <c r="AH162" s="62">
        <v>7.6999999999999999E-2</v>
      </c>
      <c r="AI162" s="61">
        <v>11678.497416800001</v>
      </c>
      <c r="AJ162" s="61">
        <v>4903.8693919300003</v>
      </c>
      <c r="AK162" s="63">
        <f>AJ162/AI162</f>
        <v>0.4199058506341391</v>
      </c>
      <c r="AL162" s="73">
        <v>85.7</v>
      </c>
      <c r="AM162" s="74">
        <v>1.1461950000000001</v>
      </c>
      <c r="AN162" s="74">
        <v>1.1477409999999999</v>
      </c>
      <c r="AO162" s="76" t="s">
        <v>90</v>
      </c>
      <c r="AP162" s="75">
        <v>5.45279294378E-3</v>
      </c>
      <c r="AQ162" s="75">
        <v>2.81658384214E-2</v>
      </c>
      <c r="AR162" s="75">
        <v>0.229090194301</v>
      </c>
      <c r="AS162" s="75">
        <v>0.29719442350300002</v>
      </c>
      <c r="AT162" s="75">
        <v>0.25332176325700001</v>
      </c>
      <c r="AU162" s="75">
        <v>0.15022916654999999</v>
      </c>
      <c r="AV162" s="75">
        <v>3.6146163977200003E-2</v>
      </c>
      <c r="AW162" s="61">
        <v>7472</v>
      </c>
      <c r="AX162" s="61">
        <v>6687</v>
      </c>
      <c r="AY162" s="61">
        <v>6829</v>
      </c>
      <c r="AZ162" s="61">
        <v>6979</v>
      </c>
      <c r="BA162" s="61">
        <v>7335</v>
      </c>
      <c r="BB162" s="61">
        <f>SUM(AW162:BA162)</f>
        <v>35302</v>
      </c>
      <c r="BC162" s="61">
        <f>BA162-AW162</f>
        <v>-137</v>
      </c>
      <c r="BD162" s="63">
        <f>BC162/AW162</f>
        <v>-1.8335117773019272E-2</v>
      </c>
      <c r="BE162" s="67">
        <f>IF(K162&lt;BE$6,1,0)</f>
        <v>0</v>
      </c>
      <c r="BF162" s="67">
        <f>+IF(AND(K162&gt;=BF$5,K162&lt;BF$6),1,0)</f>
        <v>0</v>
      </c>
      <c r="BG162" s="67">
        <f>+IF(AND(K162&gt;=BG$5,K162&lt;BG$6),1,0)</f>
        <v>0</v>
      </c>
      <c r="BH162" s="67">
        <f>+IF(AND(K162&gt;=BH$5,K162&lt;BH$6),1,0)</f>
        <v>0</v>
      </c>
      <c r="BI162" s="67">
        <f>+IF(K162&gt;=BI$6,1,0)</f>
        <v>1</v>
      </c>
      <c r="BJ162" s="67">
        <f>IF(M162&lt;BJ$6,1,0)</f>
        <v>0</v>
      </c>
      <c r="BK162" s="67">
        <f>+IF(AND(M162&gt;=BK$5,M162&lt;BK$6),1,0)</f>
        <v>0</v>
      </c>
      <c r="BL162" s="67">
        <f>+IF(AND(M162&gt;=BL$5,M162&lt;BL$6),1,0)</f>
        <v>0</v>
      </c>
      <c r="BM162" s="67">
        <f>+IF(AND(M162&gt;=BM$5,M162&lt;BM$6),1,0)</f>
        <v>0</v>
      </c>
      <c r="BN162" s="67">
        <f>+IF(M162&gt;=BN$6,1,0)</f>
        <v>1</v>
      </c>
      <c r="BO162" s="67" t="str">
        <f>+IF(M162&gt;=BO$6,"YES","NO")</f>
        <v>YES</v>
      </c>
      <c r="BP162" s="67" t="str">
        <f>+IF(K162&gt;=BP$6,"YES","NO")</f>
        <v>YES</v>
      </c>
      <c r="BQ162" s="67" t="str">
        <f>+IF(ISERROR(VLOOKUP(E162,'[1]Hi Tech List (2020)'!$A$2:$B$84,1,FALSE)),"NO","YES")</f>
        <v>NO</v>
      </c>
      <c r="BR162" s="67" t="str">
        <f>IF(AL162&gt;=BR$6,"YES","NO")</f>
        <v>NO</v>
      </c>
      <c r="BS162" s="67" t="str">
        <f>IF(AB162&gt;BS$6,"YES","NO")</f>
        <v>YES</v>
      </c>
      <c r="BT162" s="67" t="str">
        <f>IF(AC162&gt;BT$6,"YES","NO")</f>
        <v>NO</v>
      </c>
      <c r="BU162" s="67" t="str">
        <f>IF(AD162&gt;BU$6,"YES","NO")</f>
        <v>YES</v>
      </c>
      <c r="BV162" s="67" t="str">
        <f>IF(OR(BS162="YES",BT162="YES",BU162="YES"),"YES","NO")</f>
        <v>YES</v>
      </c>
      <c r="BW162" s="67" t="str">
        <f>+IF(BE162=1,BE$8,IF(BF162=1,BF$8,IF(BG162=1,BG$8,IF(BH162=1,BH$8,BI$8))))</f>
        <v>&gt;$30</v>
      </c>
      <c r="BX162" s="67" t="str">
        <f>+IF(BJ162=1,BJ$8,IF(BK162=1,BK$8,IF(BL162=1,BL$8,IF(BM162=1,BM$8,BN$8))))</f>
        <v>&gt;$30</v>
      </c>
    </row>
    <row r="163" spans="1:76" hidden="1" x14ac:dyDescent="0.2">
      <c r="A163" s="77" t="str">
        <f t="shared" si="12"/>
        <v>11-0000</v>
      </c>
      <c r="B163" s="77" t="str">
        <f>VLOOKUP(A163,'[1]2- &amp; 3-digit SOC'!$A$1:$B$121,2,FALSE)</f>
        <v>Management Occupations</v>
      </c>
      <c r="C163" s="77" t="str">
        <f t="shared" si="13"/>
        <v>11-0000 Management Occupations</v>
      </c>
      <c r="D163" s="77" t="str">
        <f t="shared" si="14"/>
        <v>11-2000</v>
      </c>
      <c r="E163" s="77" t="str">
        <f>VLOOKUP(D163,'[1]2- &amp; 3-digit SOC'!$A$1:$B$121,2,FALSE)</f>
        <v>Advertising, Marketing, Promotions, Public Relations, and Sales Managers</v>
      </c>
      <c r="F163" s="77" t="str">
        <f t="shared" si="15"/>
        <v>11-2000 Advertising, Marketing, Promotions, Public Relations, and Sales Managers</v>
      </c>
      <c r="G163" s="77" t="s">
        <v>557</v>
      </c>
      <c r="H163" s="77" t="s">
        <v>558</v>
      </c>
      <c r="I163" s="77" t="s">
        <v>559</v>
      </c>
      <c r="J163" s="78" t="str">
        <f>CONCATENATE(H163, " (", R163, ")")</f>
        <v>Public Relations and Fundraising Managers ($115,012)</v>
      </c>
      <c r="K163" s="70">
        <v>33.970469029599997</v>
      </c>
      <c r="L163" s="70">
        <v>41.9877278246</v>
      </c>
      <c r="M163" s="70">
        <v>55.2940601512</v>
      </c>
      <c r="N163" s="70">
        <v>61.250325258799997</v>
      </c>
      <c r="O163" s="70">
        <v>73.835512627100002</v>
      </c>
      <c r="P163" s="70">
        <v>96.601450470000003</v>
      </c>
      <c r="Q163" s="71">
        <v>115011.64511500001</v>
      </c>
      <c r="R163" s="71" t="str">
        <f>TEXT(Q163, "$#,###")</f>
        <v>$115,012</v>
      </c>
      <c r="S163" s="68" t="s">
        <v>84</v>
      </c>
      <c r="T163" s="68" t="s">
        <v>539</v>
      </c>
      <c r="U163" s="68" t="s">
        <v>8</v>
      </c>
      <c r="V163" s="61">
        <v>1709.80510884</v>
      </c>
      <c r="W163" s="61">
        <v>2032.86982827</v>
      </c>
      <c r="X163" s="61">
        <f>W163-V163</f>
        <v>323.06471942999997</v>
      </c>
      <c r="Y163" s="72">
        <f>X163/V163</f>
        <v>0.18894827121506261</v>
      </c>
      <c r="Z163" s="61">
        <v>2032.86982827</v>
      </c>
      <c r="AA163" s="61">
        <v>2137.9942599400001</v>
      </c>
      <c r="AB163" s="61">
        <f>AA163-Z163</f>
        <v>105.12443167000015</v>
      </c>
      <c r="AC163" s="72">
        <f>AB163/Z163</f>
        <v>5.1712328161937687E-2</v>
      </c>
      <c r="AD163" s="61">
        <v>770.90272186699997</v>
      </c>
      <c r="AE163" s="61">
        <v>192.72568046699999</v>
      </c>
      <c r="AF163" s="61">
        <v>480.20924496600003</v>
      </c>
      <c r="AG163" s="61">
        <v>160.06974832200001</v>
      </c>
      <c r="AH163" s="62">
        <v>7.7272727272700001E-2</v>
      </c>
      <c r="AI163" s="61">
        <v>1982.45945667</v>
      </c>
      <c r="AJ163" s="61">
        <v>855.37933961900001</v>
      </c>
      <c r="AK163" s="63">
        <f>AJ163/AI163</f>
        <v>0.43147381236023247</v>
      </c>
      <c r="AL163" s="73">
        <v>85.1</v>
      </c>
      <c r="AM163" s="74">
        <v>0.92493800000000004</v>
      </c>
      <c r="AN163" s="74">
        <v>0.91870399999999997</v>
      </c>
      <c r="AO163" s="76" t="s">
        <v>90</v>
      </c>
      <c r="AP163" s="76" t="s">
        <v>90</v>
      </c>
      <c r="AQ163" s="75">
        <v>2.3650900669E-2</v>
      </c>
      <c r="AR163" s="75">
        <v>0.23685918188399999</v>
      </c>
      <c r="AS163" s="75">
        <v>0.29414681599300002</v>
      </c>
      <c r="AT163" s="75">
        <v>0.24256226296799999</v>
      </c>
      <c r="AU163" s="75">
        <v>0.160452823445</v>
      </c>
      <c r="AV163" s="75">
        <v>3.9443960981200003E-2</v>
      </c>
      <c r="AW163" s="61">
        <v>276</v>
      </c>
      <c r="AX163" s="61">
        <v>248</v>
      </c>
      <c r="AY163" s="61">
        <v>277</v>
      </c>
      <c r="AZ163" s="61">
        <v>272</v>
      </c>
      <c r="BA163" s="61">
        <v>228</v>
      </c>
      <c r="BB163" s="61">
        <f>SUM(AW163:BA163)</f>
        <v>1301</v>
      </c>
      <c r="BC163" s="61">
        <f>BA163-AW163</f>
        <v>-48</v>
      </c>
      <c r="BD163" s="63">
        <f>BC163/AW163</f>
        <v>-0.17391304347826086</v>
      </c>
      <c r="BE163" s="67">
        <f>IF(K163&lt;BE$6,1,0)</f>
        <v>0</v>
      </c>
      <c r="BF163" s="67">
        <f>+IF(AND(K163&gt;=BF$5,K163&lt;BF$6),1,0)</f>
        <v>0</v>
      </c>
      <c r="BG163" s="67">
        <f>+IF(AND(K163&gt;=BG$5,K163&lt;BG$6),1,0)</f>
        <v>0</v>
      </c>
      <c r="BH163" s="67">
        <f>+IF(AND(K163&gt;=BH$5,K163&lt;BH$6),1,0)</f>
        <v>0</v>
      </c>
      <c r="BI163" s="67">
        <f>+IF(K163&gt;=BI$6,1,0)</f>
        <v>1</v>
      </c>
      <c r="BJ163" s="67">
        <f>IF(M163&lt;BJ$6,1,0)</f>
        <v>0</v>
      </c>
      <c r="BK163" s="67">
        <f>+IF(AND(M163&gt;=BK$5,M163&lt;BK$6),1,0)</f>
        <v>0</v>
      </c>
      <c r="BL163" s="67">
        <f>+IF(AND(M163&gt;=BL$5,M163&lt;BL$6),1,0)</f>
        <v>0</v>
      </c>
      <c r="BM163" s="67">
        <f>+IF(AND(M163&gt;=BM$5,M163&lt;BM$6),1,0)</f>
        <v>0</v>
      </c>
      <c r="BN163" s="67">
        <f>+IF(M163&gt;=BN$6,1,0)</f>
        <v>1</v>
      </c>
      <c r="BO163" s="67" t="str">
        <f>+IF(M163&gt;=BO$6,"YES","NO")</f>
        <v>YES</v>
      </c>
      <c r="BP163" s="67" t="str">
        <f>+IF(K163&gt;=BP$6,"YES","NO")</f>
        <v>YES</v>
      </c>
      <c r="BQ163" s="67" t="str">
        <f>+IF(ISERROR(VLOOKUP(E163,'[1]Hi Tech List (2020)'!$A$2:$B$84,1,FALSE)),"NO","YES")</f>
        <v>NO</v>
      </c>
      <c r="BR163" s="67" t="str">
        <f>IF(AL163&gt;=BR$6,"YES","NO")</f>
        <v>NO</v>
      </c>
      <c r="BS163" s="67" t="str">
        <f>IF(AB163&gt;BS$6,"YES","NO")</f>
        <v>YES</v>
      </c>
      <c r="BT163" s="67" t="str">
        <f>IF(AC163&gt;BT$6,"YES","NO")</f>
        <v>NO</v>
      </c>
      <c r="BU163" s="67" t="str">
        <f>IF(AD163&gt;BU$6,"YES","NO")</f>
        <v>YES</v>
      </c>
      <c r="BV163" s="67" t="str">
        <f>IF(OR(BS163="YES",BT163="YES",BU163="YES"),"YES","NO")</f>
        <v>YES</v>
      </c>
      <c r="BW163" s="67" t="str">
        <f>+IF(BE163=1,BE$8,IF(BF163=1,BF$8,IF(BG163=1,BG$8,IF(BH163=1,BH$8,BI$8))))</f>
        <v>&gt;$30</v>
      </c>
      <c r="BX163" s="67" t="str">
        <f>+IF(BJ163=1,BJ$8,IF(BK163=1,BK$8,IF(BL163=1,BL$8,IF(BM163=1,BM$8,BN$8))))</f>
        <v>&gt;$30</v>
      </c>
    </row>
    <row r="164" spans="1:76" hidden="1" x14ac:dyDescent="0.2">
      <c r="A164" s="77" t="str">
        <f t="shared" si="12"/>
        <v>11-0000</v>
      </c>
      <c r="B164" s="77" t="str">
        <f>VLOOKUP(A164,'[1]2- &amp; 3-digit SOC'!$A$1:$B$121,2,FALSE)</f>
        <v>Management Occupations</v>
      </c>
      <c r="C164" s="77" t="str">
        <f t="shared" si="13"/>
        <v>11-0000 Management Occupations</v>
      </c>
      <c r="D164" s="77" t="str">
        <f t="shared" si="14"/>
        <v>11-3000</v>
      </c>
      <c r="E164" s="77" t="str">
        <f>VLOOKUP(D164,'[1]2- &amp; 3-digit SOC'!$A$1:$B$121,2,FALSE)</f>
        <v>Operations Specialties Managers</v>
      </c>
      <c r="F164" s="77" t="str">
        <f t="shared" si="15"/>
        <v>11-3000 Operations Specialties Managers</v>
      </c>
      <c r="G164" s="77" t="s">
        <v>560</v>
      </c>
      <c r="H164" s="77" t="s">
        <v>561</v>
      </c>
      <c r="I164" s="77" t="s">
        <v>562</v>
      </c>
      <c r="J164" s="78" t="str">
        <f>CONCATENATE(H164, " (", R164, ")")</f>
        <v>Administrative Services and Facilities Managers ($97,214)</v>
      </c>
      <c r="K164" s="70">
        <v>26.364369061800002</v>
      </c>
      <c r="L164" s="70">
        <v>34.916985316199998</v>
      </c>
      <c r="M164" s="70">
        <v>46.737585027599998</v>
      </c>
      <c r="N164" s="70">
        <v>50.614000340899999</v>
      </c>
      <c r="O164" s="70">
        <v>61.749267422499997</v>
      </c>
      <c r="P164" s="70">
        <v>78.112447753300003</v>
      </c>
      <c r="Q164" s="71">
        <v>97214.176857400002</v>
      </c>
      <c r="R164" s="71" t="str">
        <f>TEXT(Q164, "$#,###")</f>
        <v>$97,214</v>
      </c>
      <c r="S164" s="68" t="s">
        <v>84</v>
      </c>
      <c r="T164" s="68" t="s">
        <v>546</v>
      </c>
      <c r="U164" s="68" t="s">
        <v>8</v>
      </c>
      <c r="V164" s="61">
        <v>8438.7034274399994</v>
      </c>
      <c r="W164" s="61">
        <v>9611.0453810899999</v>
      </c>
      <c r="X164" s="61">
        <f>W164-V164</f>
        <v>1172.3419536500005</v>
      </c>
      <c r="Y164" s="72">
        <f>X164/V164</f>
        <v>0.13892441697120372</v>
      </c>
      <c r="Z164" s="61">
        <v>9611.0453810899999</v>
      </c>
      <c r="AA164" s="61">
        <v>10093.449638</v>
      </c>
      <c r="AB164" s="61">
        <f>AA164-Z164</f>
        <v>482.40425691000019</v>
      </c>
      <c r="AC164" s="72">
        <f>AB164/Z164</f>
        <v>5.0192693695853732E-2</v>
      </c>
      <c r="AD164" s="61">
        <v>3497.14360898</v>
      </c>
      <c r="AE164" s="61">
        <v>874.28590224599998</v>
      </c>
      <c r="AF164" s="61">
        <v>2180.7733731600001</v>
      </c>
      <c r="AG164" s="61">
        <v>726.92445771899997</v>
      </c>
      <c r="AH164" s="62">
        <v>7.4255906719899997E-2</v>
      </c>
      <c r="AI164" s="61">
        <v>9375.5304113900002</v>
      </c>
      <c r="AJ164" s="61">
        <v>3945.1369272100001</v>
      </c>
      <c r="AK164" s="63">
        <f>AJ164/AI164</f>
        <v>0.42079079839762373</v>
      </c>
      <c r="AL164" s="73">
        <v>81</v>
      </c>
      <c r="AM164" s="74">
        <v>1.1867909999999999</v>
      </c>
      <c r="AN164" s="74">
        <v>1.183678</v>
      </c>
      <c r="AO164" s="76" t="s">
        <v>90</v>
      </c>
      <c r="AP164" s="75">
        <v>7.1310814897699998E-3</v>
      </c>
      <c r="AQ164" s="75">
        <v>1.38546038697E-2</v>
      </c>
      <c r="AR164" s="75">
        <v>0.11431330934300001</v>
      </c>
      <c r="AS164" s="75">
        <v>0.224367489408</v>
      </c>
      <c r="AT164" s="75">
        <v>0.30487337743499998</v>
      </c>
      <c r="AU164" s="75">
        <v>0.26344873850700001</v>
      </c>
      <c r="AV164" s="75">
        <v>7.1692568813500002E-2</v>
      </c>
      <c r="AW164" s="61">
        <v>6741</v>
      </c>
      <c r="AX164" s="61">
        <v>6026</v>
      </c>
      <c r="AY164" s="61">
        <v>6038</v>
      </c>
      <c r="AZ164" s="61">
        <v>6124</v>
      </c>
      <c r="BA164" s="61">
        <v>6582</v>
      </c>
      <c r="BB164" s="61">
        <f>SUM(AW164:BA164)</f>
        <v>31511</v>
      </c>
      <c r="BC164" s="61">
        <f>BA164-AW164</f>
        <v>-159</v>
      </c>
      <c r="BD164" s="63">
        <f>BC164/AW164</f>
        <v>-2.3587004895416111E-2</v>
      </c>
      <c r="BE164" s="67">
        <f>IF(K164&lt;BE$6,1,0)</f>
        <v>0</v>
      </c>
      <c r="BF164" s="67">
        <f>+IF(AND(K164&gt;=BF$5,K164&lt;BF$6),1,0)</f>
        <v>0</v>
      </c>
      <c r="BG164" s="67">
        <f>+IF(AND(K164&gt;=BG$5,K164&lt;BG$6),1,0)</f>
        <v>0</v>
      </c>
      <c r="BH164" s="67">
        <f>+IF(AND(K164&gt;=BH$5,K164&lt;BH$6),1,0)</f>
        <v>1</v>
      </c>
      <c r="BI164" s="67">
        <f>+IF(K164&gt;=BI$6,1,0)</f>
        <v>0</v>
      </c>
      <c r="BJ164" s="67">
        <f>IF(M164&lt;BJ$6,1,0)</f>
        <v>0</v>
      </c>
      <c r="BK164" s="67">
        <f>+IF(AND(M164&gt;=BK$5,M164&lt;BK$6),1,0)</f>
        <v>0</v>
      </c>
      <c r="BL164" s="67">
        <f>+IF(AND(M164&gt;=BL$5,M164&lt;BL$6),1,0)</f>
        <v>0</v>
      </c>
      <c r="BM164" s="67">
        <f>+IF(AND(M164&gt;=BM$5,M164&lt;BM$6),1,0)</f>
        <v>0</v>
      </c>
      <c r="BN164" s="67">
        <f>+IF(M164&gt;=BN$6,1,0)</f>
        <v>1</v>
      </c>
      <c r="BO164" s="67" t="str">
        <f>+IF(M164&gt;=BO$6,"YES","NO")</f>
        <v>YES</v>
      </c>
      <c r="BP164" s="67" t="str">
        <f>+IF(K164&gt;=BP$6,"YES","NO")</f>
        <v>YES</v>
      </c>
      <c r="BQ164" s="67" t="str">
        <f>+IF(ISERROR(VLOOKUP(E164,'[1]Hi Tech List (2020)'!$A$2:$B$84,1,FALSE)),"NO","YES")</f>
        <v>NO</v>
      </c>
      <c r="BR164" s="67" t="str">
        <f>IF(AL164&gt;=BR$6,"YES","NO")</f>
        <v>NO</v>
      </c>
      <c r="BS164" s="67" t="str">
        <f>IF(AB164&gt;BS$6,"YES","NO")</f>
        <v>YES</v>
      </c>
      <c r="BT164" s="67" t="str">
        <f>IF(AC164&gt;BT$6,"YES","NO")</f>
        <v>NO</v>
      </c>
      <c r="BU164" s="67" t="str">
        <f>IF(AD164&gt;BU$6,"YES","NO")</f>
        <v>YES</v>
      </c>
      <c r="BV164" s="67" t="str">
        <f>IF(OR(BS164="YES",BT164="YES",BU164="YES"),"YES","NO")</f>
        <v>YES</v>
      </c>
      <c r="BW164" s="67" t="str">
        <f>+IF(BE164=1,BE$8,IF(BF164=1,BF$8,IF(BG164=1,BG$8,IF(BH164=1,BH$8,BI$8))))</f>
        <v>$25-30</v>
      </c>
      <c r="BX164" s="67" t="str">
        <f>+IF(BJ164=1,BJ$8,IF(BK164=1,BK$8,IF(BL164=1,BL$8,IF(BM164=1,BM$8,BN$8))))</f>
        <v>&gt;$30</v>
      </c>
    </row>
    <row r="165" spans="1:76" hidden="1" x14ac:dyDescent="0.2">
      <c r="A165" s="77" t="str">
        <f t="shared" si="12"/>
        <v>11-0000</v>
      </c>
      <c r="B165" s="77" t="str">
        <f>VLOOKUP(A165,'[1]2- &amp; 3-digit SOC'!$A$1:$B$121,2,FALSE)</f>
        <v>Management Occupations</v>
      </c>
      <c r="C165" s="77" t="str">
        <f t="shared" si="13"/>
        <v>11-0000 Management Occupations</v>
      </c>
      <c r="D165" s="77" t="str">
        <f t="shared" si="14"/>
        <v>11-3000</v>
      </c>
      <c r="E165" s="77" t="str">
        <f>VLOOKUP(D165,'[1]2- &amp; 3-digit SOC'!$A$1:$B$121,2,FALSE)</f>
        <v>Operations Specialties Managers</v>
      </c>
      <c r="F165" s="77" t="str">
        <f t="shared" si="15"/>
        <v>11-3000 Operations Specialties Managers</v>
      </c>
      <c r="G165" s="77" t="s">
        <v>563</v>
      </c>
      <c r="H165" s="77" t="s">
        <v>564</v>
      </c>
      <c r="I165" s="77" t="s">
        <v>565</v>
      </c>
      <c r="J165" s="78" t="str">
        <f>CONCATENATE(H165, " (", R165, ")")</f>
        <v>Computer and Information Systems Managers ($153,648)</v>
      </c>
      <c r="K165" s="70">
        <v>47.170526316599997</v>
      </c>
      <c r="L165" s="70">
        <v>60.635991438399998</v>
      </c>
      <c r="M165" s="70">
        <v>73.869129314000006</v>
      </c>
      <c r="N165" s="70">
        <v>77.699253529499998</v>
      </c>
      <c r="O165" s="70">
        <v>90.782684499499993</v>
      </c>
      <c r="P165" s="70">
        <v>146.912027577</v>
      </c>
      <c r="Q165" s="71">
        <v>153647.78897299999</v>
      </c>
      <c r="R165" s="71" t="str">
        <f>TEXT(Q165, "$#,###")</f>
        <v>$153,648</v>
      </c>
      <c r="S165" s="68" t="s">
        <v>84</v>
      </c>
      <c r="T165" s="68" t="s">
        <v>539</v>
      </c>
      <c r="U165" s="68" t="s">
        <v>8</v>
      </c>
      <c r="V165" s="61">
        <v>9633.6163011600001</v>
      </c>
      <c r="W165" s="61">
        <v>11811.332162500001</v>
      </c>
      <c r="X165" s="61">
        <f>W165-V165</f>
        <v>2177.7158613400006</v>
      </c>
      <c r="Y165" s="72">
        <f>X165/V165</f>
        <v>0.22605382997014092</v>
      </c>
      <c r="Z165" s="61">
        <v>11811.332162500001</v>
      </c>
      <c r="AA165" s="61">
        <v>12787.8524855</v>
      </c>
      <c r="AB165" s="61">
        <f>AA165-Z165</f>
        <v>976.52032299999883</v>
      </c>
      <c r="AC165" s="72">
        <f>AB165/Z165</f>
        <v>8.2676560913287137E-2</v>
      </c>
      <c r="AD165" s="61">
        <v>4410.1067759799998</v>
      </c>
      <c r="AE165" s="61">
        <v>1102.52669399</v>
      </c>
      <c r="AF165" s="61">
        <v>2409.1952923700001</v>
      </c>
      <c r="AG165" s="61">
        <v>803.06509745599999</v>
      </c>
      <c r="AH165" s="62">
        <v>6.6000000000000003E-2</v>
      </c>
      <c r="AI165" s="61">
        <v>11365.391036999999</v>
      </c>
      <c r="AJ165" s="61">
        <v>3983.3275136000002</v>
      </c>
      <c r="AK165" s="63">
        <f>AJ165/AI165</f>
        <v>0.35047870334001607</v>
      </c>
      <c r="AL165" s="73">
        <v>79.900000000000006</v>
      </c>
      <c r="AM165" s="74">
        <v>1.008543</v>
      </c>
      <c r="AN165" s="74">
        <v>1.0210159999999999</v>
      </c>
      <c r="AO165" s="76" t="s">
        <v>90</v>
      </c>
      <c r="AP165" s="75">
        <v>2.45546945142E-3</v>
      </c>
      <c r="AQ165" s="75">
        <v>1.09477329946E-2</v>
      </c>
      <c r="AR165" s="75">
        <v>0.15867037270699999</v>
      </c>
      <c r="AS165" s="75">
        <v>0.34223847813000002</v>
      </c>
      <c r="AT165" s="75">
        <v>0.299648038836</v>
      </c>
      <c r="AU165" s="75">
        <v>0.16178312433700001</v>
      </c>
      <c r="AV165" s="75">
        <v>2.4002234679900002E-2</v>
      </c>
      <c r="AW165" s="61">
        <v>2694</v>
      </c>
      <c r="AX165" s="61">
        <v>3367</v>
      </c>
      <c r="AY165" s="61">
        <v>3834</v>
      </c>
      <c r="AZ165" s="61">
        <v>4212</v>
      </c>
      <c r="BA165" s="61">
        <v>4065</v>
      </c>
      <c r="BB165" s="61">
        <f>SUM(AW165:BA165)</f>
        <v>18172</v>
      </c>
      <c r="BC165" s="61">
        <f>BA165-AW165</f>
        <v>1371</v>
      </c>
      <c r="BD165" s="63">
        <f>BC165/AW165</f>
        <v>0.50890868596881955</v>
      </c>
      <c r="BE165" s="67">
        <f>IF(K165&lt;BE$6,1,0)</f>
        <v>0</v>
      </c>
      <c r="BF165" s="67">
        <f>+IF(AND(K165&gt;=BF$5,K165&lt;BF$6),1,0)</f>
        <v>0</v>
      </c>
      <c r="BG165" s="67">
        <f>+IF(AND(K165&gt;=BG$5,K165&lt;BG$6),1,0)</f>
        <v>0</v>
      </c>
      <c r="BH165" s="67">
        <f>+IF(AND(K165&gt;=BH$5,K165&lt;BH$6),1,0)</f>
        <v>0</v>
      </c>
      <c r="BI165" s="67">
        <f>+IF(K165&gt;=BI$6,1,0)</f>
        <v>1</v>
      </c>
      <c r="BJ165" s="67">
        <f>IF(M165&lt;BJ$6,1,0)</f>
        <v>0</v>
      </c>
      <c r="BK165" s="67">
        <f>+IF(AND(M165&gt;=BK$5,M165&lt;BK$6),1,0)</f>
        <v>0</v>
      </c>
      <c r="BL165" s="67">
        <f>+IF(AND(M165&gt;=BL$5,M165&lt;BL$6),1,0)</f>
        <v>0</v>
      </c>
      <c r="BM165" s="67">
        <f>+IF(AND(M165&gt;=BM$5,M165&lt;BM$6),1,0)</f>
        <v>0</v>
      </c>
      <c r="BN165" s="67">
        <f>+IF(M165&gt;=BN$6,1,0)</f>
        <v>1</v>
      </c>
      <c r="BO165" s="67" t="str">
        <f>+IF(M165&gt;=BO$6,"YES","NO")</f>
        <v>YES</v>
      </c>
      <c r="BP165" s="67" t="str">
        <f>+IF(K165&gt;=BP$6,"YES","NO")</f>
        <v>YES</v>
      </c>
      <c r="BQ165" s="67" t="str">
        <f>+IF(ISERROR(VLOOKUP(E165,'[1]Hi Tech List (2020)'!$A$2:$B$84,1,FALSE)),"NO","YES")</f>
        <v>NO</v>
      </c>
      <c r="BR165" s="67" t="str">
        <f>IF(AL165&gt;=BR$6,"YES","NO")</f>
        <v>NO</v>
      </c>
      <c r="BS165" s="67" t="str">
        <f>IF(AB165&gt;BS$6,"YES","NO")</f>
        <v>YES</v>
      </c>
      <c r="BT165" s="67" t="str">
        <f>IF(AC165&gt;BT$6,"YES","NO")</f>
        <v>NO</v>
      </c>
      <c r="BU165" s="67" t="str">
        <f>IF(AD165&gt;BU$6,"YES","NO")</f>
        <v>YES</v>
      </c>
      <c r="BV165" s="67" t="str">
        <f>IF(OR(BS165="YES",BT165="YES",BU165="YES"),"YES","NO")</f>
        <v>YES</v>
      </c>
      <c r="BW165" s="67" t="str">
        <f>+IF(BE165=1,BE$8,IF(BF165=1,BF$8,IF(BG165=1,BG$8,IF(BH165=1,BH$8,BI$8))))</f>
        <v>&gt;$30</v>
      </c>
      <c r="BX165" s="67" t="str">
        <f>+IF(BJ165=1,BJ$8,IF(BK165=1,BK$8,IF(BL165=1,BL$8,IF(BM165=1,BM$8,BN$8))))</f>
        <v>&gt;$30</v>
      </c>
    </row>
    <row r="166" spans="1:76" hidden="1" x14ac:dyDescent="0.2">
      <c r="A166" s="77" t="str">
        <f t="shared" si="12"/>
        <v>11-0000</v>
      </c>
      <c r="B166" s="77" t="str">
        <f>VLOOKUP(A166,'[1]2- &amp; 3-digit SOC'!$A$1:$B$121,2,FALSE)</f>
        <v>Management Occupations</v>
      </c>
      <c r="C166" s="77" t="str">
        <f t="shared" si="13"/>
        <v>11-0000 Management Occupations</v>
      </c>
      <c r="D166" s="77" t="str">
        <f t="shared" si="14"/>
        <v>11-3000</v>
      </c>
      <c r="E166" s="77" t="str">
        <f>VLOOKUP(D166,'[1]2- &amp; 3-digit SOC'!$A$1:$B$121,2,FALSE)</f>
        <v>Operations Specialties Managers</v>
      </c>
      <c r="F166" s="77" t="str">
        <f t="shared" si="15"/>
        <v>11-3000 Operations Specialties Managers</v>
      </c>
      <c r="G166" s="77" t="s">
        <v>566</v>
      </c>
      <c r="H166" s="77" t="s">
        <v>567</v>
      </c>
      <c r="I166" s="77" t="s">
        <v>568</v>
      </c>
      <c r="J166" s="78" t="str">
        <f>CONCATENATE(H166, " (", R166, ")")</f>
        <v>Financial Managers ($141,690)</v>
      </c>
      <c r="K166" s="70">
        <v>32.877414483000003</v>
      </c>
      <c r="L166" s="70">
        <v>47.398931367800003</v>
      </c>
      <c r="M166" s="70">
        <v>68.120166146800003</v>
      </c>
      <c r="N166" s="70">
        <v>76.346255855799996</v>
      </c>
      <c r="O166" s="70">
        <v>96.696968306800002</v>
      </c>
      <c r="P166" s="70">
        <v>144.97994890199999</v>
      </c>
      <c r="Q166" s="71">
        <v>141689.94558500001</v>
      </c>
      <c r="R166" s="71" t="str">
        <f>TEXT(Q166, "$#,###")</f>
        <v>$141,690</v>
      </c>
      <c r="S166" s="68" t="s">
        <v>84</v>
      </c>
      <c r="T166" s="68" t="s">
        <v>539</v>
      </c>
      <c r="U166" s="68" t="s">
        <v>8</v>
      </c>
      <c r="V166" s="61">
        <v>15559.085526999999</v>
      </c>
      <c r="W166" s="61">
        <v>18481.614073600002</v>
      </c>
      <c r="X166" s="61">
        <f>W166-V166</f>
        <v>2922.5285466000023</v>
      </c>
      <c r="Y166" s="72">
        <f>X166/V166</f>
        <v>0.18783421053431956</v>
      </c>
      <c r="Z166" s="61">
        <v>18481.614073600002</v>
      </c>
      <c r="AA166" s="61">
        <v>20084.789970000002</v>
      </c>
      <c r="AB166" s="61">
        <f>AA166-Z166</f>
        <v>1603.1758964000001</v>
      </c>
      <c r="AC166" s="72">
        <f>AB166/Z166</f>
        <v>8.6744366050260258E-2</v>
      </c>
      <c r="AD166" s="61">
        <v>6965.8087735400004</v>
      </c>
      <c r="AE166" s="61">
        <v>1741.45219339</v>
      </c>
      <c r="AF166" s="61">
        <v>3716.7104549400001</v>
      </c>
      <c r="AG166" s="61">
        <v>1238.90348498</v>
      </c>
      <c r="AH166" s="62">
        <v>6.5000000000000002E-2</v>
      </c>
      <c r="AI166" s="61">
        <v>17793.740728699999</v>
      </c>
      <c r="AJ166" s="61">
        <v>5560.1432115400003</v>
      </c>
      <c r="AK166" s="63">
        <f>AJ166/AI166</f>
        <v>0.31247747712609397</v>
      </c>
      <c r="AL166" s="73">
        <v>85.8</v>
      </c>
      <c r="AM166" s="74">
        <v>1.028424</v>
      </c>
      <c r="AN166" s="74">
        <v>1.037793</v>
      </c>
      <c r="AO166" s="76" t="s">
        <v>90</v>
      </c>
      <c r="AP166" s="75">
        <v>3.11387548919E-3</v>
      </c>
      <c r="AQ166" s="75">
        <v>1.7193118038099999E-2</v>
      </c>
      <c r="AR166" s="75">
        <v>0.19920987780800001</v>
      </c>
      <c r="AS166" s="75">
        <v>0.29535952157500001</v>
      </c>
      <c r="AT166" s="75">
        <v>0.259858630328</v>
      </c>
      <c r="AU166" s="75">
        <v>0.17508995815600001</v>
      </c>
      <c r="AV166" s="75">
        <v>5.0054044556099998E-2</v>
      </c>
      <c r="AW166" s="61">
        <v>1467</v>
      </c>
      <c r="AX166" s="61">
        <v>1276</v>
      </c>
      <c r="AY166" s="61">
        <v>1221</v>
      </c>
      <c r="AZ166" s="61">
        <v>1266</v>
      </c>
      <c r="BA166" s="61">
        <v>1136</v>
      </c>
      <c r="BB166" s="61">
        <f>SUM(AW166:BA166)</f>
        <v>6366</v>
      </c>
      <c r="BC166" s="61">
        <f>BA166-AW166</f>
        <v>-331</v>
      </c>
      <c r="BD166" s="63">
        <f>BC166/AW166</f>
        <v>-0.2256305385139741</v>
      </c>
      <c r="BE166" s="67">
        <f>IF(K166&lt;BE$6,1,0)</f>
        <v>0</v>
      </c>
      <c r="BF166" s="67">
        <f>+IF(AND(K166&gt;=BF$5,K166&lt;BF$6),1,0)</f>
        <v>0</v>
      </c>
      <c r="BG166" s="67">
        <f>+IF(AND(K166&gt;=BG$5,K166&lt;BG$6),1,0)</f>
        <v>0</v>
      </c>
      <c r="BH166" s="67">
        <f>+IF(AND(K166&gt;=BH$5,K166&lt;BH$6),1,0)</f>
        <v>0</v>
      </c>
      <c r="BI166" s="67">
        <f>+IF(K166&gt;=BI$6,1,0)</f>
        <v>1</v>
      </c>
      <c r="BJ166" s="67">
        <f>IF(M166&lt;BJ$6,1,0)</f>
        <v>0</v>
      </c>
      <c r="BK166" s="67">
        <f>+IF(AND(M166&gt;=BK$5,M166&lt;BK$6),1,0)</f>
        <v>0</v>
      </c>
      <c r="BL166" s="67">
        <f>+IF(AND(M166&gt;=BL$5,M166&lt;BL$6),1,0)</f>
        <v>0</v>
      </c>
      <c r="BM166" s="67">
        <f>+IF(AND(M166&gt;=BM$5,M166&lt;BM$6),1,0)</f>
        <v>0</v>
      </c>
      <c r="BN166" s="67">
        <f>+IF(M166&gt;=BN$6,1,0)</f>
        <v>1</v>
      </c>
      <c r="BO166" s="67" t="str">
        <f>+IF(M166&gt;=BO$6,"YES","NO")</f>
        <v>YES</v>
      </c>
      <c r="BP166" s="67" t="str">
        <f>+IF(K166&gt;=BP$6,"YES","NO")</f>
        <v>YES</v>
      </c>
      <c r="BQ166" s="67" t="str">
        <f>+IF(ISERROR(VLOOKUP(E166,'[1]Hi Tech List (2020)'!$A$2:$B$84,1,FALSE)),"NO","YES")</f>
        <v>NO</v>
      </c>
      <c r="BR166" s="67" t="str">
        <f>IF(AL166&gt;=BR$6,"YES","NO")</f>
        <v>NO</v>
      </c>
      <c r="BS166" s="67" t="str">
        <f>IF(AB166&gt;BS$6,"YES","NO")</f>
        <v>YES</v>
      </c>
      <c r="BT166" s="67" t="str">
        <f>IF(AC166&gt;BT$6,"YES","NO")</f>
        <v>NO</v>
      </c>
      <c r="BU166" s="67" t="str">
        <f>IF(AD166&gt;BU$6,"YES","NO")</f>
        <v>YES</v>
      </c>
      <c r="BV166" s="67" t="str">
        <f>IF(OR(BS166="YES",BT166="YES",BU166="YES"),"YES","NO")</f>
        <v>YES</v>
      </c>
      <c r="BW166" s="67" t="str">
        <f>+IF(BE166=1,BE$8,IF(BF166=1,BF$8,IF(BG166=1,BG$8,IF(BH166=1,BH$8,BI$8))))</f>
        <v>&gt;$30</v>
      </c>
      <c r="BX166" s="67" t="str">
        <f>+IF(BJ166=1,BJ$8,IF(BK166=1,BK$8,IF(BL166=1,BL$8,IF(BM166=1,BM$8,BN$8))))</f>
        <v>&gt;$30</v>
      </c>
    </row>
    <row r="167" spans="1:76" hidden="1" x14ac:dyDescent="0.2">
      <c r="A167" s="77" t="str">
        <f t="shared" si="12"/>
        <v>11-0000</v>
      </c>
      <c r="B167" s="77" t="str">
        <f>VLOOKUP(A167,'[1]2- &amp; 3-digit SOC'!$A$1:$B$121,2,FALSE)</f>
        <v>Management Occupations</v>
      </c>
      <c r="C167" s="77" t="str">
        <f t="shared" si="13"/>
        <v>11-0000 Management Occupations</v>
      </c>
      <c r="D167" s="77" t="str">
        <f t="shared" si="14"/>
        <v>11-3000</v>
      </c>
      <c r="E167" s="77" t="str">
        <f>VLOOKUP(D167,'[1]2- &amp; 3-digit SOC'!$A$1:$B$121,2,FALSE)</f>
        <v>Operations Specialties Managers</v>
      </c>
      <c r="F167" s="77" t="str">
        <f t="shared" si="15"/>
        <v>11-3000 Operations Specialties Managers</v>
      </c>
      <c r="G167" s="77" t="s">
        <v>569</v>
      </c>
      <c r="H167" s="77" t="s">
        <v>570</v>
      </c>
      <c r="I167" s="77" t="s">
        <v>571</v>
      </c>
      <c r="J167" s="78" t="str">
        <f>CONCATENATE(H167, " (", R167, ")")</f>
        <v>Industrial Production Managers ($110,060)</v>
      </c>
      <c r="K167" s="70">
        <v>32.8469443953</v>
      </c>
      <c r="L167" s="70">
        <v>41.897182010800002</v>
      </c>
      <c r="M167" s="70">
        <v>52.913501074000003</v>
      </c>
      <c r="N167" s="70">
        <v>58.960118930999997</v>
      </c>
      <c r="O167" s="70">
        <v>71.8983272304</v>
      </c>
      <c r="P167" s="70">
        <v>93.176047006299996</v>
      </c>
      <c r="Q167" s="71">
        <v>110060.082234</v>
      </c>
      <c r="R167" s="71" t="str">
        <f>TEXT(Q167, "$#,###")</f>
        <v>$110,060</v>
      </c>
      <c r="S167" s="68" t="s">
        <v>84</v>
      </c>
      <c r="T167" s="68" t="s">
        <v>539</v>
      </c>
      <c r="U167" s="68" t="s">
        <v>8</v>
      </c>
      <c r="V167" s="61">
        <v>3676.9673380200002</v>
      </c>
      <c r="W167" s="61">
        <v>4015.8617188799999</v>
      </c>
      <c r="X167" s="61">
        <f>W167-V167</f>
        <v>338.89438085999973</v>
      </c>
      <c r="Y167" s="72">
        <f>X167/V167</f>
        <v>9.2166818387483973E-2</v>
      </c>
      <c r="Z167" s="61">
        <v>4015.8617188799999</v>
      </c>
      <c r="AA167" s="61">
        <v>4142.9321246400004</v>
      </c>
      <c r="AB167" s="61">
        <f>AA167-Z167</f>
        <v>127.07040576000054</v>
      </c>
      <c r="AC167" s="72">
        <f>AB167/Z167</f>
        <v>3.1642126809943973E-2</v>
      </c>
      <c r="AD167" s="61">
        <v>1134.9335821499999</v>
      </c>
      <c r="AE167" s="61">
        <v>283.73339553699998</v>
      </c>
      <c r="AF167" s="61">
        <v>743.81617871599997</v>
      </c>
      <c r="AG167" s="61">
        <v>247.938726239</v>
      </c>
      <c r="AH167" s="62">
        <v>6.0999999999999999E-2</v>
      </c>
      <c r="AI167" s="61">
        <v>3949.1096031000002</v>
      </c>
      <c r="AJ167" s="61">
        <v>1091.00830479</v>
      </c>
      <c r="AK167" s="63">
        <f>AJ167/AI167</f>
        <v>0.27626690936447357</v>
      </c>
      <c r="AL167" s="73">
        <v>80.900000000000006</v>
      </c>
      <c r="AM167" s="74">
        <v>0.85932500000000001</v>
      </c>
      <c r="AN167" s="74">
        <v>0.85241299999999998</v>
      </c>
      <c r="AO167" s="76" t="s">
        <v>90</v>
      </c>
      <c r="AP167" s="76" t="s">
        <v>90</v>
      </c>
      <c r="AQ167" s="75">
        <v>8.5938736722899998E-3</v>
      </c>
      <c r="AR167" s="75">
        <v>0.126376835587</v>
      </c>
      <c r="AS167" s="75">
        <v>0.25746404091199998</v>
      </c>
      <c r="AT167" s="75">
        <v>0.30475728847099998</v>
      </c>
      <c r="AU167" s="75">
        <v>0.248073021112</v>
      </c>
      <c r="AV167" s="75">
        <v>5.2463362083899998E-2</v>
      </c>
      <c r="AW167" s="61">
        <v>6943</v>
      </c>
      <c r="AX167" s="61">
        <v>6369</v>
      </c>
      <c r="AY167" s="61">
        <v>6454</v>
      </c>
      <c r="AZ167" s="61">
        <v>6489</v>
      </c>
      <c r="BA167" s="61">
        <v>6927</v>
      </c>
      <c r="BB167" s="61">
        <f>SUM(AW167:BA167)</f>
        <v>33182</v>
      </c>
      <c r="BC167" s="61">
        <f>BA167-AW167</f>
        <v>-16</v>
      </c>
      <c r="BD167" s="63">
        <f>BC167/AW167</f>
        <v>-2.3044793317009938E-3</v>
      </c>
      <c r="BE167" s="67">
        <f>IF(K167&lt;BE$6,1,0)</f>
        <v>0</v>
      </c>
      <c r="BF167" s="67">
        <f>+IF(AND(K167&gt;=BF$5,K167&lt;BF$6),1,0)</f>
        <v>0</v>
      </c>
      <c r="BG167" s="67">
        <f>+IF(AND(K167&gt;=BG$5,K167&lt;BG$6),1,0)</f>
        <v>0</v>
      </c>
      <c r="BH167" s="67">
        <f>+IF(AND(K167&gt;=BH$5,K167&lt;BH$6),1,0)</f>
        <v>0</v>
      </c>
      <c r="BI167" s="67">
        <f>+IF(K167&gt;=BI$6,1,0)</f>
        <v>1</v>
      </c>
      <c r="BJ167" s="67">
        <f>IF(M167&lt;BJ$6,1,0)</f>
        <v>0</v>
      </c>
      <c r="BK167" s="67">
        <f>+IF(AND(M167&gt;=BK$5,M167&lt;BK$6),1,0)</f>
        <v>0</v>
      </c>
      <c r="BL167" s="67">
        <f>+IF(AND(M167&gt;=BL$5,M167&lt;BL$6),1,0)</f>
        <v>0</v>
      </c>
      <c r="BM167" s="67">
        <f>+IF(AND(M167&gt;=BM$5,M167&lt;BM$6),1,0)</f>
        <v>0</v>
      </c>
      <c r="BN167" s="67">
        <f>+IF(M167&gt;=BN$6,1,0)</f>
        <v>1</v>
      </c>
      <c r="BO167" s="67" t="str">
        <f>+IF(M167&gt;=BO$6,"YES","NO")</f>
        <v>YES</v>
      </c>
      <c r="BP167" s="67" t="str">
        <f>+IF(K167&gt;=BP$6,"YES","NO")</f>
        <v>YES</v>
      </c>
      <c r="BQ167" s="67" t="str">
        <f>+IF(ISERROR(VLOOKUP(E167,'[1]Hi Tech List (2020)'!$A$2:$B$84,1,FALSE)),"NO","YES")</f>
        <v>NO</v>
      </c>
      <c r="BR167" s="67" t="str">
        <f>IF(AL167&gt;=BR$6,"YES","NO")</f>
        <v>NO</v>
      </c>
      <c r="BS167" s="67" t="str">
        <f>IF(AB167&gt;BS$6,"YES","NO")</f>
        <v>YES</v>
      </c>
      <c r="BT167" s="67" t="str">
        <f>IF(AC167&gt;BT$6,"YES","NO")</f>
        <v>NO</v>
      </c>
      <c r="BU167" s="67" t="str">
        <f>IF(AD167&gt;BU$6,"YES","NO")</f>
        <v>YES</v>
      </c>
      <c r="BV167" s="67" t="str">
        <f>IF(OR(BS167="YES",BT167="YES",BU167="YES"),"YES","NO")</f>
        <v>YES</v>
      </c>
      <c r="BW167" s="67" t="str">
        <f>+IF(BE167=1,BE$8,IF(BF167=1,BF$8,IF(BG167=1,BG$8,IF(BH167=1,BH$8,BI$8))))</f>
        <v>&gt;$30</v>
      </c>
      <c r="BX167" s="67" t="str">
        <f>+IF(BJ167=1,BJ$8,IF(BK167=1,BK$8,IF(BL167=1,BL$8,IF(BM167=1,BM$8,BN$8))))</f>
        <v>&gt;$30</v>
      </c>
    </row>
    <row r="168" spans="1:76" hidden="1" x14ac:dyDescent="0.2">
      <c r="A168" s="77" t="str">
        <f t="shared" si="12"/>
        <v>11-0000</v>
      </c>
      <c r="B168" s="77" t="str">
        <f>VLOOKUP(A168,'[1]2- &amp; 3-digit SOC'!$A$1:$B$121,2,FALSE)</f>
        <v>Management Occupations</v>
      </c>
      <c r="C168" s="77" t="str">
        <f t="shared" si="13"/>
        <v>11-0000 Management Occupations</v>
      </c>
      <c r="D168" s="77" t="str">
        <f t="shared" si="14"/>
        <v>11-3000</v>
      </c>
      <c r="E168" s="77" t="str">
        <f>VLOOKUP(D168,'[1]2- &amp; 3-digit SOC'!$A$1:$B$121,2,FALSE)</f>
        <v>Operations Specialties Managers</v>
      </c>
      <c r="F168" s="77" t="str">
        <f t="shared" si="15"/>
        <v>11-3000 Operations Specialties Managers</v>
      </c>
      <c r="G168" s="77" t="s">
        <v>572</v>
      </c>
      <c r="H168" s="77" t="s">
        <v>573</v>
      </c>
      <c r="I168" s="77" t="s">
        <v>574</v>
      </c>
      <c r="J168" s="78" t="str">
        <f>CONCATENATE(H168, " (", R168, ")")</f>
        <v>Purchasing Managers ($130,010)</v>
      </c>
      <c r="K168" s="70">
        <v>38.788904602099997</v>
      </c>
      <c r="L168" s="70">
        <v>49.763545093099999</v>
      </c>
      <c r="M168" s="70">
        <v>62.504954338200001</v>
      </c>
      <c r="N168" s="70">
        <v>65.1433536041</v>
      </c>
      <c r="O168" s="70">
        <v>76.445933135199994</v>
      </c>
      <c r="P168" s="70">
        <v>93.810050479799997</v>
      </c>
      <c r="Q168" s="71">
        <v>130010.30502299999</v>
      </c>
      <c r="R168" s="71" t="str">
        <f>TEXT(Q168, "$#,###")</f>
        <v>$130,010</v>
      </c>
      <c r="S168" s="68" t="s">
        <v>84</v>
      </c>
      <c r="T168" s="68" t="s">
        <v>539</v>
      </c>
      <c r="U168" s="68" t="s">
        <v>8</v>
      </c>
      <c r="V168" s="61">
        <v>2099.1300136599998</v>
      </c>
      <c r="W168" s="61">
        <v>2226.6304606399999</v>
      </c>
      <c r="X168" s="61">
        <f>W168-V168</f>
        <v>127.50044698000011</v>
      </c>
      <c r="Y168" s="72">
        <f>X168/V168</f>
        <v>6.0739661740957608E-2</v>
      </c>
      <c r="Z168" s="61">
        <v>2226.6304606399999</v>
      </c>
      <c r="AA168" s="61">
        <v>2319.5706820099999</v>
      </c>
      <c r="AB168" s="61">
        <f>AA168-Z168</f>
        <v>92.940221370000017</v>
      </c>
      <c r="AC168" s="72">
        <f>AB168/Z168</f>
        <v>4.1740299081009707E-2</v>
      </c>
      <c r="AD168" s="61">
        <v>734.706336556</v>
      </c>
      <c r="AE168" s="61">
        <v>183.676584139</v>
      </c>
      <c r="AF168" s="61">
        <v>468.21630350700002</v>
      </c>
      <c r="AG168" s="61">
        <v>156.07210116900001</v>
      </c>
      <c r="AH168" s="62">
        <v>6.9000000000000006E-2</v>
      </c>
      <c r="AI168" s="61">
        <v>2179.7550407099998</v>
      </c>
      <c r="AJ168" s="61">
        <v>741.72263524499999</v>
      </c>
      <c r="AK168" s="63">
        <f>AJ168/AI168</f>
        <v>0.34027797683330635</v>
      </c>
      <c r="AL168" s="73">
        <v>88.7</v>
      </c>
      <c r="AM168" s="74">
        <v>1.165983</v>
      </c>
      <c r="AN168" s="74">
        <v>1.1622809999999999</v>
      </c>
      <c r="AO168" s="76" t="s">
        <v>90</v>
      </c>
      <c r="AP168" s="76" t="s">
        <v>90</v>
      </c>
      <c r="AQ168" s="75">
        <v>1.57426414503E-2</v>
      </c>
      <c r="AR168" s="75">
        <v>0.149160830464</v>
      </c>
      <c r="AS168" s="75">
        <v>0.24414036141600001</v>
      </c>
      <c r="AT168" s="75">
        <v>0.28317784480699998</v>
      </c>
      <c r="AU168" s="75">
        <v>0.25085241229900002</v>
      </c>
      <c r="AV168" s="75">
        <v>5.4091393670400001E-2</v>
      </c>
      <c r="AW168" s="61">
        <v>0</v>
      </c>
      <c r="AX168" s="61">
        <v>0</v>
      </c>
      <c r="AY168" s="61">
        <v>0</v>
      </c>
      <c r="AZ168" s="61">
        <v>0</v>
      </c>
      <c r="BA168" s="61">
        <v>0</v>
      </c>
      <c r="BB168" s="61">
        <f>SUM(AW168:BA168)</f>
        <v>0</v>
      </c>
      <c r="BC168" s="61">
        <f>BA168-AW168</f>
        <v>0</v>
      </c>
      <c r="BD168" s="63">
        <v>0</v>
      </c>
      <c r="BE168" s="67">
        <f>IF(K168&lt;BE$6,1,0)</f>
        <v>0</v>
      </c>
      <c r="BF168" s="67">
        <f>+IF(AND(K168&gt;=BF$5,K168&lt;BF$6),1,0)</f>
        <v>0</v>
      </c>
      <c r="BG168" s="67">
        <f>+IF(AND(K168&gt;=BG$5,K168&lt;BG$6),1,0)</f>
        <v>0</v>
      </c>
      <c r="BH168" s="67">
        <f>+IF(AND(K168&gt;=BH$5,K168&lt;BH$6),1,0)</f>
        <v>0</v>
      </c>
      <c r="BI168" s="67">
        <f>+IF(K168&gt;=BI$6,1,0)</f>
        <v>1</v>
      </c>
      <c r="BJ168" s="67">
        <f>IF(M168&lt;BJ$6,1,0)</f>
        <v>0</v>
      </c>
      <c r="BK168" s="67">
        <f>+IF(AND(M168&gt;=BK$5,M168&lt;BK$6),1,0)</f>
        <v>0</v>
      </c>
      <c r="BL168" s="67">
        <f>+IF(AND(M168&gt;=BL$5,M168&lt;BL$6),1,0)</f>
        <v>0</v>
      </c>
      <c r="BM168" s="67">
        <f>+IF(AND(M168&gt;=BM$5,M168&lt;BM$6),1,0)</f>
        <v>0</v>
      </c>
      <c r="BN168" s="67">
        <f>+IF(M168&gt;=BN$6,1,0)</f>
        <v>1</v>
      </c>
      <c r="BO168" s="67" t="str">
        <f>+IF(M168&gt;=BO$6,"YES","NO")</f>
        <v>YES</v>
      </c>
      <c r="BP168" s="67" t="str">
        <f>+IF(K168&gt;=BP$6,"YES","NO")</f>
        <v>YES</v>
      </c>
      <c r="BQ168" s="67" t="str">
        <f>+IF(ISERROR(VLOOKUP(E168,'[1]Hi Tech List (2020)'!$A$2:$B$84,1,FALSE)),"NO","YES")</f>
        <v>NO</v>
      </c>
      <c r="BR168" s="67" t="str">
        <f>IF(AL168&gt;=BR$6,"YES","NO")</f>
        <v>NO</v>
      </c>
      <c r="BS168" s="67" t="str">
        <f>IF(AB168&gt;BS$6,"YES","NO")</f>
        <v>NO</v>
      </c>
      <c r="BT168" s="67" t="str">
        <f>IF(AC168&gt;BT$6,"YES","NO")</f>
        <v>NO</v>
      </c>
      <c r="BU168" s="67" t="str">
        <f>IF(AD168&gt;BU$6,"YES","NO")</f>
        <v>YES</v>
      </c>
      <c r="BV168" s="67" t="str">
        <f>IF(OR(BS168="YES",BT168="YES",BU168="YES"),"YES","NO")</f>
        <v>YES</v>
      </c>
      <c r="BW168" s="67" t="str">
        <f>+IF(BE168=1,BE$8,IF(BF168=1,BF$8,IF(BG168=1,BG$8,IF(BH168=1,BH$8,BI$8))))</f>
        <v>&gt;$30</v>
      </c>
      <c r="BX168" s="67" t="str">
        <f>+IF(BJ168=1,BJ$8,IF(BK168=1,BK$8,IF(BL168=1,BL$8,IF(BM168=1,BM$8,BN$8))))</f>
        <v>&gt;$30</v>
      </c>
    </row>
    <row r="169" spans="1:76" ht="25.5" hidden="1" x14ac:dyDescent="0.2">
      <c r="A169" s="77" t="str">
        <f t="shared" si="12"/>
        <v>11-0000</v>
      </c>
      <c r="B169" s="77" t="str">
        <f>VLOOKUP(A169,'[1]2- &amp; 3-digit SOC'!$A$1:$B$121,2,FALSE)</f>
        <v>Management Occupations</v>
      </c>
      <c r="C169" s="77" t="str">
        <f t="shared" si="13"/>
        <v>11-0000 Management Occupations</v>
      </c>
      <c r="D169" s="77" t="str">
        <f t="shared" si="14"/>
        <v>11-3000</v>
      </c>
      <c r="E169" s="77" t="str">
        <f>VLOOKUP(D169,'[1]2- &amp; 3-digit SOC'!$A$1:$B$121,2,FALSE)</f>
        <v>Operations Specialties Managers</v>
      </c>
      <c r="F169" s="77" t="str">
        <f t="shared" si="15"/>
        <v>11-3000 Operations Specialties Managers</v>
      </c>
      <c r="G169" s="77" t="s">
        <v>575</v>
      </c>
      <c r="H169" s="77" t="s">
        <v>576</v>
      </c>
      <c r="I169" s="77" t="s">
        <v>577</v>
      </c>
      <c r="J169" s="78" t="str">
        <f>CONCATENATE(H169, " (", R169, ")")</f>
        <v>Transportation, Storage, and Distribution Managers ($95,896)</v>
      </c>
      <c r="K169" s="70">
        <v>30.359237325900001</v>
      </c>
      <c r="L169" s="70">
        <v>36.0384375625</v>
      </c>
      <c r="M169" s="70">
        <v>46.103984355100003</v>
      </c>
      <c r="N169" s="70">
        <v>50.815590787300003</v>
      </c>
      <c r="O169" s="70">
        <v>59.956405443800001</v>
      </c>
      <c r="P169" s="70">
        <v>77.961636786200003</v>
      </c>
      <c r="Q169" s="71">
        <v>95896.287458499995</v>
      </c>
      <c r="R169" s="71" t="str">
        <f>TEXT(Q169, "$#,###")</f>
        <v>$95,896</v>
      </c>
      <c r="S169" s="68" t="s">
        <v>307</v>
      </c>
      <c r="T169" s="68" t="s">
        <v>539</v>
      </c>
      <c r="U169" s="68" t="s">
        <v>8</v>
      </c>
      <c r="V169" s="61">
        <v>4058.5427784200001</v>
      </c>
      <c r="W169" s="61">
        <v>4676.8703696599996</v>
      </c>
      <c r="X169" s="61">
        <f>W169-V169</f>
        <v>618.32759123999949</v>
      </c>
      <c r="Y169" s="72">
        <f>X169/V169</f>
        <v>0.15235211872787399</v>
      </c>
      <c r="Z169" s="61">
        <v>4676.8703696599996</v>
      </c>
      <c r="AA169" s="61">
        <v>4928.5689407600003</v>
      </c>
      <c r="AB169" s="61">
        <f>AA169-Z169</f>
        <v>251.69857110000066</v>
      </c>
      <c r="AC169" s="72">
        <f>AB169/Z169</f>
        <v>5.3817735195918787E-2</v>
      </c>
      <c r="AD169" s="61">
        <v>1574.60097352</v>
      </c>
      <c r="AE169" s="61">
        <v>393.65024338000001</v>
      </c>
      <c r="AF169" s="61">
        <v>959.12820215900001</v>
      </c>
      <c r="AG169" s="61">
        <v>319.70940072000002</v>
      </c>
      <c r="AH169" s="62">
        <v>6.7000000000000004E-2</v>
      </c>
      <c r="AI169" s="61">
        <v>4547.2247072600003</v>
      </c>
      <c r="AJ169" s="61">
        <v>1867.5473960700001</v>
      </c>
      <c r="AK169" s="63">
        <f>AJ169/AI169</f>
        <v>0.41070048574646301</v>
      </c>
      <c r="AL169" s="73">
        <v>88.2</v>
      </c>
      <c r="AM169" s="74">
        <v>1.305096</v>
      </c>
      <c r="AN169" s="74">
        <v>1.3070759999999999</v>
      </c>
      <c r="AO169" s="76" t="s">
        <v>90</v>
      </c>
      <c r="AP169" s="75">
        <v>9.6167449523200006E-3</v>
      </c>
      <c r="AQ169" s="75">
        <v>2.4188543092100001E-2</v>
      </c>
      <c r="AR169" s="75">
        <v>0.20015237102399999</v>
      </c>
      <c r="AS169" s="75">
        <v>0.25911976197999997</v>
      </c>
      <c r="AT169" s="75">
        <v>0.26417974085000001</v>
      </c>
      <c r="AU169" s="75">
        <v>0.19548372007600001</v>
      </c>
      <c r="AV169" s="75">
        <v>4.67043818634E-2</v>
      </c>
      <c r="AW169" s="61">
        <v>6956</v>
      </c>
      <c r="AX169" s="61">
        <v>6260</v>
      </c>
      <c r="AY169" s="61">
        <v>6341</v>
      </c>
      <c r="AZ169" s="61">
        <v>6419</v>
      </c>
      <c r="BA169" s="61">
        <v>6990</v>
      </c>
      <c r="BB169" s="61">
        <f>SUM(AW169:BA169)</f>
        <v>32966</v>
      </c>
      <c r="BC169" s="61">
        <f>BA169-AW169</f>
        <v>34</v>
      </c>
      <c r="BD169" s="63">
        <f>BC169/AW169</f>
        <v>4.8878665899942499E-3</v>
      </c>
      <c r="BE169" s="67">
        <f>IF(K169&lt;BE$6,1,0)</f>
        <v>0</v>
      </c>
      <c r="BF169" s="67">
        <f>+IF(AND(K169&gt;=BF$5,K169&lt;BF$6),1,0)</f>
        <v>0</v>
      </c>
      <c r="BG169" s="67">
        <f>+IF(AND(K169&gt;=BG$5,K169&lt;BG$6),1,0)</f>
        <v>0</v>
      </c>
      <c r="BH169" s="67">
        <f>+IF(AND(K169&gt;=BH$5,K169&lt;BH$6),1,0)</f>
        <v>0</v>
      </c>
      <c r="BI169" s="67">
        <f>+IF(K169&gt;=BI$6,1,0)</f>
        <v>1</v>
      </c>
      <c r="BJ169" s="67">
        <f>IF(M169&lt;BJ$6,1,0)</f>
        <v>0</v>
      </c>
      <c r="BK169" s="67">
        <f>+IF(AND(M169&gt;=BK$5,M169&lt;BK$6),1,0)</f>
        <v>0</v>
      </c>
      <c r="BL169" s="67">
        <f>+IF(AND(M169&gt;=BL$5,M169&lt;BL$6),1,0)</f>
        <v>0</v>
      </c>
      <c r="BM169" s="67">
        <f>+IF(AND(M169&gt;=BM$5,M169&lt;BM$6),1,0)</f>
        <v>0</v>
      </c>
      <c r="BN169" s="67">
        <f>+IF(M169&gt;=BN$6,1,0)</f>
        <v>1</v>
      </c>
      <c r="BO169" s="67" t="str">
        <f>+IF(M169&gt;=BO$6,"YES","NO")</f>
        <v>YES</v>
      </c>
      <c r="BP169" s="67" t="str">
        <f>+IF(K169&gt;=BP$6,"YES","NO")</f>
        <v>YES</v>
      </c>
      <c r="BQ169" s="67" t="str">
        <f>+IF(ISERROR(VLOOKUP(E169,'[1]Hi Tech List (2020)'!$A$2:$B$84,1,FALSE)),"NO","YES")</f>
        <v>NO</v>
      </c>
      <c r="BR169" s="67" t="str">
        <f>IF(AL169&gt;=BR$6,"YES","NO")</f>
        <v>NO</v>
      </c>
      <c r="BS169" s="67" t="str">
        <f>IF(AB169&gt;BS$6,"YES","NO")</f>
        <v>YES</v>
      </c>
      <c r="BT169" s="67" t="str">
        <f>IF(AC169&gt;BT$6,"YES","NO")</f>
        <v>NO</v>
      </c>
      <c r="BU169" s="67" t="str">
        <f>IF(AD169&gt;BU$6,"YES","NO")</f>
        <v>YES</v>
      </c>
      <c r="BV169" s="67" t="str">
        <f>IF(OR(BS169="YES",BT169="YES",BU169="YES"),"YES","NO")</f>
        <v>YES</v>
      </c>
      <c r="BW169" s="67" t="str">
        <f>+IF(BE169=1,BE$8,IF(BF169=1,BF$8,IF(BG169=1,BG$8,IF(BH169=1,BH$8,BI$8))))</f>
        <v>&gt;$30</v>
      </c>
      <c r="BX169" s="67" t="str">
        <f>+IF(BJ169=1,BJ$8,IF(BK169=1,BK$8,IF(BL169=1,BL$8,IF(BM169=1,BM$8,BN$8))))</f>
        <v>&gt;$30</v>
      </c>
    </row>
    <row r="170" spans="1:76" hidden="1" x14ac:dyDescent="0.2">
      <c r="A170" s="77" t="str">
        <f t="shared" si="12"/>
        <v>11-0000</v>
      </c>
      <c r="B170" s="77" t="str">
        <f>VLOOKUP(A170,'[1]2- &amp; 3-digit SOC'!$A$1:$B$121,2,FALSE)</f>
        <v>Management Occupations</v>
      </c>
      <c r="C170" s="77" t="str">
        <f t="shared" si="13"/>
        <v>11-0000 Management Occupations</v>
      </c>
      <c r="D170" s="77" t="str">
        <f t="shared" si="14"/>
        <v>11-3000</v>
      </c>
      <c r="E170" s="77" t="str">
        <f>VLOOKUP(D170,'[1]2- &amp; 3-digit SOC'!$A$1:$B$121,2,FALSE)</f>
        <v>Operations Specialties Managers</v>
      </c>
      <c r="F170" s="77" t="str">
        <f t="shared" si="15"/>
        <v>11-3000 Operations Specialties Managers</v>
      </c>
      <c r="G170" s="77" t="s">
        <v>578</v>
      </c>
      <c r="H170" s="77" t="s">
        <v>579</v>
      </c>
      <c r="I170" s="77" t="s">
        <v>580</v>
      </c>
      <c r="J170" s="78" t="str">
        <f>CONCATENATE(H170, " (", R170, ")")</f>
        <v>Compensation and Benefits Managers ($116,172)</v>
      </c>
      <c r="K170" s="70">
        <v>30.4177336628</v>
      </c>
      <c r="L170" s="70">
        <v>40.837948674899998</v>
      </c>
      <c r="M170" s="70">
        <v>55.852009120699996</v>
      </c>
      <c r="N170" s="70">
        <v>58.913308805299998</v>
      </c>
      <c r="O170" s="70">
        <v>72.213742529100003</v>
      </c>
      <c r="P170" s="70">
        <v>88.779285970399997</v>
      </c>
      <c r="Q170" s="71">
        <v>116172.178971</v>
      </c>
      <c r="R170" s="71" t="str">
        <f>TEXT(Q170, "$#,###")</f>
        <v>$116,172</v>
      </c>
      <c r="S170" s="68" t="s">
        <v>84</v>
      </c>
      <c r="T170" s="68" t="s">
        <v>539</v>
      </c>
      <c r="U170" s="68" t="s">
        <v>8</v>
      </c>
      <c r="V170" s="61">
        <v>343.16688879100002</v>
      </c>
      <c r="W170" s="61">
        <v>429.30231423200001</v>
      </c>
      <c r="X170" s="61">
        <f>W170-V170</f>
        <v>86.135425440999995</v>
      </c>
      <c r="Y170" s="72">
        <f>X170/V170</f>
        <v>0.2510015629551583</v>
      </c>
      <c r="Z170" s="61">
        <v>429.30231423200001</v>
      </c>
      <c r="AA170" s="61">
        <v>455.45209516599999</v>
      </c>
      <c r="AB170" s="61">
        <f>AA170-Z170</f>
        <v>26.149780933999978</v>
      </c>
      <c r="AC170" s="72">
        <f>AB170/Z170</f>
        <v>6.0912275725279061E-2</v>
      </c>
      <c r="AD170" s="61">
        <v>155.99628705000001</v>
      </c>
      <c r="AE170" s="61">
        <v>38.9990717624</v>
      </c>
      <c r="AF170" s="61">
        <v>93.518437978199998</v>
      </c>
      <c r="AG170" s="61">
        <v>31.172812659400002</v>
      </c>
      <c r="AH170" s="62">
        <v>7.0999999999999994E-2</v>
      </c>
      <c r="AI170" s="61">
        <v>415.89565580099998</v>
      </c>
      <c r="AJ170" s="61">
        <v>167.74069202300001</v>
      </c>
      <c r="AK170" s="63">
        <f>AJ170/AI170</f>
        <v>0.40332398206934261</v>
      </c>
      <c r="AL170" s="73">
        <v>83.8</v>
      </c>
      <c r="AM170" s="74">
        <v>1.0432140000000001</v>
      </c>
      <c r="AN170" s="74">
        <v>1.056853</v>
      </c>
      <c r="AO170" s="75">
        <v>2.7972528756500001E-4</v>
      </c>
      <c r="AP170" s="76" t="s">
        <v>90</v>
      </c>
      <c r="AQ170" s="76" t="s">
        <v>90</v>
      </c>
      <c r="AR170" s="75">
        <v>0.164939792872</v>
      </c>
      <c r="AS170" s="75">
        <v>0.29098397122500003</v>
      </c>
      <c r="AT170" s="75">
        <v>0.276913658171</v>
      </c>
      <c r="AU170" s="75">
        <v>0.208892091271</v>
      </c>
      <c r="AV170" s="75">
        <v>4.55298920978E-2</v>
      </c>
      <c r="AW170" s="61">
        <v>73</v>
      </c>
      <c r="AX170" s="61">
        <v>103</v>
      </c>
      <c r="AY170" s="61">
        <v>72</v>
      </c>
      <c r="AZ170" s="61">
        <v>78</v>
      </c>
      <c r="BA170" s="61">
        <v>67</v>
      </c>
      <c r="BB170" s="61">
        <f>SUM(AW170:BA170)</f>
        <v>393</v>
      </c>
      <c r="BC170" s="61">
        <f>BA170-AW170</f>
        <v>-6</v>
      </c>
      <c r="BD170" s="63">
        <f>BC170/AW170</f>
        <v>-8.2191780821917804E-2</v>
      </c>
      <c r="BE170" s="67">
        <f>IF(K170&lt;BE$6,1,0)</f>
        <v>0</v>
      </c>
      <c r="BF170" s="67">
        <f>+IF(AND(K170&gt;=BF$5,K170&lt;BF$6),1,0)</f>
        <v>0</v>
      </c>
      <c r="BG170" s="67">
        <f>+IF(AND(K170&gt;=BG$5,K170&lt;BG$6),1,0)</f>
        <v>0</v>
      </c>
      <c r="BH170" s="67">
        <f>+IF(AND(K170&gt;=BH$5,K170&lt;BH$6),1,0)</f>
        <v>0</v>
      </c>
      <c r="BI170" s="67">
        <f>+IF(K170&gt;=BI$6,1,0)</f>
        <v>1</v>
      </c>
      <c r="BJ170" s="67">
        <f>IF(M170&lt;BJ$6,1,0)</f>
        <v>0</v>
      </c>
      <c r="BK170" s="67">
        <f>+IF(AND(M170&gt;=BK$5,M170&lt;BK$6),1,0)</f>
        <v>0</v>
      </c>
      <c r="BL170" s="67">
        <f>+IF(AND(M170&gt;=BL$5,M170&lt;BL$6),1,0)</f>
        <v>0</v>
      </c>
      <c r="BM170" s="67">
        <f>+IF(AND(M170&gt;=BM$5,M170&lt;BM$6),1,0)</f>
        <v>0</v>
      </c>
      <c r="BN170" s="67">
        <f>+IF(M170&gt;=BN$6,1,0)</f>
        <v>1</v>
      </c>
      <c r="BO170" s="67" t="str">
        <f>+IF(M170&gt;=BO$6,"YES","NO")</f>
        <v>YES</v>
      </c>
      <c r="BP170" s="67" t="str">
        <f>+IF(K170&gt;=BP$6,"YES","NO")</f>
        <v>YES</v>
      </c>
      <c r="BQ170" s="67" t="str">
        <f>+IF(ISERROR(VLOOKUP(E170,'[1]Hi Tech List (2020)'!$A$2:$B$84,1,FALSE)),"NO","YES")</f>
        <v>NO</v>
      </c>
      <c r="BR170" s="67" t="str">
        <f>IF(AL170&gt;=BR$6,"YES","NO")</f>
        <v>NO</v>
      </c>
      <c r="BS170" s="67" t="str">
        <f>IF(AB170&gt;BS$6,"YES","NO")</f>
        <v>NO</v>
      </c>
      <c r="BT170" s="67" t="str">
        <f>IF(AC170&gt;BT$6,"YES","NO")</f>
        <v>NO</v>
      </c>
      <c r="BU170" s="67" t="str">
        <f>IF(AD170&gt;BU$6,"YES","NO")</f>
        <v>YES</v>
      </c>
      <c r="BV170" s="67" t="str">
        <f>IF(OR(BS170="YES",BT170="YES",BU170="YES"),"YES","NO")</f>
        <v>YES</v>
      </c>
      <c r="BW170" s="67" t="str">
        <f>+IF(BE170=1,BE$8,IF(BF170=1,BF$8,IF(BG170=1,BG$8,IF(BH170=1,BH$8,BI$8))))</f>
        <v>&gt;$30</v>
      </c>
      <c r="BX170" s="67" t="str">
        <f>+IF(BJ170=1,BJ$8,IF(BK170=1,BK$8,IF(BL170=1,BL$8,IF(BM170=1,BM$8,BN$8))))</f>
        <v>&gt;$30</v>
      </c>
    </row>
    <row r="171" spans="1:76" hidden="1" x14ac:dyDescent="0.2">
      <c r="A171" s="77" t="str">
        <f t="shared" si="12"/>
        <v>11-0000</v>
      </c>
      <c r="B171" s="77" t="str">
        <f>VLOOKUP(A171,'[1]2- &amp; 3-digit SOC'!$A$1:$B$121,2,FALSE)</f>
        <v>Management Occupations</v>
      </c>
      <c r="C171" s="77" t="str">
        <f t="shared" si="13"/>
        <v>11-0000 Management Occupations</v>
      </c>
      <c r="D171" s="77" t="str">
        <f t="shared" si="14"/>
        <v>11-3000</v>
      </c>
      <c r="E171" s="77" t="str">
        <f>VLOOKUP(D171,'[1]2- &amp; 3-digit SOC'!$A$1:$B$121,2,FALSE)</f>
        <v>Operations Specialties Managers</v>
      </c>
      <c r="F171" s="77" t="str">
        <f t="shared" si="15"/>
        <v>11-3000 Operations Specialties Managers</v>
      </c>
      <c r="G171" s="77" t="s">
        <v>581</v>
      </c>
      <c r="H171" s="77" t="s">
        <v>582</v>
      </c>
      <c r="I171" s="77" t="s">
        <v>583</v>
      </c>
      <c r="J171" s="78" t="str">
        <f>CONCATENATE(H171, " (", R171, ")")</f>
        <v>Human Resources Managers ($124,705)</v>
      </c>
      <c r="K171" s="70">
        <v>38.100802463000001</v>
      </c>
      <c r="L171" s="70">
        <v>46.920452499699998</v>
      </c>
      <c r="M171" s="70">
        <v>59.954239021900001</v>
      </c>
      <c r="N171" s="70">
        <v>62.953013840899999</v>
      </c>
      <c r="O171" s="70">
        <v>75.275503732600001</v>
      </c>
      <c r="P171" s="70">
        <v>92.867263636399997</v>
      </c>
      <c r="Q171" s="71">
        <v>124704.81716599999</v>
      </c>
      <c r="R171" s="71" t="str">
        <f>TEXT(Q171, "$#,###")</f>
        <v>$124,705</v>
      </c>
      <c r="S171" s="68" t="s">
        <v>84</v>
      </c>
      <c r="T171" s="68" t="s">
        <v>539</v>
      </c>
      <c r="U171" s="68" t="s">
        <v>8</v>
      </c>
      <c r="V171" s="61">
        <v>3337.2752181300002</v>
      </c>
      <c r="W171" s="61">
        <v>3659.7890859899999</v>
      </c>
      <c r="X171" s="61">
        <f>W171-V171</f>
        <v>322.51386785999966</v>
      </c>
      <c r="Y171" s="72">
        <f>X171/V171</f>
        <v>9.6639877378982317E-2</v>
      </c>
      <c r="Z171" s="61">
        <v>3659.7890859899999</v>
      </c>
      <c r="AA171" s="61">
        <v>3878.7464952800001</v>
      </c>
      <c r="AB171" s="61">
        <f>AA171-Z171</f>
        <v>218.95740929000021</v>
      </c>
      <c r="AC171" s="72">
        <f>AB171/Z171</f>
        <v>5.9827876455555533E-2</v>
      </c>
      <c r="AD171" s="61">
        <v>1350.3181318699999</v>
      </c>
      <c r="AE171" s="61">
        <v>337.57953296800002</v>
      </c>
      <c r="AF171" s="61">
        <v>807.85689698299996</v>
      </c>
      <c r="AG171" s="61">
        <v>269.28563232800002</v>
      </c>
      <c r="AH171" s="62">
        <v>7.1999999999999995E-2</v>
      </c>
      <c r="AI171" s="61">
        <v>3561.5195474100001</v>
      </c>
      <c r="AJ171" s="61">
        <v>1596.2788103</v>
      </c>
      <c r="AK171" s="63">
        <f>AJ171/AI171</f>
        <v>0.44820161424098942</v>
      </c>
      <c r="AL171" s="73">
        <v>84</v>
      </c>
      <c r="AM171" s="74">
        <v>0.84625700000000004</v>
      </c>
      <c r="AN171" s="74">
        <v>0.85362499999999997</v>
      </c>
      <c r="AO171" s="76" t="s">
        <v>90</v>
      </c>
      <c r="AP171" s="75">
        <v>5.40766765882E-3</v>
      </c>
      <c r="AQ171" s="75">
        <v>1.7144094083000001E-2</v>
      </c>
      <c r="AR171" s="75">
        <v>0.17767620328600001</v>
      </c>
      <c r="AS171" s="75">
        <v>0.29587167473600001</v>
      </c>
      <c r="AT171" s="75">
        <v>0.26732334847400002</v>
      </c>
      <c r="AU171" s="75">
        <v>0.188646390409</v>
      </c>
      <c r="AV171" s="75">
        <v>4.7305869748200002E-2</v>
      </c>
      <c r="AW171" s="61">
        <v>73</v>
      </c>
      <c r="AX171" s="61">
        <v>103</v>
      </c>
      <c r="AY171" s="61">
        <v>72</v>
      </c>
      <c r="AZ171" s="61">
        <v>78</v>
      </c>
      <c r="BA171" s="61">
        <v>67</v>
      </c>
      <c r="BB171" s="61">
        <f>SUM(AW171:BA171)</f>
        <v>393</v>
      </c>
      <c r="BC171" s="61">
        <f>BA171-AW171</f>
        <v>-6</v>
      </c>
      <c r="BD171" s="63">
        <f>BC171/AW171</f>
        <v>-8.2191780821917804E-2</v>
      </c>
      <c r="BE171" s="67">
        <f>IF(K171&lt;BE$6,1,0)</f>
        <v>0</v>
      </c>
      <c r="BF171" s="67">
        <f>+IF(AND(K171&gt;=BF$5,K171&lt;BF$6),1,0)</f>
        <v>0</v>
      </c>
      <c r="BG171" s="67">
        <f>+IF(AND(K171&gt;=BG$5,K171&lt;BG$6),1,0)</f>
        <v>0</v>
      </c>
      <c r="BH171" s="67">
        <f>+IF(AND(K171&gt;=BH$5,K171&lt;BH$6),1,0)</f>
        <v>0</v>
      </c>
      <c r="BI171" s="67">
        <f>+IF(K171&gt;=BI$6,1,0)</f>
        <v>1</v>
      </c>
      <c r="BJ171" s="67">
        <f>IF(M171&lt;BJ$6,1,0)</f>
        <v>0</v>
      </c>
      <c r="BK171" s="67">
        <f>+IF(AND(M171&gt;=BK$5,M171&lt;BK$6),1,0)</f>
        <v>0</v>
      </c>
      <c r="BL171" s="67">
        <f>+IF(AND(M171&gt;=BL$5,M171&lt;BL$6),1,0)</f>
        <v>0</v>
      </c>
      <c r="BM171" s="67">
        <f>+IF(AND(M171&gt;=BM$5,M171&lt;BM$6),1,0)</f>
        <v>0</v>
      </c>
      <c r="BN171" s="67">
        <f>+IF(M171&gt;=BN$6,1,0)</f>
        <v>1</v>
      </c>
      <c r="BO171" s="67" t="str">
        <f>+IF(M171&gt;=BO$6,"YES","NO")</f>
        <v>YES</v>
      </c>
      <c r="BP171" s="67" t="str">
        <f>+IF(K171&gt;=BP$6,"YES","NO")</f>
        <v>YES</v>
      </c>
      <c r="BQ171" s="67" t="str">
        <f>+IF(ISERROR(VLOOKUP(E171,'[1]Hi Tech List (2020)'!$A$2:$B$84,1,FALSE)),"NO","YES")</f>
        <v>NO</v>
      </c>
      <c r="BR171" s="67" t="str">
        <f>IF(AL171&gt;=BR$6,"YES","NO")</f>
        <v>NO</v>
      </c>
      <c r="BS171" s="67" t="str">
        <f>IF(AB171&gt;BS$6,"YES","NO")</f>
        <v>YES</v>
      </c>
      <c r="BT171" s="67" t="str">
        <f>IF(AC171&gt;BT$6,"YES","NO")</f>
        <v>NO</v>
      </c>
      <c r="BU171" s="67" t="str">
        <f>IF(AD171&gt;BU$6,"YES","NO")</f>
        <v>YES</v>
      </c>
      <c r="BV171" s="67" t="str">
        <f>IF(OR(BS171="YES",BT171="YES",BU171="YES"),"YES","NO")</f>
        <v>YES</v>
      </c>
      <c r="BW171" s="67" t="str">
        <f>+IF(BE171=1,BE$8,IF(BF171=1,BF$8,IF(BG171=1,BG$8,IF(BH171=1,BH$8,BI$8))))</f>
        <v>&gt;$30</v>
      </c>
      <c r="BX171" s="67" t="str">
        <f>+IF(BJ171=1,BJ$8,IF(BK171=1,BK$8,IF(BL171=1,BL$8,IF(BM171=1,BM$8,BN$8))))</f>
        <v>&gt;$30</v>
      </c>
    </row>
    <row r="172" spans="1:76" hidden="1" x14ac:dyDescent="0.2">
      <c r="A172" s="77" t="str">
        <f t="shared" si="12"/>
        <v>11-0000</v>
      </c>
      <c r="B172" s="77" t="str">
        <f>VLOOKUP(A172,'[1]2- &amp; 3-digit SOC'!$A$1:$B$121,2,FALSE)</f>
        <v>Management Occupations</v>
      </c>
      <c r="C172" s="77" t="str">
        <f t="shared" si="13"/>
        <v>11-0000 Management Occupations</v>
      </c>
      <c r="D172" s="77" t="str">
        <f t="shared" si="14"/>
        <v>11-3000</v>
      </c>
      <c r="E172" s="77" t="str">
        <f>VLOOKUP(D172,'[1]2- &amp; 3-digit SOC'!$A$1:$B$121,2,FALSE)</f>
        <v>Operations Specialties Managers</v>
      </c>
      <c r="F172" s="77" t="str">
        <f t="shared" si="15"/>
        <v>11-3000 Operations Specialties Managers</v>
      </c>
      <c r="G172" s="77" t="s">
        <v>584</v>
      </c>
      <c r="H172" s="77" t="s">
        <v>585</v>
      </c>
      <c r="I172" s="77" t="s">
        <v>586</v>
      </c>
      <c r="J172" s="78" t="str">
        <f>CONCATENATE(H172, " (", R172, ")")</f>
        <v>Training and Development Managers ($123,810)</v>
      </c>
      <c r="K172" s="70">
        <v>38.9427969264</v>
      </c>
      <c r="L172" s="70">
        <v>46.504665061300003</v>
      </c>
      <c r="M172" s="70">
        <v>59.523811342899997</v>
      </c>
      <c r="N172" s="70">
        <v>62.024212733900001</v>
      </c>
      <c r="O172" s="70">
        <v>73.9285552483</v>
      </c>
      <c r="P172" s="70">
        <v>87.526451249999994</v>
      </c>
      <c r="Q172" s="71">
        <v>123809.52759300001</v>
      </c>
      <c r="R172" s="71" t="str">
        <f>TEXT(Q172, "$#,###")</f>
        <v>$123,810</v>
      </c>
      <c r="S172" s="68" t="s">
        <v>84</v>
      </c>
      <c r="T172" s="68" t="s">
        <v>539</v>
      </c>
      <c r="U172" s="68" t="s">
        <v>8</v>
      </c>
      <c r="V172" s="61">
        <v>917.622170278</v>
      </c>
      <c r="W172" s="61">
        <v>1041.7594891199999</v>
      </c>
      <c r="X172" s="61">
        <f>W172-V172</f>
        <v>124.1373188419999</v>
      </c>
      <c r="Y172" s="72">
        <f>X172/V172</f>
        <v>0.13528151657930371</v>
      </c>
      <c r="Z172" s="61">
        <v>1041.7594891199999</v>
      </c>
      <c r="AA172" s="61">
        <v>1104.3026103899999</v>
      </c>
      <c r="AB172" s="61">
        <f>AA172-Z172</f>
        <v>62.543121270000029</v>
      </c>
      <c r="AC172" s="72">
        <f>AB172/Z172</f>
        <v>6.0036046633788531E-2</v>
      </c>
      <c r="AD172" s="61">
        <v>409.36469040899999</v>
      </c>
      <c r="AE172" s="61">
        <v>102.341172602</v>
      </c>
      <c r="AF172" s="61">
        <v>249.292380579</v>
      </c>
      <c r="AG172" s="61">
        <v>83.097460192900002</v>
      </c>
      <c r="AH172" s="62">
        <v>7.8E-2</v>
      </c>
      <c r="AI172" s="61">
        <v>1014.49895996</v>
      </c>
      <c r="AJ172" s="61">
        <v>451.743199199</v>
      </c>
      <c r="AK172" s="63">
        <f>AJ172/AI172</f>
        <v>0.44528700080363953</v>
      </c>
      <c r="AL172" s="73">
        <v>84.3</v>
      </c>
      <c r="AM172" s="74">
        <v>0.86428400000000005</v>
      </c>
      <c r="AN172" s="74">
        <v>0.86930799999999997</v>
      </c>
      <c r="AO172" s="76" t="s">
        <v>90</v>
      </c>
      <c r="AP172" s="75">
        <v>1.38614539459E-2</v>
      </c>
      <c r="AQ172" s="75">
        <v>2.4318546864399999E-2</v>
      </c>
      <c r="AR172" s="75">
        <v>0.21536548341299999</v>
      </c>
      <c r="AS172" s="75">
        <v>0.29050337909099999</v>
      </c>
      <c r="AT172" s="75">
        <v>0.241471390098</v>
      </c>
      <c r="AU172" s="75">
        <v>0.176354052283</v>
      </c>
      <c r="AV172" s="75">
        <v>3.6987626635300003E-2</v>
      </c>
      <c r="AW172" s="61">
        <v>73</v>
      </c>
      <c r="AX172" s="61">
        <v>103</v>
      </c>
      <c r="AY172" s="61">
        <v>72</v>
      </c>
      <c r="AZ172" s="61">
        <v>78</v>
      </c>
      <c r="BA172" s="61">
        <v>67</v>
      </c>
      <c r="BB172" s="61">
        <f>SUM(AW172:BA172)</f>
        <v>393</v>
      </c>
      <c r="BC172" s="61">
        <f>BA172-AW172</f>
        <v>-6</v>
      </c>
      <c r="BD172" s="63">
        <f>BC172/AW172</f>
        <v>-8.2191780821917804E-2</v>
      </c>
      <c r="BE172" s="67">
        <f>IF(K172&lt;BE$6,1,0)</f>
        <v>0</v>
      </c>
      <c r="BF172" s="67">
        <f>+IF(AND(K172&gt;=BF$5,K172&lt;BF$6),1,0)</f>
        <v>0</v>
      </c>
      <c r="BG172" s="67">
        <f>+IF(AND(K172&gt;=BG$5,K172&lt;BG$6),1,0)</f>
        <v>0</v>
      </c>
      <c r="BH172" s="67">
        <f>+IF(AND(K172&gt;=BH$5,K172&lt;BH$6),1,0)</f>
        <v>0</v>
      </c>
      <c r="BI172" s="67">
        <f>+IF(K172&gt;=BI$6,1,0)</f>
        <v>1</v>
      </c>
      <c r="BJ172" s="67">
        <f>IF(M172&lt;BJ$6,1,0)</f>
        <v>0</v>
      </c>
      <c r="BK172" s="67">
        <f>+IF(AND(M172&gt;=BK$5,M172&lt;BK$6),1,0)</f>
        <v>0</v>
      </c>
      <c r="BL172" s="67">
        <f>+IF(AND(M172&gt;=BL$5,M172&lt;BL$6),1,0)</f>
        <v>0</v>
      </c>
      <c r="BM172" s="67">
        <f>+IF(AND(M172&gt;=BM$5,M172&lt;BM$6),1,0)</f>
        <v>0</v>
      </c>
      <c r="BN172" s="67">
        <f>+IF(M172&gt;=BN$6,1,0)</f>
        <v>1</v>
      </c>
      <c r="BO172" s="67" t="str">
        <f>+IF(M172&gt;=BO$6,"YES","NO")</f>
        <v>YES</v>
      </c>
      <c r="BP172" s="67" t="str">
        <f>+IF(K172&gt;=BP$6,"YES","NO")</f>
        <v>YES</v>
      </c>
      <c r="BQ172" s="67" t="str">
        <f>+IF(ISERROR(VLOOKUP(E172,'[1]Hi Tech List (2020)'!$A$2:$B$84,1,FALSE)),"NO","YES")</f>
        <v>NO</v>
      </c>
      <c r="BR172" s="67" t="str">
        <f>IF(AL172&gt;=BR$6,"YES","NO")</f>
        <v>NO</v>
      </c>
      <c r="BS172" s="67" t="str">
        <f>IF(AB172&gt;BS$6,"YES","NO")</f>
        <v>NO</v>
      </c>
      <c r="BT172" s="67" t="str">
        <f>IF(AC172&gt;BT$6,"YES","NO")</f>
        <v>NO</v>
      </c>
      <c r="BU172" s="67" t="str">
        <f>IF(AD172&gt;BU$6,"YES","NO")</f>
        <v>YES</v>
      </c>
      <c r="BV172" s="67" t="str">
        <f>IF(OR(BS172="YES",BT172="YES",BU172="YES"),"YES","NO")</f>
        <v>YES</v>
      </c>
      <c r="BW172" s="67" t="str">
        <f>+IF(BE172=1,BE$8,IF(BF172=1,BF$8,IF(BG172=1,BG$8,IF(BH172=1,BH$8,BI$8))))</f>
        <v>&gt;$30</v>
      </c>
      <c r="BX172" s="67" t="str">
        <f>+IF(BJ172=1,BJ$8,IF(BK172=1,BK$8,IF(BL172=1,BL$8,IF(BM172=1,BM$8,BN$8))))</f>
        <v>&gt;$30</v>
      </c>
    </row>
    <row r="173" spans="1:76" ht="25.5" hidden="1" x14ac:dyDescent="0.2">
      <c r="A173" s="77" t="str">
        <f t="shared" si="12"/>
        <v>11-0000</v>
      </c>
      <c r="B173" s="77" t="str">
        <f>VLOOKUP(A173,'[1]2- &amp; 3-digit SOC'!$A$1:$B$121,2,FALSE)</f>
        <v>Management Occupations</v>
      </c>
      <c r="C173" s="77" t="str">
        <f t="shared" si="13"/>
        <v>11-0000 Management Occupations</v>
      </c>
      <c r="D173" s="77" t="str">
        <f t="shared" si="14"/>
        <v>11-9000</v>
      </c>
      <c r="E173" s="77" t="str">
        <f>VLOOKUP(D173,'[1]2- &amp; 3-digit SOC'!$A$1:$B$121,2,FALSE)</f>
        <v>Other Management Occupations</v>
      </c>
      <c r="F173" s="77" t="str">
        <f t="shared" si="15"/>
        <v>11-9000 Other Management Occupations</v>
      </c>
      <c r="G173" s="77" t="s">
        <v>587</v>
      </c>
      <c r="H173" s="77" t="s">
        <v>588</v>
      </c>
      <c r="I173" s="77" t="s">
        <v>589</v>
      </c>
      <c r="J173" s="78" t="str">
        <f>CONCATENATE(H173, " (", R173, ")")</f>
        <v>Farmers, Ranchers, and Other Agricultural Managers ($48,882)</v>
      </c>
      <c r="K173" s="70">
        <v>3.23712947276</v>
      </c>
      <c r="L173" s="70">
        <v>10.903528074900001</v>
      </c>
      <c r="M173" s="70">
        <v>23.500996749799999</v>
      </c>
      <c r="N173" s="70">
        <v>31.629981160100002</v>
      </c>
      <c r="O173" s="70">
        <v>42.423431035199997</v>
      </c>
      <c r="P173" s="70">
        <v>53.366469070900003</v>
      </c>
      <c r="Q173" s="71">
        <v>48882.073239500001</v>
      </c>
      <c r="R173" s="71" t="str">
        <f>TEXT(Q173, "$#,###")</f>
        <v>$48,882</v>
      </c>
      <c r="S173" s="68" t="s">
        <v>307</v>
      </c>
      <c r="T173" s="68" t="s">
        <v>539</v>
      </c>
      <c r="U173" s="68" t="s">
        <v>8</v>
      </c>
      <c r="V173" s="61">
        <v>2052.4222294900001</v>
      </c>
      <c r="W173" s="61">
        <v>2081.6862115600002</v>
      </c>
      <c r="X173" s="61">
        <f>W173-V173</f>
        <v>29.263982070000111</v>
      </c>
      <c r="Y173" s="72">
        <f>X173/V173</f>
        <v>1.425826598909515E-2</v>
      </c>
      <c r="Z173" s="61">
        <v>2081.6862115600002</v>
      </c>
      <c r="AA173" s="61">
        <v>2141.9890710200002</v>
      </c>
      <c r="AB173" s="61">
        <f>AA173-Z173</f>
        <v>60.302859460000036</v>
      </c>
      <c r="AC173" s="72">
        <f>AB173/Z173</f>
        <v>2.8968275393825817E-2</v>
      </c>
      <c r="AD173" s="61">
        <v>912.789651961</v>
      </c>
      <c r="AE173" s="61">
        <v>228.19741299</v>
      </c>
      <c r="AF173" s="61">
        <v>593.62295887799996</v>
      </c>
      <c r="AG173" s="61">
        <v>197.87431962599999</v>
      </c>
      <c r="AH173" s="62">
        <v>9.4E-2</v>
      </c>
      <c r="AI173" s="61">
        <v>2052.85176723</v>
      </c>
      <c r="AJ173" s="61">
        <v>356.49694867099998</v>
      </c>
      <c r="AK173" s="63">
        <f>AJ173/AI173</f>
        <v>0.1736593719828278</v>
      </c>
      <c r="AL173" s="73">
        <v>93.5</v>
      </c>
      <c r="AM173" s="74">
        <v>0.15737300000000001</v>
      </c>
      <c r="AN173" s="74">
        <v>0.16167999999999999</v>
      </c>
      <c r="AO173" s="75">
        <v>5.3938715862100004E-3</v>
      </c>
      <c r="AP173" s="75">
        <v>1.72957859231E-2</v>
      </c>
      <c r="AQ173" s="75">
        <v>2.7715277310000001E-2</v>
      </c>
      <c r="AR173" s="75">
        <v>0.100572516091</v>
      </c>
      <c r="AS173" s="75">
        <v>0.15286782851700001</v>
      </c>
      <c r="AT173" s="75">
        <v>0.17586367238200001</v>
      </c>
      <c r="AU173" s="75">
        <v>0.29030469484400001</v>
      </c>
      <c r="AV173" s="75">
        <v>0.22998635334699999</v>
      </c>
      <c r="AW173" s="61">
        <v>76</v>
      </c>
      <c r="AX173" s="61">
        <v>93</v>
      </c>
      <c r="AY173" s="61">
        <v>116</v>
      </c>
      <c r="AZ173" s="61">
        <v>88</v>
      </c>
      <c r="BA173" s="61">
        <v>131</v>
      </c>
      <c r="BB173" s="61">
        <f>SUM(AW173:BA173)</f>
        <v>504</v>
      </c>
      <c r="BC173" s="61">
        <f>BA173-AW173</f>
        <v>55</v>
      </c>
      <c r="BD173" s="63">
        <f>BC173/AW173</f>
        <v>0.72368421052631582</v>
      </c>
      <c r="BE173" s="67">
        <f>IF(K173&lt;BE$6,1,0)</f>
        <v>1</v>
      </c>
      <c r="BF173" s="67">
        <f>+IF(AND(K173&gt;=BF$5,K173&lt;BF$6),1,0)</f>
        <v>0</v>
      </c>
      <c r="BG173" s="67">
        <f>+IF(AND(K173&gt;=BG$5,K173&lt;BG$6),1,0)</f>
        <v>0</v>
      </c>
      <c r="BH173" s="67">
        <f>+IF(AND(K173&gt;=BH$5,K173&lt;BH$6),1,0)</f>
        <v>0</v>
      </c>
      <c r="BI173" s="67">
        <f>+IF(K173&gt;=BI$6,1,0)</f>
        <v>0</v>
      </c>
      <c r="BJ173" s="67">
        <f>IF(M173&lt;BJ$6,1,0)</f>
        <v>0</v>
      </c>
      <c r="BK173" s="67">
        <f>+IF(AND(M173&gt;=BK$5,M173&lt;BK$6),1,0)</f>
        <v>0</v>
      </c>
      <c r="BL173" s="67">
        <f>+IF(AND(M173&gt;=BL$5,M173&lt;BL$6),1,0)</f>
        <v>1</v>
      </c>
      <c r="BM173" s="67">
        <f>+IF(AND(M173&gt;=BM$5,M173&lt;BM$6),1,0)</f>
        <v>0</v>
      </c>
      <c r="BN173" s="67">
        <f>+IF(M173&gt;=BN$6,1,0)</f>
        <v>0</v>
      </c>
      <c r="BO173" s="67" t="str">
        <f>+IF(M173&gt;=BO$6,"YES","NO")</f>
        <v>YES</v>
      </c>
      <c r="BP173" s="67" t="str">
        <f>+IF(K173&gt;=BP$6,"YES","NO")</f>
        <v>NO</v>
      </c>
      <c r="BQ173" s="67" t="str">
        <f>+IF(ISERROR(VLOOKUP(E173,'[1]Hi Tech List (2020)'!$A$2:$B$84,1,FALSE)),"NO","YES")</f>
        <v>NO</v>
      </c>
      <c r="BR173" s="67" t="str">
        <f>IF(AL173&gt;=BR$6,"YES","NO")</f>
        <v>NO</v>
      </c>
      <c r="BS173" s="67" t="str">
        <f>IF(AB173&gt;BS$6,"YES","NO")</f>
        <v>NO</v>
      </c>
      <c r="BT173" s="67" t="str">
        <f>IF(AC173&gt;BT$6,"YES","NO")</f>
        <v>NO</v>
      </c>
      <c r="BU173" s="67" t="str">
        <f>IF(AD173&gt;BU$6,"YES","NO")</f>
        <v>YES</v>
      </c>
      <c r="BV173" s="67" t="str">
        <f>IF(OR(BS173="YES",BT173="YES",BU173="YES"),"YES","NO")</f>
        <v>YES</v>
      </c>
      <c r="BW173" s="67" t="str">
        <f>+IF(BE173=1,BE$8,IF(BF173=1,BF$8,IF(BG173=1,BG$8,IF(BH173=1,BH$8,BI$8))))</f>
        <v>&lt;$15</v>
      </c>
      <c r="BX173" s="67" t="str">
        <f>+IF(BJ173=1,BJ$8,IF(BK173=1,BK$8,IF(BL173=1,BL$8,IF(BM173=1,BM$8,BN$8))))</f>
        <v>$20-25</v>
      </c>
    </row>
    <row r="174" spans="1:76" hidden="1" x14ac:dyDescent="0.2">
      <c r="A174" s="77" t="str">
        <f t="shared" si="12"/>
        <v>11-0000</v>
      </c>
      <c r="B174" s="77" t="str">
        <f>VLOOKUP(A174,'[1]2- &amp; 3-digit SOC'!$A$1:$B$121,2,FALSE)</f>
        <v>Management Occupations</v>
      </c>
      <c r="C174" s="77" t="str">
        <f t="shared" si="13"/>
        <v>11-0000 Management Occupations</v>
      </c>
      <c r="D174" s="77" t="str">
        <f t="shared" si="14"/>
        <v>11-9000</v>
      </c>
      <c r="E174" s="77" t="str">
        <f>VLOOKUP(D174,'[1]2- &amp; 3-digit SOC'!$A$1:$B$121,2,FALSE)</f>
        <v>Other Management Occupations</v>
      </c>
      <c r="F174" s="77" t="str">
        <f t="shared" si="15"/>
        <v>11-9000 Other Management Occupations</v>
      </c>
      <c r="G174" s="77" t="s">
        <v>590</v>
      </c>
      <c r="H174" s="77" t="s">
        <v>591</v>
      </c>
      <c r="I174" s="77" t="s">
        <v>592</v>
      </c>
      <c r="J174" s="78" t="str">
        <f>CONCATENATE(H174, " (", R174, ")")</f>
        <v>Construction Managers ($83,317)</v>
      </c>
      <c r="K174" s="70">
        <v>13.215839652</v>
      </c>
      <c r="L174" s="70">
        <v>27.5565219926</v>
      </c>
      <c r="M174" s="70">
        <v>40.056340034500003</v>
      </c>
      <c r="N174" s="70">
        <v>42.602035104499997</v>
      </c>
      <c r="O174" s="70">
        <v>55.457966000799999</v>
      </c>
      <c r="P174" s="70">
        <v>72.625457251900002</v>
      </c>
      <c r="Q174" s="71">
        <v>83317.187271799994</v>
      </c>
      <c r="R174" s="71" t="str">
        <f>TEXT(Q174, "$#,###")</f>
        <v>$83,317</v>
      </c>
      <c r="S174" s="68" t="s">
        <v>84</v>
      </c>
      <c r="T174" s="68" t="s">
        <v>8</v>
      </c>
      <c r="U174" s="68" t="s">
        <v>85</v>
      </c>
      <c r="V174" s="61">
        <v>13134.6697786</v>
      </c>
      <c r="W174" s="61">
        <v>15688.3943834</v>
      </c>
      <c r="X174" s="61">
        <f>W174-V174</f>
        <v>2553.7246047999997</v>
      </c>
      <c r="Y174" s="72">
        <f>X174/V174</f>
        <v>0.19442625112362713</v>
      </c>
      <c r="Z174" s="61">
        <v>15688.3943834</v>
      </c>
      <c r="AA174" s="61">
        <v>16786.360374</v>
      </c>
      <c r="AB174" s="61">
        <f>AA174-Z174</f>
        <v>1097.9659905999997</v>
      </c>
      <c r="AC174" s="72">
        <f>AB174/Z174</f>
        <v>6.99858738738596E-2</v>
      </c>
      <c r="AD174" s="61">
        <v>5392.0114673999997</v>
      </c>
      <c r="AE174" s="61">
        <v>1348.0028668499999</v>
      </c>
      <c r="AF174" s="61">
        <v>2994.3022262300001</v>
      </c>
      <c r="AG174" s="61">
        <v>998.10074207599996</v>
      </c>
      <c r="AH174" s="62">
        <v>6.2E-2</v>
      </c>
      <c r="AI174" s="61">
        <v>15180.487318400001</v>
      </c>
      <c r="AJ174" s="61">
        <v>4359.9226631600004</v>
      </c>
      <c r="AK174" s="63">
        <f>AJ174/AI174</f>
        <v>0.28720571162925812</v>
      </c>
      <c r="AL174" s="73">
        <v>88.6</v>
      </c>
      <c r="AM174" s="74">
        <v>1.2911319999999999</v>
      </c>
      <c r="AN174" s="74">
        <v>1.3000560000000001</v>
      </c>
      <c r="AO174" s="75">
        <v>8.8327473110799996E-4</v>
      </c>
      <c r="AP174" s="75">
        <v>6.5463625900400004E-3</v>
      </c>
      <c r="AQ174" s="75">
        <v>1.7955599776099999E-2</v>
      </c>
      <c r="AR174" s="75">
        <v>0.16021032828099999</v>
      </c>
      <c r="AS174" s="75">
        <v>0.27147574755300002</v>
      </c>
      <c r="AT174" s="75">
        <v>0.25200406664399999</v>
      </c>
      <c r="AU174" s="75">
        <v>0.214716302773</v>
      </c>
      <c r="AV174" s="75">
        <v>7.6208317651800001E-2</v>
      </c>
      <c r="AW174" s="61">
        <v>6626</v>
      </c>
      <c r="AX174" s="61">
        <v>5972</v>
      </c>
      <c r="AY174" s="61">
        <v>6021</v>
      </c>
      <c r="AZ174" s="61">
        <v>6105</v>
      </c>
      <c r="BA174" s="61">
        <v>6529</v>
      </c>
      <c r="BB174" s="61">
        <f>SUM(AW174:BA174)</f>
        <v>31253</v>
      </c>
      <c r="BC174" s="61">
        <f>BA174-AW174</f>
        <v>-97</v>
      </c>
      <c r="BD174" s="63">
        <f>BC174/AW174</f>
        <v>-1.4639299728342891E-2</v>
      </c>
      <c r="BE174" s="67">
        <f>IF(K174&lt;BE$6,1,0)</f>
        <v>1</v>
      </c>
      <c r="BF174" s="67">
        <f>+IF(AND(K174&gt;=BF$5,K174&lt;BF$6),1,0)</f>
        <v>0</v>
      </c>
      <c r="BG174" s="67">
        <f>+IF(AND(K174&gt;=BG$5,K174&lt;BG$6),1,0)</f>
        <v>0</v>
      </c>
      <c r="BH174" s="67">
        <f>+IF(AND(K174&gt;=BH$5,K174&lt;BH$6),1,0)</f>
        <v>0</v>
      </c>
      <c r="BI174" s="67">
        <f>+IF(K174&gt;=BI$6,1,0)</f>
        <v>0</v>
      </c>
      <c r="BJ174" s="67">
        <f>IF(M174&lt;BJ$6,1,0)</f>
        <v>0</v>
      </c>
      <c r="BK174" s="67">
        <f>+IF(AND(M174&gt;=BK$5,M174&lt;BK$6),1,0)</f>
        <v>0</v>
      </c>
      <c r="BL174" s="67">
        <f>+IF(AND(M174&gt;=BL$5,M174&lt;BL$6),1,0)</f>
        <v>0</v>
      </c>
      <c r="BM174" s="67">
        <f>+IF(AND(M174&gt;=BM$5,M174&lt;BM$6),1,0)</f>
        <v>0</v>
      </c>
      <c r="BN174" s="67">
        <f>+IF(M174&gt;=BN$6,1,0)</f>
        <v>1</v>
      </c>
      <c r="BO174" s="67" t="str">
        <f>+IF(M174&gt;=BO$6,"YES","NO")</f>
        <v>YES</v>
      </c>
      <c r="BP174" s="67" t="str">
        <f>+IF(K174&gt;=BP$6,"YES","NO")</f>
        <v>NO</v>
      </c>
      <c r="BQ174" s="67" t="str">
        <f>+IF(ISERROR(VLOOKUP(E174,'[1]Hi Tech List (2020)'!$A$2:$B$84,1,FALSE)),"NO","YES")</f>
        <v>NO</v>
      </c>
      <c r="BR174" s="67" t="str">
        <f>IF(AL174&gt;=BR$6,"YES","NO")</f>
        <v>NO</v>
      </c>
      <c r="BS174" s="67" t="str">
        <f>IF(AB174&gt;BS$6,"YES","NO")</f>
        <v>YES</v>
      </c>
      <c r="BT174" s="67" t="str">
        <f>IF(AC174&gt;BT$6,"YES","NO")</f>
        <v>NO</v>
      </c>
      <c r="BU174" s="67" t="str">
        <f>IF(AD174&gt;BU$6,"YES","NO")</f>
        <v>YES</v>
      </c>
      <c r="BV174" s="67" t="str">
        <f>IF(OR(BS174="YES",BT174="YES",BU174="YES"),"YES","NO")</f>
        <v>YES</v>
      </c>
      <c r="BW174" s="67" t="str">
        <f>+IF(BE174=1,BE$8,IF(BF174=1,BF$8,IF(BG174=1,BG$8,IF(BH174=1,BH$8,BI$8))))</f>
        <v>&lt;$15</v>
      </c>
      <c r="BX174" s="67" t="str">
        <f>+IF(BJ174=1,BJ$8,IF(BK174=1,BK$8,IF(BL174=1,BL$8,IF(BM174=1,BM$8,BN$8))))</f>
        <v>&gt;$30</v>
      </c>
    </row>
    <row r="175" spans="1:76" ht="25.5" hidden="1" x14ac:dyDescent="0.2">
      <c r="A175" s="77" t="str">
        <f t="shared" si="12"/>
        <v>11-0000</v>
      </c>
      <c r="B175" s="77" t="str">
        <f>VLOOKUP(A175,'[1]2- &amp; 3-digit SOC'!$A$1:$B$121,2,FALSE)</f>
        <v>Management Occupations</v>
      </c>
      <c r="C175" s="77" t="str">
        <f t="shared" si="13"/>
        <v>11-0000 Management Occupations</v>
      </c>
      <c r="D175" s="77" t="str">
        <f t="shared" si="14"/>
        <v>11-9000</v>
      </c>
      <c r="E175" s="77" t="str">
        <f>VLOOKUP(D175,'[1]2- &amp; 3-digit SOC'!$A$1:$B$121,2,FALSE)</f>
        <v>Other Management Occupations</v>
      </c>
      <c r="F175" s="77" t="str">
        <f t="shared" si="15"/>
        <v>11-9000 Other Management Occupations</v>
      </c>
      <c r="G175" s="77" t="s">
        <v>593</v>
      </c>
      <c r="H175" s="77" t="s">
        <v>594</v>
      </c>
      <c r="I175" s="77" t="s">
        <v>595</v>
      </c>
      <c r="J175" s="78" t="str">
        <f>CONCATENATE(H175, " (", R175, ")")</f>
        <v>Education and Childcare Administrators, Preschool and Daycare ($44,999)</v>
      </c>
      <c r="K175" s="70">
        <v>14.6449772665</v>
      </c>
      <c r="L175" s="70">
        <v>17.578274758399999</v>
      </c>
      <c r="M175" s="70">
        <v>21.634069178099999</v>
      </c>
      <c r="N175" s="70">
        <v>22.696783771500002</v>
      </c>
      <c r="O175" s="70">
        <v>26.5391859259</v>
      </c>
      <c r="P175" s="70">
        <v>34.978954275900001</v>
      </c>
      <c r="Q175" s="71">
        <v>44998.863890400004</v>
      </c>
      <c r="R175" s="71" t="str">
        <f>TEXT(Q175, "$#,###")</f>
        <v>$44,999</v>
      </c>
      <c r="S175" s="68" t="s">
        <v>84</v>
      </c>
      <c r="T175" s="68" t="s">
        <v>546</v>
      </c>
      <c r="U175" s="68" t="s">
        <v>8</v>
      </c>
      <c r="V175" s="61">
        <v>1241.9690482399999</v>
      </c>
      <c r="W175" s="61">
        <v>1347.2433662799999</v>
      </c>
      <c r="X175" s="61">
        <f>W175-V175</f>
        <v>105.27431804000003</v>
      </c>
      <c r="Y175" s="72">
        <f>X175/V175</f>
        <v>8.4764043185443907E-2</v>
      </c>
      <c r="Z175" s="61">
        <v>1347.2433662799999</v>
      </c>
      <c r="AA175" s="61">
        <v>1375.4430881999999</v>
      </c>
      <c r="AB175" s="61">
        <f>AA175-Z175</f>
        <v>28.199721920000002</v>
      </c>
      <c r="AC175" s="72">
        <f>AB175/Z175</f>
        <v>2.0931423843536821E-2</v>
      </c>
      <c r="AD175" s="61">
        <v>395.74632823500002</v>
      </c>
      <c r="AE175" s="61">
        <v>98.936582058699997</v>
      </c>
      <c r="AF175" s="61">
        <v>264.661589832</v>
      </c>
      <c r="AG175" s="61">
        <v>88.220529943800003</v>
      </c>
      <c r="AH175" s="62">
        <v>6.5000000000000002E-2</v>
      </c>
      <c r="AI175" s="61">
        <v>1335.2754640600001</v>
      </c>
      <c r="AJ175" s="61">
        <v>604.13008883500004</v>
      </c>
      <c r="AK175" s="63">
        <f>AJ175/AI175</f>
        <v>0.45243854552535512</v>
      </c>
      <c r="AL175" s="73">
        <v>77.5</v>
      </c>
      <c r="AM175" s="74">
        <v>0.83424900000000002</v>
      </c>
      <c r="AN175" s="74">
        <v>0.82549600000000001</v>
      </c>
      <c r="AO175" s="76" t="s">
        <v>90</v>
      </c>
      <c r="AP175" s="75">
        <v>1.20195131693E-2</v>
      </c>
      <c r="AQ175" s="75">
        <v>2.4611622020500001E-2</v>
      </c>
      <c r="AR175" s="75">
        <v>0.182634013136</v>
      </c>
      <c r="AS175" s="75">
        <v>0.26465781789100001</v>
      </c>
      <c r="AT175" s="75">
        <v>0.24754326644800001</v>
      </c>
      <c r="AU175" s="75">
        <v>0.19720809752999999</v>
      </c>
      <c r="AV175" s="75">
        <v>7.0200987612200005E-2</v>
      </c>
      <c r="AW175" s="61">
        <v>785</v>
      </c>
      <c r="AX175" s="61">
        <v>813</v>
      </c>
      <c r="AY175" s="61">
        <v>853</v>
      </c>
      <c r="AZ175" s="61">
        <v>994</v>
      </c>
      <c r="BA175" s="61">
        <v>857</v>
      </c>
      <c r="BB175" s="61">
        <f>SUM(AW175:BA175)</f>
        <v>4302</v>
      </c>
      <c r="BC175" s="61">
        <f>BA175-AW175</f>
        <v>72</v>
      </c>
      <c r="BD175" s="63">
        <f>BC175/AW175</f>
        <v>9.171974522292993E-2</v>
      </c>
      <c r="BE175" s="67">
        <f>IF(K175&lt;BE$6,1,0)</f>
        <v>1</v>
      </c>
      <c r="BF175" s="67">
        <f>+IF(AND(K175&gt;=BF$5,K175&lt;BF$6),1,0)</f>
        <v>0</v>
      </c>
      <c r="BG175" s="67">
        <f>+IF(AND(K175&gt;=BG$5,K175&lt;BG$6),1,0)</f>
        <v>0</v>
      </c>
      <c r="BH175" s="67">
        <f>+IF(AND(K175&gt;=BH$5,K175&lt;BH$6),1,0)</f>
        <v>0</v>
      </c>
      <c r="BI175" s="67">
        <f>+IF(K175&gt;=BI$6,1,0)</f>
        <v>0</v>
      </c>
      <c r="BJ175" s="67">
        <f>IF(M175&lt;BJ$6,1,0)</f>
        <v>0</v>
      </c>
      <c r="BK175" s="67">
        <f>+IF(AND(M175&gt;=BK$5,M175&lt;BK$6),1,0)</f>
        <v>0</v>
      </c>
      <c r="BL175" s="67">
        <f>+IF(AND(M175&gt;=BL$5,M175&lt;BL$6),1,0)</f>
        <v>1</v>
      </c>
      <c r="BM175" s="67">
        <f>+IF(AND(M175&gt;=BM$5,M175&lt;BM$6),1,0)</f>
        <v>0</v>
      </c>
      <c r="BN175" s="67">
        <f>+IF(M175&gt;=BN$6,1,0)</f>
        <v>0</v>
      </c>
      <c r="BO175" s="67" t="str">
        <f>+IF(M175&gt;=BO$6,"YES","NO")</f>
        <v>YES</v>
      </c>
      <c r="BP175" s="67" t="str">
        <f>+IF(K175&gt;=BP$6,"YES","NO")</f>
        <v>NO</v>
      </c>
      <c r="BQ175" s="67" t="str">
        <f>+IF(ISERROR(VLOOKUP(E175,'[1]Hi Tech List (2020)'!$A$2:$B$84,1,FALSE)),"NO","YES")</f>
        <v>NO</v>
      </c>
      <c r="BR175" s="67" t="str">
        <f>IF(AL175&gt;=BR$6,"YES","NO")</f>
        <v>NO</v>
      </c>
      <c r="BS175" s="67" t="str">
        <f>IF(AB175&gt;BS$6,"YES","NO")</f>
        <v>NO</v>
      </c>
      <c r="BT175" s="67" t="str">
        <f>IF(AC175&gt;BT$6,"YES","NO")</f>
        <v>NO</v>
      </c>
      <c r="BU175" s="67" t="str">
        <f>IF(AD175&gt;BU$6,"YES","NO")</f>
        <v>YES</v>
      </c>
      <c r="BV175" s="67" t="str">
        <f>IF(OR(BS175="YES",BT175="YES",BU175="YES"),"YES","NO")</f>
        <v>YES</v>
      </c>
      <c r="BW175" s="67" t="str">
        <f>+IF(BE175=1,BE$8,IF(BF175=1,BF$8,IF(BG175=1,BG$8,IF(BH175=1,BH$8,BI$8))))</f>
        <v>&lt;$15</v>
      </c>
      <c r="BX175" s="67" t="str">
        <f>+IF(BJ175=1,BJ$8,IF(BK175=1,BK$8,IF(BL175=1,BL$8,IF(BM175=1,BM$8,BN$8))))</f>
        <v>$20-25</v>
      </c>
    </row>
    <row r="176" spans="1:76" ht="25.5" hidden="1" x14ac:dyDescent="0.2">
      <c r="A176" s="77" t="str">
        <f t="shared" si="12"/>
        <v>11-0000</v>
      </c>
      <c r="B176" s="77" t="str">
        <f>VLOOKUP(A176,'[1]2- &amp; 3-digit SOC'!$A$1:$B$121,2,FALSE)</f>
        <v>Management Occupations</v>
      </c>
      <c r="C176" s="77" t="str">
        <f t="shared" si="13"/>
        <v>11-0000 Management Occupations</v>
      </c>
      <c r="D176" s="77" t="str">
        <f t="shared" si="14"/>
        <v>11-9000</v>
      </c>
      <c r="E176" s="77" t="str">
        <f>VLOOKUP(D176,'[1]2- &amp; 3-digit SOC'!$A$1:$B$121,2,FALSE)</f>
        <v>Other Management Occupations</v>
      </c>
      <c r="F176" s="77" t="str">
        <f t="shared" si="15"/>
        <v>11-9000 Other Management Occupations</v>
      </c>
      <c r="G176" s="77" t="s">
        <v>596</v>
      </c>
      <c r="H176" s="77" t="s">
        <v>597</v>
      </c>
      <c r="I176" s="77" t="s">
        <v>598</v>
      </c>
      <c r="J176" s="78" t="str">
        <f>CONCATENATE(H176, " (", R176, ")")</f>
        <v>Education Administrators, Kindergarten through Secondary ($84,895)</v>
      </c>
      <c r="K176" s="70">
        <v>30.9217218591</v>
      </c>
      <c r="L176" s="70">
        <v>34.615725167100003</v>
      </c>
      <c r="M176" s="70">
        <v>40.8147345832</v>
      </c>
      <c r="N176" s="70">
        <v>42.111010942599997</v>
      </c>
      <c r="O176" s="70">
        <v>48.410875822900003</v>
      </c>
      <c r="P176" s="70">
        <v>57.874873555400001</v>
      </c>
      <c r="Q176" s="71">
        <v>84894.647933100001</v>
      </c>
      <c r="R176" s="71" t="str">
        <f>TEXT(Q176, "$#,###")</f>
        <v>$84,895</v>
      </c>
      <c r="S176" s="68" t="s">
        <v>599</v>
      </c>
      <c r="T176" s="68" t="s">
        <v>539</v>
      </c>
      <c r="U176" s="68" t="s">
        <v>8</v>
      </c>
      <c r="V176" s="61">
        <v>7438.1893713600002</v>
      </c>
      <c r="W176" s="61">
        <v>7939.1612168000001</v>
      </c>
      <c r="X176" s="61">
        <f>W176-V176</f>
        <v>500.97184543999992</v>
      </c>
      <c r="Y176" s="72">
        <f>X176/V176</f>
        <v>6.7351316352463622E-2</v>
      </c>
      <c r="Z176" s="61">
        <v>7939.1612168000001</v>
      </c>
      <c r="AA176" s="61">
        <v>8279.9471646500006</v>
      </c>
      <c r="AB176" s="61">
        <f>AA176-Z176</f>
        <v>340.78594785000041</v>
      </c>
      <c r="AC176" s="72">
        <f>AB176/Z176</f>
        <v>4.2924679137245104E-2</v>
      </c>
      <c r="AD176" s="61">
        <v>2534.7350514700001</v>
      </c>
      <c r="AE176" s="61">
        <v>633.68376286700004</v>
      </c>
      <c r="AF176" s="61">
        <v>1572.0887243</v>
      </c>
      <c r="AG176" s="61">
        <v>524.02957476799997</v>
      </c>
      <c r="AH176" s="62">
        <v>6.5000000000000002E-2</v>
      </c>
      <c r="AI176" s="61">
        <v>7780.0127345600004</v>
      </c>
      <c r="AJ176" s="61">
        <v>1833.7939194600001</v>
      </c>
      <c r="AK176" s="63">
        <f>AJ176/AI176</f>
        <v>0.23570577350265873</v>
      </c>
      <c r="AL176" s="73">
        <v>79.2</v>
      </c>
      <c r="AM176" s="74">
        <v>1.1819729999999999</v>
      </c>
      <c r="AN176" s="74">
        <v>1.186633</v>
      </c>
      <c r="AO176" s="76" t="s">
        <v>90</v>
      </c>
      <c r="AP176" s="75">
        <v>2.3059932881000001E-3</v>
      </c>
      <c r="AQ176" s="75">
        <v>8.0753284402299997E-3</v>
      </c>
      <c r="AR176" s="75">
        <v>0.12560172080000001</v>
      </c>
      <c r="AS176" s="75">
        <v>0.28234074125000003</v>
      </c>
      <c r="AT176" s="75">
        <v>0.30336234947700003</v>
      </c>
      <c r="AU176" s="75">
        <v>0.21786637568799999</v>
      </c>
      <c r="AV176" s="75">
        <v>6.0133524956699998E-2</v>
      </c>
      <c r="AW176" s="61">
        <v>785</v>
      </c>
      <c r="AX176" s="61">
        <v>813</v>
      </c>
      <c r="AY176" s="61">
        <v>853</v>
      </c>
      <c r="AZ176" s="61">
        <v>994</v>
      </c>
      <c r="BA176" s="61">
        <v>857</v>
      </c>
      <c r="BB176" s="61">
        <f>SUM(AW176:BA176)</f>
        <v>4302</v>
      </c>
      <c r="BC176" s="61">
        <f>BA176-AW176</f>
        <v>72</v>
      </c>
      <c r="BD176" s="63">
        <f>BC176/AW176</f>
        <v>9.171974522292993E-2</v>
      </c>
      <c r="BE176" s="67">
        <f>IF(K176&lt;BE$6,1,0)</f>
        <v>0</v>
      </c>
      <c r="BF176" s="67">
        <f>+IF(AND(K176&gt;=BF$5,K176&lt;BF$6),1,0)</f>
        <v>0</v>
      </c>
      <c r="BG176" s="67">
        <f>+IF(AND(K176&gt;=BG$5,K176&lt;BG$6),1,0)</f>
        <v>0</v>
      </c>
      <c r="BH176" s="67">
        <f>+IF(AND(K176&gt;=BH$5,K176&lt;BH$6),1,0)</f>
        <v>0</v>
      </c>
      <c r="BI176" s="67">
        <f>+IF(K176&gt;=BI$6,1,0)</f>
        <v>1</v>
      </c>
      <c r="BJ176" s="67">
        <f>IF(M176&lt;BJ$6,1,0)</f>
        <v>0</v>
      </c>
      <c r="BK176" s="67">
        <f>+IF(AND(M176&gt;=BK$5,M176&lt;BK$6),1,0)</f>
        <v>0</v>
      </c>
      <c r="BL176" s="67">
        <f>+IF(AND(M176&gt;=BL$5,M176&lt;BL$6),1,0)</f>
        <v>0</v>
      </c>
      <c r="BM176" s="67">
        <f>+IF(AND(M176&gt;=BM$5,M176&lt;BM$6),1,0)</f>
        <v>0</v>
      </c>
      <c r="BN176" s="67">
        <f>+IF(M176&gt;=BN$6,1,0)</f>
        <v>1</v>
      </c>
      <c r="BO176" s="67" t="str">
        <f>+IF(M176&gt;=BO$6,"YES","NO")</f>
        <v>YES</v>
      </c>
      <c r="BP176" s="67" t="str">
        <f>+IF(K176&gt;=BP$6,"YES","NO")</f>
        <v>YES</v>
      </c>
      <c r="BQ176" s="67" t="str">
        <f>+IF(ISERROR(VLOOKUP(E176,'[1]Hi Tech List (2020)'!$A$2:$B$84,1,FALSE)),"NO","YES")</f>
        <v>NO</v>
      </c>
      <c r="BR176" s="67" t="str">
        <f>IF(AL176&gt;=BR$6,"YES","NO")</f>
        <v>NO</v>
      </c>
      <c r="BS176" s="67" t="str">
        <f>IF(AB176&gt;BS$6,"YES","NO")</f>
        <v>YES</v>
      </c>
      <c r="BT176" s="67" t="str">
        <f>IF(AC176&gt;BT$6,"YES","NO")</f>
        <v>NO</v>
      </c>
      <c r="BU176" s="67" t="str">
        <f>IF(AD176&gt;BU$6,"YES","NO")</f>
        <v>YES</v>
      </c>
      <c r="BV176" s="67" t="str">
        <f>IF(OR(BS176="YES",BT176="YES",BU176="YES"),"YES","NO")</f>
        <v>YES</v>
      </c>
      <c r="BW176" s="67" t="str">
        <f>+IF(BE176=1,BE$8,IF(BF176=1,BF$8,IF(BG176=1,BG$8,IF(BH176=1,BH$8,BI$8))))</f>
        <v>&gt;$30</v>
      </c>
      <c r="BX176" s="67" t="str">
        <f>+IF(BJ176=1,BJ$8,IF(BK176=1,BK$8,IF(BL176=1,BL$8,IF(BM176=1,BM$8,BN$8))))</f>
        <v>&gt;$30</v>
      </c>
    </row>
    <row r="177" spans="1:76" hidden="1" x14ac:dyDescent="0.2">
      <c r="A177" s="77" t="str">
        <f t="shared" si="12"/>
        <v>11-0000</v>
      </c>
      <c r="B177" s="77" t="str">
        <f>VLOOKUP(A177,'[1]2- &amp; 3-digit SOC'!$A$1:$B$121,2,FALSE)</f>
        <v>Management Occupations</v>
      </c>
      <c r="C177" s="77" t="str">
        <f t="shared" si="13"/>
        <v>11-0000 Management Occupations</v>
      </c>
      <c r="D177" s="77" t="str">
        <f t="shared" si="14"/>
        <v>11-9000</v>
      </c>
      <c r="E177" s="77" t="str">
        <f>VLOOKUP(D177,'[1]2- &amp; 3-digit SOC'!$A$1:$B$121,2,FALSE)</f>
        <v>Other Management Occupations</v>
      </c>
      <c r="F177" s="77" t="str">
        <f t="shared" si="15"/>
        <v>11-9000 Other Management Occupations</v>
      </c>
      <c r="G177" s="77" t="s">
        <v>600</v>
      </c>
      <c r="H177" s="77" t="s">
        <v>601</v>
      </c>
      <c r="I177" s="77" t="s">
        <v>602</v>
      </c>
      <c r="J177" s="78" t="str">
        <f>CONCATENATE(H177, " (", R177, ")")</f>
        <v>Education Administrators, Postsecondary ($94,191)</v>
      </c>
      <c r="K177" s="70">
        <v>27.436221611600001</v>
      </c>
      <c r="L177" s="70">
        <v>34.380507634399997</v>
      </c>
      <c r="M177" s="70">
        <v>45.2839236107</v>
      </c>
      <c r="N177" s="70">
        <v>53.693560094299997</v>
      </c>
      <c r="O177" s="70">
        <v>61.797083804499998</v>
      </c>
      <c r="P177" s="70">
        <v>91.700429458100004</v>
      </c>
      <c r="Q177" s="71">
        <v>94190.561110299997</v>
      </c>
      <c r="R177" s="71" t="str">
        <f>TEXT(Q177, "$#,###")</f>
        <v>$94,191</v>
      </c>
      <c r="S177" s="68" t="s">
        <v>599</v>
      </c>
      <c r="T177" s="68" t="s">
        <v>546</v>
      </c>
      <c r="U177" s="68" t="s">
        <v>8</v>
      </c>
      <c r="V177" s="61">
        <v>3029.0990345599998</v>
      </c>
      <c r="W177" s="61">
        <v>2600.1368064100002</v>
      </c>
      <c r="X177" s="61">
        <f>W177-V177</f>
        <v>-428.96222814999965</v>
      </c>
      <c r="Y177" s="72">
        <f>X177/V177</f>
        <v>-0.14161380108600832</v>
      </c>
      <c r="Z177" s="61">
        <v>2600.1368064100002</v>
      </c>
      <c r="AA177" s="61">
        <v>2797.5994059999998</v>
      </c>
      <c r="AB177" s="61">
        <f>AA177-Z177</f>
        <v>197.46259958999963</v>
      </c>
      <c r="AC177" s="72">
        <f>AB177/Z177</f>
        <v>7.5943157722779805E-2</v>
      </c>
      <c r="AD177" s="61">
        <v>952.32776077200003</v>
      </c>
      <c r="AE177" s="61">
        <v>238.08194019300001</v>
      </c>
      <c r="AF177" s="61">
        <v>521.161781357</v>
      </c>
      <c r="AG177" s="61">
        <v>173.72059378599999</v>
      </c>
      <c r="AH177" s="62">
        <v>6.5000000000000002E-2</v>
      </c>
      <c r="AI177" s="61">
        <v>2510.0902976500001</v>
      </c>
      <c r="AJ177" s="61">
        <v>597.48562249600002</v>
      </c>
      <c r="AK177" s="63">
        <f>AJ177/AI177</f>
        <v>0.23803351738197576</v>
      </c>
      <c r="AL177" s="73">
        <v>79.599999999999994</v>
      </c>
      <c r="AM177" s="74">
        <v>0.544987</v>
      </c>
      <c r="AN177" s="74">
        <v>0.56224700000000005</v>
      </c>
      <c r="AO177" s="76" t="s">
        <v>90</v>
      </c>
      <c r="AP177" s="75">
        <v>2.6420004490900002E-2</v>
      </c>
      <c r="AQ177" s="75">
        <v>2.4556350048300001E-2</v>
      </c>
      <c r="AR177" s="75">
        <v>0.15500142066700001</v>
      </c>
      <c r="AS177" s="75">
        <v>0.23733749845800001</v>
      </c>
      <c r="AT177" s="75">
        <v>0.239131835047</v>
      </c>
      <c r="AU177" s="75">
        <v>0.23871437868699999</v>
      </c>
      <c r="AV177" s="75">
        <v>7.7444123329699993E-2</v>
      </c>
      <c r="AW177" s="61">
        <v>843</v>
      </c>
      <c r="AX177" s="61">
        <v>888</v>
      </c>
      <c r="AY177" s="61">
        <v>945</v>
      </c>
      <c r="AZ177" s="61">
        <v>1059</v>
      </c>
      <c r="BA177" s="61">
        <v>953</v>
      </c>
      <c r="BB177" s="61">
        <f>SUM(AW177:BA177)</f>
        <v>4688</v>
      </c>
      <c r="BC177" s="61">
        <f>BA177-AW177</f>
        <v>110</v>
      </c>
      <c r="BD177" s="63">
        <f>BC177/AW177</f>
        <v>0.13048635824436536</v>
      </c>
      <c r="BE177" s="67">
        <f>IF(K177&lt;BE$6,1,0)</f>
        <v>0</v>
      </c>
      <c r="BF177" s="67">
        <f>+IF(AND(K177&gt;=BF$5,K177&lt;BF$6),1,0)</f>
        <v>0</v>
      </c>
      <c r="BG177" s="67">
        <f>+IF(AND(K177&gt;=BG$5,K177&lt;BG$6),1,0)</f>
        <v>0</v>
      </c>
      <c r="BH177" s="67">
        <f>+IF(AND(K177&gt;=BH$5,K177&lt;BH$6),1,0)</f>
        <v>1</v>
      </c>
      <c r="BI177" s="67">
        <f>+IF(K177&gt;=BI$6,1,0)</f>
        <v>0</v>
      </c>
      <c r="BJ177" s="67">
        <f>IF(M177&lt;BJ$6,1,0)</f>
        <v>0</v>
      </c>
      <c r="BK177" s="67">
        <f>+IF(AND(M177&gt;=BK$5,M177&lt;BK$6),1,0)</f>
        <v>0</v>
      </c>
      <c r="BL177" s="67">
        <f>+IF(AND(M177&gt;=BL$5,M177&lt;BL$6),1,0)</f>
        <v>0</v>
      </c>
      <c r="BM177" s="67">
        <f>+IF(AND(M177&gt;=BM$5,M177&lt;BM$6),1,0)</f>
        <v>0</v>
      </c>
      <c r="BN177" s="67">
        <f>+IF(M177&gt;=BN$6,1,0)</f>
        <v>1</v>
      </c>
      <c r="BO177" s="67" t="str">
        <f>+IF(M177&gt;=BO$6,"YES","NO")</f>
        <v>YES</v>
      </c>
      <c r="BP177" s="67" t="str">
        <f>+IF(K177&gt;=BP$6,"YES","NO")</f>
        <v>YES</v>
      </c>
      <c r="BQ177" s="67" t="str">
        <f>+IF(ISERROR(VLOOKUP(E177,'[1]Hi Tech List (2020)'!$A$2:$B$84,1,FALSE)),"NO","YES")</f>
        <v>NO</v>
      </c>
      <c r="BR177" s="67" t="str">
        <f>IF(AL177&gt;=BR$6,"YES","NO")</f>
        <v>NO</v>
      </c>
      <c r="BS177" s="67" t="str">
        <f>IF(AB177&gt;BS$6,"YES","NO")</f>
        <v>YES</v>
      </c>
      <c r="BT177" s="67" t="str">
        <f>IF(AC177&gt;BT$6,"YES","NO")</f>
        <v>NO</v>
      </c>
      <c r="BU177" s="67" t="str">
        <f>IF(AD177&gt;BU$6,"YES","NO")</f>
        <v>YES</v>
      </c>
      <c r="BV177" s="67" t="str">
        <f>IF(OR(BS177="YES",BT177="YES",BU177="YES"),"YES","NO")</f>
        <v>YES</v>
      </c>
      <c r="BW177" s="67" t="str">
        <f>+IF(BE177=1,BE$8,IF(BF177=1,BF$8,IF(BG177=1,BG$8,IF(BH177=1,BH$8,BI$8))))</f>
        <v>$25-30</v>
      </c>
      <c r="BX177" s="67" t="str">
        <f>+IF(BJ177=1,BJ$8,IF(BK177=1,BK$8,IF(BL177=1,BL$8,IF(BM177=1,BM$8,BN$8))))</f>
        <v>&gt;$30</v>
      </c>
    </row>
    <row r="178" spans="1:76" hidden="1" x14ac:dyDescent="0.2">
      <c r="A178" s="77" t="str">
        <f t="shared" si="12"/>
        <v>11-0000</v>
      </c>
      <c r="B178" s="77" t="str">
        <f>VLOOKUP(A178,'[1]2- &amp; 3-digit SOC'!$A$1:$B$121,2,FALSE)</f>
        <v>Management Occupations</v>
      </c>
      <c r="C178" s="77" t="str">
        <f t="shared" si="13"/>
        <v>11-0000 Management Occupations</v>
      </c>
      <c r="D178" s="77" t="str">
        <f t="shared" si="14"/>
        <v>11-9000</v>
      </c>
      <c r="E178" s="77" t="str">
        <f>VLOOKUP(D178,'[1]2- &amp; 3-digit SOC'!$A$1:$B$121,2,FALSE)</f>
        <v>Other Management Occupations</v>
      </c>
      <c r="F178" s="77" t="str">
        <f t="shared" si="15"/>
        <v>11-9000 Other Management Occupations</v>
      </c>
      <c r="G178" s="77" t="s">
        <v>603</v>
      </c>
      <c r="H178" s="77" t="s">
        <v>604</v>
      </c>
      <c r="I178" s="77" t="s">
        <v>605</v>
      </c>
      <c r="J178" s="78" t="str">
        <f>CONCATENATE(H178, " (", R178, ")")</f>
        <v>Education Administrators, All Other ($65,790)</v>
      </c>
      <c r="K178" s="70">
        <v>19.422273174200001</v>
      </c>
      <c r="L178" s="70">
        <v>24.701226803400001</v>
      </c>
      <c r="M178" s="70">
        <v>31.629668909999999</v>
      </c>
      <c r="N178" s="70">
        <v>37.2525454345</v>
      </c>
      <c r="O178" s="70">
        <v>48.822075462999997</v>
      </c>
      <c r="P178" s="70">
        <v>62.930724005199998</v>
      </c>
      <c r="Q178" s="71">
        <v>65789.711332899999</v>
      </c>
      <c r="R178" s="71" t="str">
        <f>TEXT(Q178, "$#,###")</f>
        <v>$65,790</v>
      </c>
      <c r="S178" s="68" t="s">
        <v>84</v>
      </c>
      <c r="T178" s="68" t="s">
        <v>546</v>
      </c>
      <c r="U178" s="68" t="s">
        <v>8</v>
      </c>
      <c r="V178" s="61">
        <v>977.65678497700003</v>
      </c>
      <c r="W178" s="61">
        <v>1256.3306801700001</v>
      </c>
      <c r="X178" s="61">
        <f>W178-V178</f>
        <v>278.67389519300002</v>
      </c>
      <c r="Y178" s="72">
        <f>X178/V178</f>
        <v>0.2850426647420608</v>
      </c>
      <c r="Z178" s="61">
        <v>1256.3306801700001</v>
      </c>
      <c r="AA178" s="61">
        <v>1331.22470165</v>
      </c>
      <c r="AB178" s="61">
        <f>AA178-Z178</f>
        <v>74.894021479999992</v>
      </c>
      <c r="AC178" s="72">
        <f>AB178/Z178</f>
        <v>5.961330297996522E-2</v>
      </c>
      <c r="AD178" s="61">
        <v>427.67228986700002</v>
      </c>
      <c r="AE178" s="61">
        <v>106.918072467</v>
      </c>
      <c r="AF178" s="61">
        <v>250.443496076</v>
      </c>
      <c r="AG178" s="61">
        <v>83.481165358599995</v>
      </c>
      <c r="AH178" s="62">
        <v>6.5000000000000002E-2</v>
      </c>
      <c r="AI178" s="61">
        <v>1222.36858194</v>
      </c>
      <c r="AJ178" s="61">
        <v>398.92290479600001</v>
      </c>
      <c r="AK178" s="63">
        <f>AJ178/AI178</f>
        <v>0.32635238723403409</v>
      </c>
      <c r="AL178" s="73">
        <v>82.7</v>
      </c>
      <c r="AM178" s="74">
        <v>0.86514400000000002</v>
      </c>
      <c r="AN178" s="74">
        <v>0.86628899999999998</v>
      </c>
      <c r="AO178" s="76" t="s">
        <v>90</v>
      </c>
      <c r="AP178" s="75">
        <v>9.4741753575199993E-3</v>
      </c>
      <c r="AQ178" s="75">
        <v>1.7161717685400001E-2</v>
      </c>
      <c r="AR178" s="75">
        <v>0.14970328876899999</v>
      </c>
      <c r="AS178" s="75">
        <v>0.246817936845</v>
      </c>
      <c r="AT178" s="75">
        <v>0.25754551432099998</v>
      </c>
      <c r="AU178" s="75">
        <v>0.23123094633300001</v>
      </c>
      <c r="AV178" s="75">
        <v>8.5830330920999995E-2</v>
      </c>
      <c r="AW178" s="61">
        <v>868</v>
      </c>
      <c r="AX178" s="61">
        <v>888</v>
      </c>
      <c r="AY178" s="61">
        <v>945</v>
      </c>
      <c r="AZ178" s="61">
        <v>1066</v>
      </c>
      <c r="BA178" s="61">
        <v>961</v>
      </c>
      <c r="BB178" s="61">
        <f>SUM(AW178:BA178)</f>
        <v>4728</v>
      </c>
      <c r="BC178" s="61">
        <f>BA178-AW178</f>
        <v>93</v>
      </c>
      <c r="BD178" s="63">
        <f>BC178/AW178</f>
        <v>0.10714285714285714</v>
      </c>
      <c r="BE178" s="67">
        <f>IF(K178&lt;BE$6,1,0)</f>
        <v>0</v>
      </c>
      <c r="BF178" s="67">
        <f>+IF(AND(K178&gt;=BF$5,K178&lt;BF$6),1,0)</f>
        <v>1</v>
      </c>
      <c r="BG178" s="67">
        <f>+IF(AND(K178&gt;=BG$5,K178&lt;BG$6),1,0)</f>
        <v>0</v>
      </c>
      <c r="BH178" s="67">
        <f>+IF(AND(K178&gt;=BH$5,K178&lt;BH$6),1,0)</f>
        <v>0</v>
      </c>
      <c r="BI178" s="67">
        <f>+IF(K178&gt;=BI$6,1,0)</f>
        <v>0</v>
      </c>
      <c r="BJ178" s="67">
        <f>IF(M178&lt;BJ$6,1,0)</f>
        <v>0</v>
      </c>
      <c r="BK178" s="67">
        <f>+IF(AND(M178&gt;=BK$5,M178&lt;BK$6),1,0)</f>
        <v>0</v>
      </c>
      <c r="BL178" s="67">
        <f>+IF(AND(M178&gt;=BL$5,M178&lt;BL$6),1,0)</f>
        <v>0</v>
      </c>
      <c r="BM178" s="67">
        <f>+IF(AND(M178&gt;=BM$5,M178&lt;BM$6),1,0)</f>
        <v>0</v>
      </c>
      <c r="BN178" s="67">
        <f>+IF(M178&gt;=BN$6,1,0)</f>
        <v>1</v>
      </c>
      <c r="BO178" s="67" t="str">
        <f>+IF(M178&gt;=BO$6,"YES","NO")</f>
        <v>YES</v>
      </c>
      <c r="BP178" s="67" t="str">
        <f>+IF(K178&gt;=BP$6,"YES","NO")</f>
        <v>YES</v>
      </c>
      <c r="BQ178" s="67" t="str">
        <f>+IF(ISERROR(VLOOKUP(E178,'[1]Hi Tech List (2020)'!$A$2:$B$84,1,FALSE)),"NO","YES")</f>
        <v>NO</v>
      </c>
      <c r="BR178" s="67" t="str">
        <f>IF(AL178&gt;=BR$6,"YES","NO")</f>
        <v>NO</v>
      </c>
      <c r="BS178" s="67" t="str">
        <f>IF(AB178&gt;BS$6,"YES","NO")</f>
        <v>NO</v>
      </c>
      <c r="BT178" s="67" t="str">
        <f>IF(AC178&gt;BT$6,"YES","NO")</f>
        <v>NO</v>
      </c>
      <c r="BU178" s="67" t="str">
        <f>IF(AD178&gt;BU$6,"YES","NO")</f>
        <v>YES</v>
      </c>
      <c r="BV178" s="67" t="str">
        <f>IF(OR(BS178="YES",BT178="YES",BU178="YES"),"YES","NO")</f>
        <v>YES</v>
      </c>
      <c r="BW178" s="67" t="str">
        <f>+IF(BE178=1,BE$8,IF(BF178=1,BF$8,IF(BG178=1,BG$8,IF(BH178=1,BH$8,BI$8))))</f>
        <v>$15-20</v>
      </c>
      <c r="BX178" s="67" t="str">
        <f>+IF(BJ178=1,BJ$8,IF(BK178=1,BK$8,IF(BL178=1,BL$8,IF(BM178=1,BM$8,BN$8))))</f>
        <v>&gt;$30</v>
      </c>
    </row>
    <row r="179" spans="1:76" hidden="1" x14ac:dyDescent="0.2">
      <c r="A179" s="77" t="str">
        <f t="shared" si="12"/>
        <v>11-0000</v>
      </c>
      <c r="B179" s="77" t="str">
        <f>VLOOKUP(A179,'[1]2- &amp; 3-digit SOC'!$A$1:$B$121,2,FALSE)</f>
        <v>Management Occupations</v>
      </c>
      <c r="C179" s="77" t="str">
        <f t="shared" si="13"/>
        <v>11-0000 Management Occupations</v>
      </c>
      <c r="D179" s="77" t="str">
        <f t="shared" si="14"/>
        <v>11-9000</v>
      </c>
      <c r="E179" s="77" t="str">
        <f>VLOOKUP(D179,'[1]2- &amp; 3-digit SOC'!$A$1:$B$121,2,FALSE)</f>
        <v>Other Management Occupations</v>
      </c>
      <c r="F179" s="77" t="str">
        <f t="shared" si="15"/>
        <v>11-9000 Other Management Occupations</v>
      </c>
      <c r="G179" s="77" t="s">
        <v>606</v>
      </c>
      <c r="H179" s="77" t="s">
        <v>607</v>
      </c>
      <c r="I179" s="77" t="s">
        <v>608</v>
      </c>
      <c r="J179" s="78" t="str">
        <f>CONCATENATE(H179, " (", R179, ")")</f>
        <v>Architectural and Engineering Managers ($153,886)</v>
      </c>
      <c r="K179" s="70">
        <v>45.850842948900002</v>
      </c>
      <c r="L179" s="70">
        <v>58.566279374399997</v>
      </c>
      <c r="M179" s="70">
        <v>73.983535356299996</v>
      </c>
      <c r="N179" s="70">
        <v>78.456808139499998</v>
      </c>
      <c r="O179" s="70">
        <v>93.409858193600002</v>
      </c>
      <c r="P179" s="70">
        <v>131.26719208200001</v>
      </c>
      <c r="Q179" s="71">
        <v>153885.75354100001</v>
      </c>
      <c r="R179" s="71" t="str">
        <f>TEXT(Q179, "$#,###")</f>
        <v>$153,886</v>
      </c>
      <c r="S179" s="68" t="s">
        <v>84</v>
      </c>
      <c r="T179" s="68" t="s">
        <v>539</v>
      </c>
      <c r="U179" s="68" t="s">
        <v>8</v>
      </c>
      <c r="V179" s="61">
        <v>4006.30236556</v>
      </c>
      <c r="W179" s="61">
        <v>4188.3737676399996</v>
      </c>
      <c r="X179" s="61">
        <f>W179-V179</f>
        <v>182.07140207999964</v>
      </c>
      <c r="Y179" s="72">
        <f>X179/V179</f>
        <v>4.5446245806399527E-2</v>
      </c>
      <c r="Z179" s="61">
        <v>4188.3737676399996</v>
      </c>
      <c r="AA179" s="61">
        <v>4360.6108782299998</v>
      </c>
      <c r="AB179" s="61">
        <f>AA179-Z179</f>
        <v>172.23711059000016</v>
      </c>
      <c r="AC179" s="72">
        <f>AB179/Z179</f>
        <v>4.1122669595710336E-2</v>
      </c>
      <c r="AD179" s="61">
        <v>1221.5403044100001</v>
      </c>
      <c r="AE179" s="61">
        <v>305.38507610200003</v>
      </c>
      <c r="AF179" s="61">
        <v>765.55682757800002</v>
      </c>
      <c r="AG179" s="61">
        <v>255.185609193</v>
      </c>
      <c r="AH179" s="62">
        <v>0.06</v>
      </c>
      <c r="AI179" s="61">
        <v>4100.20487942</v>
      </c>
      <c r="AJ179" s="61">
        <v>1126.1170547500001</v>
      </c>
      <c r="AK179" s="63">
        <f>AJ179/AI179</f>
        <v>0.27464897190925164</v>
      </c>
      <c r="AL179" s="73">
        <v>80.7</v>
      </c>
      <c r="AM179" s="74">
        <v>0.84268200000000004</v>
      </c>
      <c r="AN179" s="74">
        <v>0.84050100000000005</v>
      </c>
      <c r="AO179" s="75">
        <v>1.82854018826E-6</v>
      </c>
      <c r="AP179" s="76" t="s">
        <v>90</v>
      </c>
      <c r="AQ179" s="75">
        <v>3.1143465903699999E-3</v>
      </c>
      <c r="AR179" s="75">
        <v>9.5577590422399994E-2</v>
      </c>
      <c r="AS179" s="75">
        <v>0.25857652365200001</v>
      </c>
      <c r="AT179" s="75">
        <v>0.32528904705799999</v>
      </c>
      <c r="AU179" s="75">
        <v>0.262327494035</v>
      </c>
      <c r="AV179" s="75">
        <v>5.47583669195E-2</v>
      </c>
      <c r="AW179" s="61">
        <v>2596</v>
      </c>
      <c r="AX179" s="61">
        <v>3173</v>
      </c>
      <c r="AY179" s="61">
        <v>3705</v>
      </c>
      <c r="AZ179" s="61">
        <v>3642</v>
      </c>
      <c r="BA179" s="61">
        <v>3389</v>
      </c>
      <c r="BB179" s="61">
        <f>SUM(AW179:BA179)</f>
        <v>16505</v>
      </c>
      <c r="BC179" s="61">
        <f>BA179-AW179</f>
        <v>793</v>
      </c>
      <c r="BD179" s="63">
        <f>BC179/AW179</f>
        <v>0.30546995377503849</v>
      </c>
      <c r="BE179" s="67">
        <f>IF(K179&lt;BE$6,1,0)</f>
        <v>0</v>
      </c>
      <c r="BF179" s="67">
        <f>+IF(AND(K179&gt;=BF$5,K179&lt;BF$6),1,0)</f>
        <v>0</v>
      </c>
      <c r="BG179" s="67">
        <f>+IF(AND(K179&gt;=BG$5,K179&lt;BG$6),1,0)</f>
        <v>0</v>
      </c>
      <c r="BH179" s="67">
        <f>+IF(AND(K179&gt;=BH$5,K179&lt;BH$6),1,0)</f>
        <v>0</v>
      </c>
      <c r="BI179" s="67">
        <f>+IF(K179&gt;=BI$6,1,0)</f>
        <v>1</v>
      </c>
      <c r="BJ179" s="67">
        <f>IF(M179&lt;BJ$6,1,0)</f>
        <v>0</v>
      </c>
      <c r="BK179" s="67">
        <f>+IF(AND(M179&gt;=BK$5,M179&lt;BK$6),1,0)</f>
        <v>0</v>
      </c>
      <c r="BL179" s="67">
        <f>+IF(AND(M179&gt;=BL$5,M179&lt;BL$6),1,0)</f>
        <v>0</v>
      </c>
      <c r="BM179" s="67">
        <f>+IF(AND(M179&gt;=BM$5,M179&lt;BM$6),1,0)</f>
        <v>0</v>
      </c>
      <c r="BN179" s="67">
        <f>+IF(M179&gt;=BN$6,1,0)</f>
        <v>1</v>
      </c>
      <c r="BO179" s="67" t="str">
        <f>+IF(M179&gt;=BO$6,"YES","NO")</f>
        <v>YES</v>
      </c>
      <c r="BP179" s="67" t="str">
        <f>+IF(K179&gt;=BP$6,"YES","NO")</f>
        <v>YES</v>
      </c>
      <c r="BQ179" s="67" t="str">
        <f>+IF(ISERROR(VLOOKUP(E179,'[1]Hi Tech List (2020)'!$A$2:$B$84,1,FALSE)),"NO","YES")</f>
        <v>NO</v>
      </c>
      <c r="BR179" s="67" t="str">
        <f>IF(AL179&gt;=BR$6,"YES","NO")</f>
        <v>NO</v>
      </c>
      <c r="BS179" s="67" t="str">
        <f>IF(AB179&gt;BS$6,"YES","NO")</f>
        <v>YES</v>
      </c>
      <c r="BT179" s="67" t="str">
        <f>IF(AC179&gt;BT$6,"YES","NO")</f>
        <v>NO</v>
      </c>
      <c r="BU179" s="67" t="str">
        <f>IF(AD179&gt;BU$6,"YES","NO")</f>
        <v>YES</v>
      </c>
      <c r="BV179" s="67" t="str">
        <f>IF(OR(BS179="YES",BT179="YES",BU179="YES"),"YES","NO")</f>
        <v>YES</v>
      </c>
      <c r="BW179" s="67" t="str">
        <f>+IF(BE179=1,BE$8,IF(BF179=1,BF$8,IF(BG179=1,BG$8,IF(BH179=1,BH$8,BI$8))))</f>
        <v>&gt;$30</v>
      </c>
      <c r="BX179" s="67" t="str">
        <f>+IF(BJ179=1,BJ$8,IF(BK179=1,BK$8,IF(BL179=1,BL$8,IF(BM179=1,BM$8,BN$8))))</f>
        <v>&gt;$30</v>
      </c>
    </row>
    <row r="180" spans="1:76" hidden="1" x14ac:dyDescent="0.2">
      <c r="A180" s="77" t="str">
        <f t="shared" si="12"/>
        <v>11-0000</v>
      </c>
      <c r="B180" s="77" t="str">
        <f>VLOOKUP(A180,'[1]2- &amp; 3-digit SOC'!$A$1:$B$121,2,FALSE)</f>
        <v>Management Occupations</v>
      </c>
      <c r="C180" s="77" t="str">
        <f t="shared" si="13"/>
        <v>11-0000 Management Occupations</v>
      </c>
      <c r="D180" s="77" t="str">
        <f t="shared" si="14"/>
        <v>11-9000</v>
      </c>
      <c r="E180" s="77" t="str">
        <f>VLOOKUP(D180,'[1]2- &amp; 3-digit SOC'!$A$1:$B$121,2,FALSE)</f>
        <v>Other Management Occupations</v>
      </c>
      <c r="F180" s="77" t="str">
        <f t="shared" si="15"/>
        <v>11-9000 Other Management Occupations</v>
      </c>
      <c r="G180" s="77" t="s">
        <v>609</v>
      </c>
      <c r="H180" s="77" t="s">
        <v>610</v>
      </c>
      <c r="I180" s="77" t="s">
        <v>611</v>
      </c>
      <c r="J180" s="78" t="str">
        <f>CONCATENATE(H180, " (", R180, ")")</f>
        <v>Food Service Managers ($53,313)</v>
      </c>
      <c r="K180" s="70">
        <v>9.0803993039099993</v>
      </c>
      <c r="L180" s="70">
        <v>18.865811963500001</v>
      </c>
      <c r="M180" s="70">
        <v>25.6312773304</v>
      </c>
      <c r="N180" s="70">
        <v>26.1908199768</v>
      </c>
      <c r="O180" s="70">
        <v>31.691079977699999</v>
      </c>
      <c r="P180" s="70">
        <v>40.368239331200002</v>
      </c>
      <c r="Q180" s="71">
        <v>53313.056847300002</v>
      </c>
      <c r="R180" s="71" t="str">
        <f>TEXT(Q180, "$#,###")</f>
        <v>$53,313</v>
      </c>
      <c r="S180" s="68" t="s">
        <v>307</v>
      </c>
      <c r="T180" s="68" t="s">
        <v>546</v>
      </c>
      <c r="U180" s="68" t="s">
        <v>8</v>
      </c>
      <c r="V180" s="61">
        <v>6364.14310217</v>
      </c>
      <c r="W180" s="61">
        <v>7207.1205044300004</v>
      </c>
      <c r="X180" s="61">
        <f>W180-V180</f>
        <v>842.97740226000042</v>
      </c>
      <c r="Y180" s="72">
        <f>X180/V180</f>
        <v>0.13245732987565412</v>
      </c>
      <c r="Z180" s="61">
        <v>7207.1205044300004</v>
      </c>
      <c r="AA180" s="61">
        <v>7546.3460369100003</v>
      </c>
      <c r="AB180" s="61">
        <f>AA180-Z180</f>
        <v>339.22553247999986</v>
      </c>
      <c r="AC180" s="72">
        <f>AB180/Z180</f>
        <v>4.7068108861436149E-2</v>
      </c>
      <c r="AD180" s="61">
        <v>3314.4830113200001</v>
      </c>
      <c r="AE180" s="61">
        <v>828.62075282900003</v>
      </c>
      <c r="AF180" s="61">
        <v>2154.9004538600002</v>
      </c>
      <c r="AG180" s="61">
        <v>718.30015128699995</v>
      </c>
      <c r="AH180" s="62">
        <v>9.8000000000000004E-2</v>
      </c>
      <c r="AI180" s="61">
        <v>7072.18146471</v>
      </c>
      <c r="AJ180" s="61">
        <v>4100.9125667799999</v>
      </c>
      <c r="AK180" s="63">
        <f>AJ180/AI180</f>
        <v>0.57986529152899224</v>
      </c>
      <c r="AL180" s="73">
        <v>104.4</v>
      </c>
      <c r="AM180" s="74">
        <v>0.96725300000000003</v>
      </c>
      <c r="AN180" s="74">
        <v>0.97259600000000002</v>
      </c>
      <c r="AO180" s="75">
        <v>6.20806099042E-3</v>
      </c>
      <c r="AP180" s="75">
        <v>2.6519935190299999E-2</v>
      </c>
      <c r="AQ180" s="75">
        <v>3.90202235607E-2</v>
      </c>
      <c r="AR180" s="75">
        <v>0.22168526703899999</v>
      </c>
      <c r="AS180" s="75">
        <v>0.251439720634</v>
      </c>
      <c r="AT180" s="75">
        <v>0.26071908643699998</v>
      </c>
      <c r="AU180" s="75">
        <v>0.12564405884300001</v>
      </c>
      <c r="AV180" s="75">
        <v>6.8763647305499997E-2</v>
      </c>
      <c r="AW180" s="61">
        <v>314</v>
      </c>
      <c r="AX180" s="61">
        <v>297</v>
      </c>
      <c r="AY180" s="61">
        <v>245</v>
      </c>
      <c r="AZ180" s="61">
        <v>218</v>
      </c>
      <c r="BA180" s="61">
        <v>211</v>
      </c>
      <c r="BB180" s="61">
        <f>SUM(AW180:BA180)</f>
        <v>1285</v>
      </c>
      <c r="BC180" s="61">
        <f>BA180-AW180</f>
        <v>-103</v>
      </c>
      <c r="BD180" s="63">
        <f>BC180/AW180</f>
        <v>-0.32802547770700635</v>
      </c>
      <c r="BE180" s="67">
        <f>IF(K180&lt;BE$6,1,0)</f>
        <v>1</v>
      </c>
      <c r="BF180" s="67">
        <f>+IF(AND(K180&gt;=BF$5,K180&lt;BF$6),1,0)</f>
        <v>0</v>
      </c>
      <c r="BG180" s="67">
        <f>+IF(AND(K180&gt;=BG$5,K180&lt;BG$6),1,0)</f>
        <v>0</v>
      </c>
      <c r="BH180" s="67">
        <f>+IF(AND(K180&gt;=BH$5,K180&lt;BH$6),1,0)</f>
        <v>0</v>
      </c>
      <c r="BI180" s="67">
        <f>+IF(K180&gt;=BI$6,1,0)</f>
        <v>0</v>
      </c>
      <c r="BJ180" s="67">
        <f>IF(M180&lt;BJ$6,1,0)</f>
        <v>0</v>
      </c>
      <c r="BK180" s="67">
        <f>+IF(AND(M180&gt;=BK$5,M180&lt;BK$6),1,0)</f>
        <v>0</v>
      </c>
      <c r="BL180" s="67">
        <f>+IF(AND(M180&gt;=BL$5,M180&lt;BL$6),1,0)</f>
        <v>0</v>
      </c>
      <c r="BM180" s="67">
        <f>+IF(AND(M180&gt;=BM$5,M180&lt;BM$6),1,0)</f>
        <v>1</v>
      </c>
      <c r="BN180" s="67">
        <f>+IF(M180&gt;=BN$6,1,0)</f>
        <v>0</v>
      </c>
      <c r="BO180" s="67" t="str">
        <f>+IF(M180&gt;=BO$6,"YES","NO")</f>
        <v>YES</v>
      </c>
      <c r="BP180" s="67" t="str">
        <f>+IF(K180&gt;=BP$6,"YES","NO")</f>
        <v>NO</v>
      </c>
      <c r="BQ180" s="67" t="str">
        <f>+IF(ISERROR(VLOOKUP(E180,'[1]Hi Tech List (2020)'!$A$2:$B$84,1,FALSE)),"NO","YES")</f>
        <v>NO</v>
      </c>
      <c r="BR180" s="67" t="str">
        <f>IF(AL180&gt;=BR$6,"YES","NO")</f>
        <v>YES</v>
      </c>
      <c r="BS180" s="67" t="str">
        <f>IF(AB180&gt;BS$6,"YES","NO")</f>
        <v>YES</v>
      </c>
      <c r="BT180" s="67" t="str">
        <f>IF(AC180&gt;BT$6,"YES","NO")</f>
        <v>NO</v>
      </c>
      <c r="BU180" s="67" t="str">
        <f>IF(AD180&gt;BU$6,"YES","NO")</f>
        <v>YES</v>
      </c>
      <c r="BV180" s="67" t="str">
        <f>IF(OR(BS180="YES",BT180="YES",BU180="YES"),"YES","NO")</f>
        <v>YES</v>
      </c>
      <c r="BW180" s="67" t="str">
        <f>+IF(BE180=1,BE$8,IF(BF180=1,BF$8,IF(BG180=1,BG$8,IF(BH180=1,BH$8,BI$8))))</f>
        <v>&lt;$15</v>
      </c>
      <c r="BX180" s="67" t="str">
        <f>+IF(BJ180=1,BJ$8,IF(BK180=1,BK$8,IF(BL180=1,BL$8,IF(BM180=1,BM$8,BN$8))))</f>
        <v>$25-30</v>
      </c>
    </row>
    <row r="181" spans="1:76" hidden="1" x14ac:dyDescent="0.2">
      <c r="A181" s="77" t="str">
        <f t="shared" si="12"/>
        <v>11-0000</v>
      </c>
      <c r="B181" s="77" t="str">
        <f>VLOOKUP(A181,'[1]2- &amp; 3-digit SOC'!$A$1:$B$121,2,FALSE)</f>
        <v>Management Occupations</v>
      </c>
      <c r="C181" s="77" t="str">
        <f t="shared" si="13"/>
        <v>11-0000 Management Occupations</v>
      </c>
      <c r="D181" s="77" t="str">
        <f t="shared" si="14"/>
        <v>11-9000</v>
      </c>
      <c r="E181" s="77" t="str">
        <f>VLOOKUP(D181,'[1]2- &amp; 3-digit SOC'!$A$1:$B$121,2,FALSE)</f>
        <v>Other Management Occupations</v>
      </c>
      <c r="F181" s="77" t="str">
        <f t="shared" si="15"/>
        <v>11-9000 Other Management Occupations</v>
      </c>
      <c r="G181" s="77" t="s">
        <v>612</v>
      </c>
      <c r="H181" s="77" t="s">
        <v>613</v>
      </c>
      <c r="I181" s="77" t="s">
        <v>614</v>
      </c>
      <c r="J181" s="78" t="str">
        <f>CONCATENATE(H181, " (", R181, ")")</f>
        <v>Gambling Managers ($63,490)</v>
      </c>
      <c r="K181" s="70">
        <v>4.2104666615799999</v>
      </c>
      <c r="L181" s="70">
        <v>18.034884416800001</v>
      </c>
      <c r="M181" s="70">
        <v>30.524275378799999</v>
      </c>
      <c r="N181" s="70">
        <v>41.980278758300003</v>
      </c>
      <c r="O181" s="70">
        <v>59.790750379599999</v>
      </c>
      <c r="P181" s="70">
        <v>86.888389001899995</v>
      </c>
      <c r="Q181" s="71">
        <v>63490.492787900002</v>
      </c>
      <c r="R181" s="71" t="str">
        <f>TEXT(Q181, "$#,###")</f>
        <v>$63,490</v>
      </c>
      <c r="S181" s="68" t="s">
        <v>307</v>
      </c>
      <c r="T181" s="68" t="s">
        <v>546</v>
      </c>
      <c r="U181" s="68" t="s">
        <v>8</v>
      </c>
      <c r="V181" s="61">
        <v>87.124976719000003</v>
      </c>
      <c r="W181" s="61">
        <v>84.796276622299999</v>
      </c>
      <c r="X181" s="61">
        <f>W181-V181</f>
        <v>-2.328700096700004</v>
      </c>
      <c r="Y181" s="72">
        <f>X181/V181</f>
        <v>-2.6728272240584331E-2</v>
      </c>
      <c r="Z181" s="61">
        <v>84.796276622299999</v>
      </c>
      <c r="AA181" s="61">
        <v>93.272125237099999</v>
      </c>
      <c r="AB181" s="61">
        <f>AA181-Z181</f>
        <v>8.4758486148000003</v>
      </c>
      <c r="AC181" s="72">
        <f>AB181/Z181</f>
        <v>9.9955433804637062E-2</v>
      </c>
      <c r="AD181" s="61">
        <v>46.672626905599998</v>
      </c>
      <c r="AE181" s="61">
        <v>11.668156726399999</v>
      </c>
      <c r="AF181" s="61">
        <v>25.6346722565</v>
      </c>
      <c r="AG181" s="61">
        <v>8.5448907521499997</v>
      </c>
      <c r="AH181" s="76">
        <v>9.7000000000000003E-2</v>
      </c>
      <c r="AI181" s="61">
        <v>79.894422993999996</v>
      </c>
      <c r="AJ181" s="61">
        <v>14.8490950184</v>
      </c>
      <c r="AK181" s="63">
        <f>AJ181/AI181</f>
        <v>0.18585896814744071</v>
      </c>
      <c r="AL181" s="73">
        <v>93</v>
      </c>
      <c r="AM181" s="74">
        <v>0.49878400000000001</v>
      </c>
      <c r="AN181" s="74">
        <v>0.51440900000000001</v>
      </c>
      <c r="AO181" s="75">
        <v>2.3198250802099999E-3</v>
      </c>
      <c r="AP181" s="76" t="s">
        <v>90</v>
      </c>
      <c r="AQ181" s="76" t="s">
        <v>90</v>
      </c>
      <c r="AR181" s="75">
        <v>0.26180569498700001</v>
      </c>
      <c r="AS181" s="75">
        <v>0.27683738040400002</v>
      </c>
      <c r="AT181" s="75">
        <v>0.19235498580400001</v>
      </c>
      <c r="AU181" s="75">
        <v>0.16703465701100001</v>
      </c>
      <c r="AV181" s="76" t="s">
        <v>90</v>
      </c>
      <c r="AW181" s="61">
        <v>0</v>
      </c>
      <c r="AX181" s="61">
        <v>0</v>
      </c>
      <c r="AY181" s="61">
        <v>0</v>
      </c>
      <c r="AZ181" s="61">
        <v>0</v>
      </c>
      <c r="BA181" s="61">
        <v>0</v>
      </c>
      <c r="BB181" s="61">
        <f>SUM(AW181:BA181)</f>
        <v>0</v>
      </c>
      <c r="BC181" s="61">
        <f>BA181-AW181</f>
        <v>0</v>
      </c>
      <c r="BD181" s="63">
        <v>0</v>
      </c>
      <c r="BE181" s="67">
        <f>IF(K181&lt;BE$6,1,0)</f>
        <v>1</v>
      </c>
      <c r="BF181" s="67">
        <f>+IF(AND(K181&gt;=BF$5,K181&lt;BF$6),1,0)</f>
        <v>0</v>
      </c>
      <c r="BG181" s="67">
        <f>+IF(AND(K181&gt;=BG$5,K181&lt;BG$6),1,0)</f>
        <v>0</v>
      </c>
      <c r="BH181" s="67">
        <f>+IF(AND(K181&gt;=BH$5,K181&lt;BH$6),1,0)</f>
        <v>0</v>
      </c>
      <c r="BI181" s="67">
        <f>+IF(K181&gt;=BI$6,1,0)</f>
        <v>0</v>
      </c>
      <c r="BJ181" s="67">
        <f>IF(M181&lt;BJ$6,1,0)</f>
        <v>0</v>
      </c>
      <c r="BK181" s="67">
        <f>+IF(AND(M181&gt;=BK$5,M181&lt;BK$6),1,0)</f>
        <v>0</v>
      </c>
      <c r="BL181" s="67">
        <f>+IF(AND(M181&gt;=BL$5,M181&lt;BL$6),1,0)</f>
        <v>0</v>
      </c>
      <c r="BM181" s="67">
        <f>+IF(AND(M181&gt;=BM$5,M181&lt;BM$6),1,0)</f>
        <v>0</v>
      </c>
      <c r="BN181" s="67">
        <f>+IF(M181&gt;=BN$6,1,0)</f>
        <v>1</v>
      </c>
      <c r="BO181" s="67" t="str">
        <f>+IF(M181&gt;=BO$6,"YES","NO")</f>
        <v>YES</v>
      </c>
      <c r="BP181" s="67" t="str">
        <f>+IF(K181&gt;=BP$6,"YES","NO")</f>
        <v>NO</v>
      </c>
      <c r="BQ181" s="67" t="str">
        <f>+IF(ISERROR(VLOOKUP(E181,'[1]Hi Tech List (2020)'!$A$2:$B$84,1,FALSE)),"NO","YES")</f>
        <v>NO</v>
      </c>
      <c r="BR181" s="67" t="str">
        <f>IF(AL181&gt;=BR$6,"YES","NO")</f>
        <v>NO</v>
      </c>
      <c r="BS181" s="67" t="str">
        <f>IF(AB181&gt;BS$6,"YES","NO")</f>
        <v>NO</v>
      </c>
      <c r="BT181" s="67" t="str">
        <f>IF(AC181&gt;BT$6,"YES","NO")</f>
        <v>NO</v>
      </c>
      <c r="BU181" s="67" t="str">
        <f>IF(AD181&gt;BU$6,"YES","NO")</f>
        <v>NO</v>
      </c>
      <c r="BV181" s="67" t="str">
        <f>IF(OR(BS181="YES",BT181="YES",BU181="YES"),"YES","NO")</f>
        <v>NO</v>
      </c>
      <c r="BW181" s="67" t="str">
        <f>+IF(BE181=1,BE$8,IF(BF181=1,BF$8,IF(BG181=1,BG$8,IF(BH181=1,BH$8,BI$8))))</f>
        <v>&lt;$15</v>
      </c>
      <c r="BX181" s="67" t="str">
        <f>+IF(BJ181=1,BJ$8,IF(BK181=1,BK$8,IF(BL181=1,BL$8,IF(BM181=1,BM$8,BN$8))))</f>
        <v>&gt;$30</v>
      </c>
    </row>
    <row r="182" spans="1:76" hidden="1" x14ac:dyDescent="0.2">
      <c r="A182" s="77" t="str">
        <f t="shared" si="12"/>
        <v>11-0000</v>
      </c>
      <c r="B182" s="77" t="str">
        <f>VLOOKUP(A182,'[1]2- &amp; 3-digit SOC'!$A$1:$B$121,2,FALSE)</f>
        <v>Management Occupations</v>
      </c>
      <c r="C182" s="77" t="str">
        <f t="shared" si="13"/>
        <v>11-0000 Management Occupations</v>
      </c>
      <c r="D182" s="77" t="str">
        <f t="shared" si="14"/>
        <v>11-9000</v>
      </c>
      <c r="E182" s="77" t="str">
        <f>VLOOKUP(D182,'[1]2- &amp; 3-digit SOC'!$A$1:$B$121,2,FALSE)</f>
        <v>Other Management Occupations</v>
      </c>
      <c r="F182" s="77" t="str">
        <f t="shared" si="15"/>
        <v>11-9000 Other Management Occupations</v>
      </c>
      <c r="G182" s="77" t="s">
        <v>615</v>
      </c>
      <c r="H182" s="77" t="s">
        <v>616</v>
      </c>
      <c r="I182" s="77" t="s">
        <v>617</v>
      </c>
      <c r="J182" s="78" t="str">
        <f>CONCATENATE(H182, " (", R182, ")")</f>
        <v>Lodging Managers ($43,469)</v>
      </c>
      <c r="K182" s="70">
        <v>12.156398705899999</v>
      </c>
      <c r="L182" s="70">
        <v>15.787389810100001</v>
      </c>
      <c r="M182" s="70">
        <v>20.8987148336</v>
      </c>
      <c r="N182" s="70">
        <v>27.829946706699999</v>
      </c>
      <c r="O182" s="70">
        <v>32.342449684899996</v>
      </c>
      <c r="P182" s="70">
        <v>50.074379548700001</v>
      </c>
      <c r="Q182" s="71">
        <v>43469.326853799997</v>
      </c>
      <c r="R182" s="71" t="str">
        <f>TEXT(Q182, "$#,###")</f>
        <v>$43,469</v>
      </c>
      <c r="S182" s="68" t="s">
        <v>307</v>
      </c>
      <c r="T182" s="68" t="s">
        <v>546</v>
      </c>
      <c r="U182" s="68" t="s">
        <v>8</v>
      </c>
      <c r="V182" s="61">
        <v>1132.0968508000001</v>
      </c>
      <c r="W182" s="61">
        <v>1202.1119968200001</v>
      </c>
      <c r="X182" s="61">
        <f>W182-V182</f>
        <v>70.015146019999975</v>
      </c>
      <c r="Y182" s="72">
        <f>X182/V182</f>
        <v>6.1845544372394937E-2</v>
      </c>
      <c r="Z182" s="61">
        <v>1202.1119968200001</v>
      </c>
      <c r="AA182" s="61">
        <v>1251.6496604399999</v>
      </c>
      <c r="AB182" s="61">
        <f>AA182-Z182</f>
        <v>49.537663619999876</v>
      </c>
      <c r="AC182" s="72">
        <f>AB182/Z182</f>
        <v>4.1208858867596398E-2</v>
      </c>
      <c r="AD182" s="61">
        <v>530.17407120899998</v>
      </c>
      <c r="AE182" s="61">
        <v>132.543517802</v>
      </c>
      <c r="AF182" s="61">
        <v>347.56116830899998</v>
      </c>
      <c r="AG182" s="61">
        <v>115.85372277</v>
      </c>
      <c r="AH182" s="62">
        <v>9.5000000000000001E-2</v>
      </c>
      <c r="AI182" s="61">
        <v>1182.3715651099999</v>
      </c>
      <c r="AJ182" s="61">
        <v>648.98740328199995</v>
      </c>
      <c r="AK182" s="63">
        <f>AJ182/AI182</f>
        <v>0.54888617286869756</v>
      </c>
      <c r="AL182" s="73">
        <v>97.3</v>
      </c>
      <c r="AM182" s="74">
        <v>1.0701510000000001</v>
      </c>
      <c r="AN182" s="74">
        <v>1.079035</v>
      </c>
      <c r="AO182" s="76" t="s">
        <v>90</v>
      </c>
      <c r="AP182" s="75">
        <v>1.02085278456E-2</v>
      </c>
      <c r="AQ182" s="75">
        <v>3.15718952414E-2</v>
      </c>
      <c r="AR182" s="75">
        <v>0.20136446993900001</v>
      </c>
      <c r="AS182" s="75">
        <v>0.21559875897</v>
      </c>
      <c r="AT182" s="75">
        <v>0.21961339678799999</v>
      </c>
      <c r="AU182" s="75">
        <v>0.199967622702</v>
      </c>
      <c r="AV182" s="75">
        <v>0.120495958741</v>
      </c>
      <c r="AW182" s="61">
        <v>284</v>
      </c>
      <c r="AX182" s="61">
        <v>270</v>
      </c>
      <c r="AY182" s="61">
        <v>236</v>
      </c>
      <c r="AZ182" s="61">
        <v>203</v>
      </c>
      <c r="BA182" s="61">
        <v>200</v>
      </c>
      <c r="BB182" s="61">
        <f>SUM(AW182:BA182)</f>
        <v>1193</v>
      </c>
      <c r="BC182" s="61">
        <f>BA182-AW182</f>
        <v>-84</v>
      </c>
      <c r="BD182" s="63">
        <f>BC182/AW182</f>
        <v>-0.29577464788732394</v>
      </c>
      <c r="BE182" s="67">
        <f>IF(K182&lt;BE$6,1,0)</f>
        <v>1</v>
      </c>
      <c r="BF182" s="67">
        <f>+IF(AND(K182&gt;=BF$5,K182&lt;BF$6),1,0)</f>
        <v>0</v>
      </c>
      <c r="BG182" s="67">
        <f>+IF(AND(K182&gt;=BG$5,K182&lt;BG$6),1,0)</f>
        <v>0</v>
      </c>
      <c r="BH182" s="67">
        <f>+IF(AND(K182&gt;=BH$5,K182&lt;BH$6),1,0)</f>
        <v>0</v>
      </c>
      <c r="BI182" s="67">
        <f>+IF(K182&gt;=BI$6,1,0)</f>
        <v>0</v>
      </c>
      <c r="BJ182" s="67">
        <f>IF(M182&lt;BJ$6,1,0)</f>
        <v>0</v>
      </c>
      <c r="BK182" s="67">
        <f>+IF(AND(M182&gt;=BK$5,M182&lt;BK$6),1,0)</f>
        <v>0</v>
      </c>
      <c r="BL182" s="67">
        <f>+IF(AND(M182&gt;=BL$5,M182&lt;BL$6),1,0)</f>
        <v>1</v>
      </c>
      <c r="BM182" s="67">
        <f>+IF(AND(M182&gt;=BM$5,M182&lt;BM$6),1,0)</f>
        <v>0</v>
      </c>
      <c r="BN182" s="67">
        <f>+IF(M182&gt;=BN$6,1,0)</f>
        <v>0</v>
      </c>
      <c r="BO182" s="67" t="str">
        <f>+IF(M182&gt;=BO$6,"YES","NO")</f>
        <v>NO</v>
      </c>
      <c r="BP182" s="67" t="str">
        <f>+IF(K182&gt;=BP$6,"YES","NO")</f>
        <v>NO</v>
      </c>
      <c r="BQ182" s="67" t="str">
        <f>+IF(ISERROR(VLOOKUP(E182,'[1]Hi Tech List (2020)'!$A$2:$B$84,1,FALSE)),"NO","YES")</f>
        <v>NO</v>
      </c>
      <c r="BR182" s="67" t="str">
        <f>IF(AL182&gt;=BR$6,"YES","NO")</f>
        <v>NO</v>
      </c>
      <c r="BS182" s="67" t="str">
        <f>IF(AB182&gt;BS$6,"YES","NO")</f>
        <v>NO</v>
      </c>
      <c r="BT182" s="67" t="str">
        <f>IF(AC182&gt;BT$6,"YES","NO")</f>
        <v>NO</v>
      </c>
      <c r="BU182" s="67" t="str">
        <f>IF(AD182&gt;BU$6,"YES","NO")</f>
        <v>YES</v>
      </c>
      <c r="BV182" s="67" t="str">
        <f>IF(OR(BS182="YES",BT182="YES",BU182="YES"),"YES","NO")</f>
        <v>YES</v>
      </c>
      <c r="BW182" s="67" t="str">
        <f>+IF(BE182=1,BE$8,IF(BF182=1,BF$8,IF(BG182=1,BG$8,IF(BH182=1,BH$8,BI$8))))</f>
        <v>&lt;$15</v>
      </c>
      <c r="BX182" s="67" t="str">
        <f>+IF(BJ182=1,BJ$8,IF(BK182=1,BK$8,IF(BL182=1,BL$8,IF(BM182=1,BM$8,BN$8))))</f>
        <v>$20-25</v>
      </c>
    </row>
    <row r="183" spans="1:76" hidden="1" x14ac:dyDescent="0.2">
      <c r="A183" s="77" t="str">
        <f t="shared" si="12"/>
        <v>11-0000</v>
      </c>
      <c r="B183" s="77" t="str">
        <f>VLOOKUP(A183,'[1]2- &amp; 3-digit SOC'!$A$1:$B$121,2,FALSE)</f>
        <v>Management Occupations</v>
      </c>
      <c r="C183" s="77" t="str">
        <f t="shared" si="13"/>
        <v>11-0000 Management Occupations</v>
      </c>
      <c r="D183" s="77" t="str">
        <f t="shared" si="14"/>
        <v>11-9000</v>
      </c>
      <c r="E183" s="77" t="str">
        <f>VLOOKUP(D183,'[1]2- &amp; 3-digit SOC'!$A$1:$B$121,2,FALSE)</f>
        <v>Other Management Occupations</v>
      </c>
      <c r="F183" s="77" t="str">
        <f t="shared" si="15"/>
        <v>11-9000 Other Management Occupations</v>
      </c>
      <c r="G183" s="77" t="s">
        <v>618</v>
      </c>
      <c r="H183" s="77" t="s">
        <v>619</v>
      </c>
      <c r="I183" s="77" t="s">
        <v>620</v>
      </c>
      <c r="J183" s="78" t="str">
        <f>CONCATENATE(H183, " (", R183, ")")</f>
        <v>Medical and Health Services Managers ($97,621)</v>
      </c>
      <c r="K183" s="70">
        <v>23.177561843199999</v>
      </c>
      <c r="L183" s="70">
        <v>33.534446834900002</v>
      </c>
      <c r="M183" s="70">
        <v>46.933351832600003</v>
      </c>
      <c r="N183" s="70">
        <v>52.075988886200001</v>
      </c>
      <c r="O183" s="70">
        <v>61.0271963876</v>
      </c>
      <c r="P183" s="70">
        <v>83.3223821319</v>
      </c>
      <c r="Q183" s="71">
        <v>97621.371811899997</v>
      </c>
      <c r="R183" s="71" t="str">
        <f>TEXT(Q183, "$#,###")</f>
        <v>$97,621</v>
      </c>
      <c r="S183" s="68" t="s">
        <v>84</v>
      </c>
      <c r="T183" s="68" t="s">
        <v>546</v>
      </c>
      <c r="U183" s="68" t="s">
        <v>8</v>
      </c>
      <c r="V183" s="61">
        <v>9580.3572557200005</v>
      </c>
      <c r="W183" s="61">
        <v>11205.9639895</v>
      </c>
      <c r="X183" s="61">
        <f>W183-V183</f>
        <v>1625.6067337799996</v>
      </c>
      <c r="Y183" s="72">
        <f>X183/V183</f>
        <v>0.16968122277584408</v>
      </c>
      <c r="Z183" s="61">
        <v>11205.9639895</v>
      </c>
      <c r="AA183" s="61">
        <v>12398.2944718</v>
      </c>
      <c r="AB183" s="61">
        <f>AA183-Z183</f>
        <v>1192.3304822999999</v>
      </c>
      <c r="AC183" s="72">
        <f>AB183/Z183</f>
        <v>0.10640142012032296</v>
      </c>
      <c r="AD183" s="61">
        <v>4747.4426737499998</v>
      </c>
      <c r="AE183" s="61">
        <v>1186.8606684399999</v>
      </c>
      <c r="AF183" s="61">
        <v>2407.0529806300001</v>
      </c>
      <c r="AG183" s="61">
        <v>802.35099354299996</v>
      </c>
      <c r="AH183" s="62">
        <v>6.9000000000000006E-2</v>
      </c>
      <c r="AI183" s="61">
        <v>10707.302280100001</v>
      </c>
      <c r="AJ183" s="61">
        <v>4020.95801437</v>
      </c>
      <c r="AK183" s="63">
        <f>AJ183/AI183</f>
        <v>0.37553418304469932</v>
      </c>
      <c r="AL183" s="73">
        <v>75.2</v>
      </c>
      <c r="AM183" s="74">
        <v>1.0127010000000001</v>
      </c>
      <c r="AN183" s="74">
        <v>1.003728</v>
      </c>
      <c r="AO183" s="76" t="s">
        <v>90</v>
      </c>
      <c r="AP183" s="75">
        <v>1.9131126657500001E-3</v>
      </c>
      <c r="AQ183" s="75">
        <v>1.01798867238E-2</v>
      </c>
      <c r="AR183" s="75">
        <v>0.15222968353899999</v>
      </c>
      <c r="AS183" s="75">
        <v>0.27448495839100001</v>
      </c>
      <c r="AT183" s="75">
        <v>0.28446821788400001</v>
      </c>
      <c r="AU183" s="75">
        <v>0.21818830010500001</v>
      </c>
      <c r="AV183" s="75">
        <v>5.8435691118899999E-2</v>
      </c>
      <c r="AW183" s="61">
        <v>593</v>
      </c>
      <c r="AX183" s="61">
        <v>533</v>
      </c>
      <c r="AY183" s="61">
        <v>647</v>
      </c>
      <c r="AZ183" s="61">
        <v>796</v>
      </c>
      <c r="BA183" s="61">
        <v>862</v>
      </c>
      <c r="BB183" s="61">
        <f>SUM(AW183:BA183)</f>
        <v>3431</v>
      </c>
      <c r="BC183" s="61">
        <f>BA183-AW183</f>
        <v>269</v>
      </c>
      <c r="BD183" s="63">
        <f>BC183/AW183</f>
        <v>0.45362563237774028</v>
      </c>
      <c r="BE183" s="67">
        <f>IF(K183&lt;BE$6,1,0)</f>
        <v>0</v>
      </c>
      <c r="BF183" s="67">
        <f>+IF(AND(K183&gt;=BF$5,K183&lt;BF$6),1,0)</f>
        <v>0</v>
      </c>
      <c r="BG183" s="67">
        <f>+IF(AND(K183&gt;=BG$5,K183&lt;BG$6),1,0)</f>
        <v>1</v>
      </c>
      <c r="BH183" s="67">
        <f>+IF(AND(K183&gt;=BH$5,K183&lt;BH$6),1,0)</f>
        <v>0</v>
      </c>
      <c r="BI183" s="67">
        <f>+IF(K183&gt;=BI$6,1,0)</f>
        <v>0</v>
      </c>
      <c r="BJ183" s="67">
        <f>IF(M183&lt;BJ$6,1,0)</f>
        <v>0</v>
      </c>
      <c r="BK183" s="67">
        <f>+IF(AND(M183&gt;=BK$5,M183&lt;BK$6),1,0)</f>
        <v>0</v>
      </c>
      <c r="BL183" s="67">
        <f>+IF(AND(M183&gt;=BL$5,M183&lt;BL$6),1,0)</f>
        <v>0</v>
      </c>
      <c r="BM183" s="67">
        <f>+IF(AND(M183&gt;=BM$5,M183&lt;BM$6),1,0)</f>
        <v>0</v>
      </c>
      <c r="BN183" s="67">
        <f>+IF(M183&gt;=BN$6,1,0)</f>
        <v>1</v>
      </c>
      <c r="BO183" s="67" t="str">
        <f>+IF(M183&gt;=BO$6,"YES","NO")</f>
        <v>YES</v>
      </c>
      <c r="BP183" s="67" t="str">
        <f>+IF(K183&gt;=BP$6,"YES","NO")</f>
        <v>YES</v>
      </c>
      <c r="BQ183" s="67" t="str">
        <f>+IF(ISERROR(VLOOKUP(E183,'[1]Hi Tech List (2020)'!$A$2:$B$84,1,FALSE)),"NO","YES")</f>
        <v>NO</v>
      </c>
      <c r="BR183" s="67" t="str">
        <f>IF(AL183&gt;=BR$6,"YES","NO")</f>
        <v>NO</v>
      </c>
      <c r="BS183" s="67" t="str">
        <f>IF(AB183&gt;BS$6,"YES","NO")</f>
        <v>YES</v>
      </c>
      <c r="BT183" s="67" t="str">
        <f>IF(AC183&gt;BT$6,"YES","NO")</f>
        <v>NO</v>
      </c>
      <c r="BU183" s="67" t="str">
        <f>IF(AD183&gt;BU$6,"YES","NO")</f>
        <v>YES</v>
      </c>
      <c r="BV183" s="67" t="str">
        <f>IF(OR(BS183="YES",BT183="YES",BU183="YES"),"YES","NO")</f>
        <v>YES</v>
      </c>
      <c r="BW183" s="67" t="str">
        <f>+IF(BE183=1,BE$8,IF(BF183=1,BF$8,IF(BG183=1,BG$8,IF(BH183=1,BH$8,BI$8))))</f>
        <v>$20-25</v>
      </c>
      <c r="BX183" s="67" t="str">
        <f>+IF(BJ183=1,BJ$8,IF(BK183=1,BK$8,IF(BL183=1,BL$8,IF(BM183=1,BM$8,BN$8))))</f>
        <v>&gt;$30</v>
      </c>
    </row>
    <row r="184" spans="1:76" hidden="1" x14ac:dyDescent="0.2">
      <c r="A184" s="77" t="str">
        <f t="shared" si="12"/>
        <v>11-0000</v>
      </c>
      <c r="B184" s="77" t="str">
        <f>VLOOKUP(A184,'[1]2- &amp; 3-digit SOC'!$A$1:$B$121,2,FALSE)</f>
        <v>Management Occupations</v>
      </c>
      <c r="C184" s="77" t="str">
        <f t="shared" si="13"/>
        <v>11-0000 Management Occupations</v>
      </c>
      <c r="D184" s="77" t="str">
        <f t="shared" si="14"/>
        <v>11-9000</v>
      </c>
      <c r="E184" s="77" t="str">
        <f>VLOOKUP(D184,'[1]2- &amp; 3-digit SOC'!$A$1:$B$121,2,FALSE)</f>
        <v>Other Management Occupations</v>
      </c>
      <c r="F184" s="77" t="str">
        <f t="shared" si="15"/>
        <v>11-9000 Other Management Occupations</v>
      </c>
      <c r="G184" s="77" t="s">
        <v>621</v>
      </c>
      <c r="H184" s="77" t="s">
        <v>622</v>
      </c>
      <c r="I184" s="77" t="s">
        <v>623</v>
      </c>
      <c r="J184" s="78" t="str">
        <f>CONCATENATE(H184, " (", R184, ")")</f>
        <v>Natural Sciences Managers ($121,682)</v>
      </c>
      <c r="K184" s="70">
        <v>32.451419137400002</v>
      </c>
      <c r="L184" s="70">
        <v>46.3998250665</v>
      </c>
      <c r="M184" s="70">
        <v>58.501083843899998</v>
      </c>
      <c r="N184" s="70">
        <v>60.061007078000003</v>
      </c>
      <c r="O184" s="70">
        <v>71.184156079499999</v>
      </c>
      <c r="P184" s="70">
        <v>84.432063255299994</v>
      </c>
      <c r="Q184" s="71">
        <v>121682.254395</v>
      </c>
      <c r="R184" s="71" t="str">
        <f>TEXT(Q184, "$#,###")</f>
        <v>$121,682</v>
      </c>
      <c r="S184" s="68" t="s">
        <v>84</v>
      </c>
      <c r="T184" s="68" t="s">
        <v>539</v>
      </c>
      <c r="U184" s="68" t="s">
        <v>8</v>
      </c>
      <c r="V184" s="61">
        <v>616.11522528199998</v>
      </c>
      <c r="W184" s="61">
        <v>728.31731192400002</v>
      </c>
      <c r="X184" s="61">
        <f>W184-V184</f>
        <v>112.20208664200004</v>
      </c>
      <c r="Y184" s="72">
        <f>X184/V184</f>
        <v>0.18211217973171237</v>
      </c>
      <c r="Z184" s="61">
        <v>728.31731192400002</v>
      </c>
      <c r="AA184" s="61">
        <v>767.25395952199995</v>
      </c>
      <c r="AB184" s="61">
        <f>AA184-Z184</f>
        <v>38.936647597999922</v>
      </c>
      <c r="AC184" s="72">
        <f>AB184/Z184</f>
        <v>5.3461104055237622E-2</v>
      </c>
      <c r="AD184" s="61">
        <v>233.067197327</v>
      </c>
      <c r="AE184" s="61">
        <v>58.266799331800001</v>
      </c>
      <c r="AF184" s="61">
        <v>140.46385656000001</v>
      </c>
      <c r="AG184" s="61">
        <v>46.821285519900002</v>
      </c>
      <c r="AH184" s="62">
        <v>6.3E-2</v>
      </c>
      <c r="AI184" s="61">
        <v>710.18105039399995</v>
      </c>
      <c r="AJ184" s="61">
        <v>202.38837614900001</v>
      </c>
      <c r="AK184" s="63">
        <f>AJ184/AI184</f>
        <v>0.28498138050391142</v>
      </c>
      <c r="AL184" s="73">
        <v>76.8</v>
      </c>
      <c r="AM184" s="74">
        <v>0.39339400000000002</v>
      </c>
      <c r="AN184" s="74">
        <v>0.39395000000000002</v>
      </c>
      <c r="AO184" s="75">
        <v>3.9346518799200003E-5</v>
      </c>
      <c r="AP184" s="76" t="s">
        <v>90</v>
      </c>
      <c r="AQ184" s="75">
        <v>2.8995557337499998E-2</v>
      </c>
      <c r="AR184" s="75">
        <v>0.201420082055</v>
      </c>
      <c r="AS184" s="75">
        <v>0.25993604728699998</v>
      </c>
      <c r="AT184" s="75">
        <v>0.266234647198</v>
      </c>
      <c r="AU184" s="75">
        <v>0.18377201257299999</v>
      </c>
      <c r="AV184" s="75">
        <v>5.4256789258099999E-2</v>
      </c>
      <c r="AW184" s="61">
        <v>2936</v>
      </c>
      <c r="AX184" s="61">
        <v>3004</v>
      </c>
      <c r="AY184" s="61">
        <v>3182</v>
      </c>
      <c r="AZ184" s="61">
        <v>3274</v>
      </c>
      <c r="BA184" s="61">
        <v>3869</v>
      </c>
      <c r="BB184" s="61">
        <f>SUM(AW184:BA184)</f>
        <v>16265</v>
      </c>
      <c r="BC184" s="61">
        <f>BA184-AW184</f>
        <v>933</v>
      </c>
      <c r="BD184" s="63">
        <f>BC184/AW184</f>
        <v>0.3177792915531335</v>
      </c>
      <c r="BE184" s="67">
        <f>IF(K184&lt;BE$6,1,0)</f>
        <v>0</v>
      </c>
      <c r="BF184" s="67">
        <f>+IF(AND(K184&gt;=BF$5,K184&lt;BF$6),1,0)</f>
        <v>0</v>
      </c>
      <c r="BG184" s="67">
        <f>+IF(AND(K184&gt;=BG$5,K184&lt;BG$6),1,0)</f>
        <v>0</v>
      </c>
      <c r="BH184" s="67">
        <f>+IF(AND(K184&gt;=BH$5,K184&lt;BH$6),1,0)</f>
        <v>0</v>
      </c>
      <c r="BI184" s="67">
        <f>+IF(K184&gt;=BI$6,1,0)</f>
        <v>1</v>
      </c>
      <c r="BJ184" s="67">
        <f>IF(M184&lt;BJ$6,1,0)</f>
        <v>0</v>
      </c>
      <c r="BK184" s="67">
        <f>+IF(AND(M184&gt;=BK$5,M184&lt;BK$6),1,0)</f>
        <v>0</v>
      </c>
      <c r="BL184" s="67">
        <f>+IF(AND(M184&gt;=BL$5,M184&lt;BL$6),1,0)</f>
        <v>0</v>
      </c>
      <c r="BM184" s="67">
        <f>+IF(AND(M184&gt;=BM$5,M184&lt;BM$6),1,0)</f>
        <v>0</v>
      </c>
      <c r="BN184" s="67">
        <f>+IF(M184&gt;=BN$6,1,0)</f>
        <v>1</v>
      </c>
      <c r="BO184" s="67" t="str">
        <f>+IF(M184&gt;=BO$6,"YES","NO")</f>
        <v>YES</v>
      </c>
      <c r="BP184" s="67" t="str">
        <f>+IF(K184&gt;=BP$6,"YES","NO")</f>
        <v>YES</v>
      </c>
      <c r="BQ184" s="67" t="str">
        <f>+IF(ISERROR(VLOOKUP(E184,'[1]Hi Tech List (2020)'!$A$2:$B$84,1,FALSE)),"NO","YES")</f>
        <v>NO</v>
      </c>
      <c r="BR184" s="67" t="str">
        <f>IF(AL184&gt;=BR$6,"YES","NO")</f>
        <v>NO</v>
      </c>
      <c r="BS184" s="67" t="str">
        <f>IF(AB184&gt;BS$6,"YES","NO")</f>
        <v>NO</v>
      </c>
      <c r="BT184" s="67" t="str">
        <f>IF(AC184&gt;BT$6,"YES","NO")</f>
        <v>NO</v>
      </c>
      <c r="BU184" s="67" t="str">
        <f>IF(AD184&gt;BU$6,"YES","NO")</f>
        <v>YES</v>
      </c>
      <c r="BV184" s="67" t="str">
        <f>IF(OR(BS184="YES",BT184="YES",BU184="YES"),"YES","NO")</f>
        <v>YES</v>
      </c>
      <c r="BW184" s="67" t="str">
        <f>+IF(BE184=1,BE$8,IF(BF184=1,BF$8,IF(BG184=1,BG$8,IF(BH184=1,BH$8,BI$8))))</f>
        <v>&gt;$30</v>
      </c>
      <c r="BX184" s="67" t="str">
        <f>+IF(BJ184=1,BJ$8,IF(BK184=1,BK$8,IF(BL184=1,BL$8,IF(BM184=1,BM$8,BN$8))))</f>
        <v>&gt;$30</v>
      </c>
    </row>
    <row r="185" spans="1:76" hidden="1" x14ac:dyDescent="0.2">
      <c r="A185" s="77" t="str">
        <f t="shared" si="12"/>
        <v>11-0000</v>
      </c>
      <c r="B185" s="77" t="str">
        <f>VLOOKUP(A185,'[1]2- &amp; 3-digit SOC'!$A$1:$B$121,2,FALSE)</f>
        <v>Management Occupations</v>
      </c>
      <c r="C185" s="77" t="str">
        <f t="shared" si="13"/>
        <v>11-0000 Management Occupations</v>
      </c>
      <c r="D185" s="77" t="str">
        <f t="shared" si="14"/>
        <v>11-9000</v>
      </c>
      <c r="E185" s="77" t="str">
        <f>VLOOKUP(D185,'[1]2- &amp; 3-digit SOC'!$A$1:$B$121,2,FALSE)</f>
        <v>Other Management Occupations</v>
      </c>
      <c r="F185" s="77" t="str">
        <f t="shared" si="15"/>
        <v>11-9000 Other Management Occupations</v>
      </c>
      <c r="G185" s="77" t="s">
        <v>624</v>
      </c>
      <c r="H185" s="77" t="s">
        <v>625</v>
      </c>
      <c r="I185" s="77" t="s">
        <v>626</v>
      </c>
      <c r="J185" s="78" t="str">
        <f>CONCATENATE(H185, " (", R185, ")")</f>
        <v>Postmasters and Mail Superintendents ($84,913)</v>
      </c>
      <c r="K185" s="70">
        <v>34.441256477800003</v>
      </c>
      <c r="L185" s="70">
        <v>36.923753093999998</v>
      </c>
      <c r="M185" s="70">
        <v>40.8233767603</v>
      </c>
      <c r="N185" s="70">
        <v>42.070622993100002</v>
      </c>
      <c r="O185" s="70">
        <v>46.409325683600002</v>
      </c>
      <c r="P185" s="70">
        <v>52.823324644300001</v>
      </c>
      <c r="Q185" s="71">
        <v>84912.623661399994</v>
      </c>
      <c r="R185" s="71" t="str">
        <f>TEXT(Q185, "$#,###")</f>
        <v>$84,913</v>
      </c>
      <c r="S185" s="68" t="s">
        <v>307</v>
      </c>
      <c r="T185" s="68" t="s">
        <v>546</v>
      </c>
      <c r="U185" s="68" t="s">
        <v>85</v>
      </c>
      <c r="V185" s="61">
        <v>116.390588579</v>
      </c>
      <c r="W185" s="61">
        <v>116.237306764</v>
      </c>
      <c r="X185" s="61">
        <f>W185-V185</f>
        <v>-0.15328181499999971</v>
      </c>
      <c r="Y185" s="72">
        <f>X185/V185</f>
        <v>-1.3169605624595655E-3</v>
      </c>
      <c r="Z185" s="61">
        <v>116.237306764</v>
      </c>
      <c r="AA185" s="61">
        <v>112.34258443</v>
      </c>
      <c r="AB185" s="61">
        <f>AA185-Z185</f>
        <v>-3.8947223339999937</v>
      </c>
      <c r="AC185" s="72">
        <f>AB185/Z185</f>
        <v>-3.3506646380817844E-2</v>
      </c>
      <c r="AD185" s="61">
        <v>31.273861932100001</v>
      </c>
      <c r="AE185" s="61">
        <v>7.8184654830299998</v>
      </c>
      <c r="AF185" s="61">
        <v>22.4067635597</v>
      </c>
      <c r="AG185" s="61">
        <v>7.4689211865700003</v>
      </c>
      <c r="AH185" s="76">
        <v>6.5000000000000002E-2</v>
      </c>
      <c r="AI185" s="61">
        <v>117.33653880599999</v>
      </c>
      <c r="AJ185" s="61">
        <v>26.571273722400001</v>
      </c>
      <c r="AK185" s="63">
        <f>AJ185/AI185</f>
        <v>0.22645353265730794</v>
      </c>
      <c r="AL185" s="73">
        <v>79.099999999999994</v>
      </c>
      <c r="AM185" s="74">
        <v>0.36775400000000003</v>
      </c>
      <c r="AN185" s="74">
        <v>0.37147799999999997</v>
      </c>
      <c r="AO185" s="75">
        <v>8.4618718001700001E-5</v>
      </c>
      <c r="AP185" s="76" t="s">
        <v>90</v>
      </c>
      <c r="AQ185" s="76" t="s">
        <v>90</v>
      </c>
      <c r="AR185" s="75">
        <v>0.11538981835500001</v>
      </c>
      <c r="AS185" s="75">
        <v>0.234724652443</v>
      </c>
      <c r="AT185" s="75">
        <v>0.22672709510299999</v>
      </c>
      <c r="AU185" s="75">
        <v>0.34424433956599998</v>
      </c>
      <c r="AV185" s="76" t="s">
        <v>90</v>
      </c>
      <c r="AW185" s="61">
        <v>195</v>
      </c>
      <c r="AX185" s="61">
        <v>184</v>
      </c>
      <c r="AY185" s="61">
        <v>181</v>
      </c>
      <c r="AZ185" s="61">
        <v>209</v>
      </c>
      <c r="BA185" s="61">
        <v>248</v>
      </c>
      <c r="BB185" s="61">
        <f>SUM(AW185:BA185)</f>
        <v>1017</v>
      </c>
      <c r="BC185" s="61">
        <f>BA185-AW185</f>
        <v>53</v>
      </c>
      <c r="BD185" s="63">
        <f>BC185/AW185</f>
        <v>0.27179487179487177</v>
      </c>
      <c r="BE185" s="67">
        <f>IF(K185&lt;BE$6,1,0)</f>
        <v>0</v>
      </c>
      <c r="BF185" s="67">
        <f>+IF(AND(K185&gt;=BF$5,K185&lt;BF$6),1,0)</f>
        <v>0</v>
      </c>
      <c r="BG185" s="67">
        <f>+IF(AND(K185&gt;=BG$5,K185&lt;BG$6),1,0)</f>
        <v>0</v>
      </c>
      <c r="BH185" s="67">
        <f>+IF(AND(K185&gt;=BH$5,K185&lt;BH$6),1,0)</f>
        <v>0</v>
      </c>
      <c r="BI185" s="67">
        <f>+IF(K185&gt;=BI$6,1,0)</f>
        <v>1</v>
      </c>
      <c r="BJ185" s="67">
        <f>IF(M185&lt;BJ$6,1,0)</f>
        <v>0</v>
      </c>
      <c r="BK185" s="67">
        <f>+IF(AND(M185&gt;=BK$5,M185&lt;BK$6),1,0)</f>
        <v>0</v>
      </c>
      <c r="BL185" s="67">
        <f>+IF(AND(M185&gt;=BL$5,M185&lt;BL$6),1,0)</f>
        <v>0</v>
      </c>
      <c r="BM185" s="67">
        <f>+IF(AND(M185&gt;=BM$5,M185&lt;BM$6),1,0)</f>
        <v>0</v>
      </c>
      <c r="BN185" s="67">
        <f>+IF(M185&gt;=BN$6,1,0)</f>
        <v>1</v>
      </c>
      <c r="BO185" s="67" t="str">
        <f>+IF(M185&gt;=BO$6,"YES","NO")</f>
        <v>YES</v>
      </c>
      <c r="BP185" s="67" t="str">
        <f>+IF(K185&gt;=BP$6,"YES","NO")</f>
        <v>YES</v>
      </c>
      <c r="BQ185" s="67" t="str">
        <f>+IF(ISERROR(VLOOKUP(E185,'[1]Hi Tech List (2020)'!$A$2:$B$84,1,FALSE)),"NO","YES")</f>
        <v>NO</v>
      </c>
      <c r="BR185" s="67" t="str">
        <f>IF(AL185&gt;=BR$6,"YES","NO")</f>
        <v>NO</v>
      </c>
      <c r="BS185" s="67" t="str">
        <f>IF(AB185&gt;BS$6,"YES","NO")</f>
        <v>NO</v>
      </c>
      <c r="BT185" s="67" t="str">
        <f>IF(AC185&gt;BT$6,"YES","NO")</f>
        <v>NO</v>
      </c>
      <c r="BU185" s="67" t="str">
        <f>IF(AD185&gt;BU$6,"YES","NO")</f>
        <v>NO</v>
      </c>
      <c r="BV185" s="67" t="str">
        <f>IF(OR(BS185="YES",BT185="YES",BU185="YES"),"YES","NO")</f>
        <v>NO</v>
      </c>
      <c r="BW185" s="67" t="str">
        <f>+IF(BE185=1,BE$8,IF(BF185=1,BF$8,IF(BG185=1,BG$8,IF(BH185=1,BH$8,BI$8))))</f>
        <v>&gt;$30</v>
      </c>
      <c r="BX185" s="67" t="str">
        <f>+IF(BJ185=1,BJ$8,IF(BK185=1,BK$8,IF(BL185=1,BL$8,IF(BM185=1,BM$8,BN$8))))</f>
        <v>&gt;$30</v>
      </c>
    </row>
    <row r="186" spans="1:76" ht="25.5" hidden="1" x14ac:dyDescent="0.2">
      <c r="A186" s="77" t="str">
        <f t="shared" si="12"/>
        <v>11-0000</v>
      </c>
      <c r="B186" s="77" t="str">
        <f>VLOOKUP(A186,'[1]2- &amp; 3-digit SOC'!$A$1:$B$121,2,FALSE)</f>
        <v>Management Occupations</v>
      </c>
      <c r="C186" s="77" t="str">
        <f t="shared" si="13"/>
        <v>11-0000 Management Occupations</v>
      </c>
      <c r="D186" s="77" t="str">
        <f t="shared" si="14"/>
        <v>11-9000</v>
      </c>
      <c r="E186" s="77" t="str">
        <f>VLOOKUP(D186,'[1]2- &amp; 3-digit SOC'!$A$1:$B$121,2,FALSE)</f>
        <v>Other Management Occupations</v>
      </c>
      <c r="F186" s="77" t="str">
        <f t="shared" si="15"/>
        <v>11-9000 Other Management Occupations</v>
      </c>
      <c r="G186" s="77" t="s">
        <v>627</v>
      </c>
      <c r="H186" s="77" t="s">
        <v>628</v>
      </c>
      <c r="I186" s="77" t="s">
        <v>629</v>
      </c>
      <c r="J186" s="78" t="str">
        <f>CONCATENATE(H186, " (", R186, ")")</f>
        <v>Property, Real Estate, and Community Association Managers ($64,506)</v>
      </c>
      <c r="K186" s="70">
        <v>13.939813984500001</v>
      </c>
      <c r="L186" s="70">
        <v>19.450037057199999</v>
      </c>
      <c r="M186" s="70">
        <v>31.0125954777</v>
      </c>
      <c r="N186" s="70">
        <v>41.122964398900002</v>
      </c>
      <c r="O186" s="70">
        <v>52.752998092600002</v>
      </c>
      <c r="P186" s="70">
        <v>81.9752304294</v>
      </c>
      <c r="Q186" s="71">
        <v>64506.198593699999</v>
      </c>
      <c r="R186" s="71" t="str">
        <f>TEXT(Q186, "$#,###")</f>
        <v>$64,506</v>
      </c>
      <c r="S186" s="68" t="s">
        <v>307</v>
      </c>
      <c r="T186" s="68" t="s">
        <v>546</v>
      </c>
      <c r="U186" s="68" t="s">
        <v>8</v>
      </c>
      <c r="V186" s="61">
        <v>7976.3174608899999</v>
      </c>
      <c r="W186" s="61">
        <v>9228.2896372399991</v>
      </c>
      <c r="X186" s="61">
        <f>W186-V186</f>
        <v>1251.9721763499992</v>
      </c>
      <c r="Y186" s="72">
        <f>X186/V186</f>
        <v>0.15696117694521949</v>
      </c>
      <c r="Z186" s="61">
        <v>9228.2896372399991</v>
      </c>
      <c r="AA186" s="61">
        <v>9583.1075151099994</v>
      </c>
      <c r="AB186" s="61">
        <f>AA186-Z186</f>
        <v>354.8178778700003</v>
      </c>
      <c r="AC186" s="72">
        <f>AB186/Z186</f>
        <v>3.8448931689157452E-2</v>
      </c>
      <c r="AD186" s="61">
        <v>3058.22056535</v>
      </c>
      <c r="AE186" s="61">
        <v>764.555141338</v>
      </c>
      <c r="AF186" s="61">
        <v>1966.61710292</v>
      </c>
      <c r="AG186" s="61">
        <v>655.53903430599996</v>
      </c>
      <c r="AH186" s="62">
        <v>7.0000000000000007E-2</v>
      </c>
      <c r="AI186" s="61">
        <v>9046.1062527199992</v>
      </c>
      <c r="AJ186" s="61">
        <v>2778.7494406800001</v>
      </c>
      <c r="AK186" s="63">
        <f>AJ186/AI186</f>
        <v>0.30717629917783473</v>
      </c>
      <c r="AL186" s="73">
        <v>83.8</v>
      </c>
      <c r="AM186" s="74">
        <v>1.180955</v>
      </c>
      <c r="AN186" s="74">
        <v>1.184925</v>
      </c>
      <c r="AO186" s="76" t="s">
        <v>90</v>
      </c>
      <c r="AP186" s="75">
        <v>7.1842476291800001E-3</v>
      </c>
      <c r="AQ186" s="75">
        <v>2.5241324073000001E-2</v>
      </c>
      <c r="AR186" s="75">
        <v>0.18470116600399999</v>
      </c>
      <c r="AS186" s="75">
        <v>0.21856734238799999</v>
      </c>
      <c r="AT186" s="75">
        <v>0.232530948313</v>
      </c>
      <c r="AU186" s="75">
        <v>0.20974042577599999</v>
      </c>
      <c r="AV186" s="75">
        <v>0.121487251736</v>
      </c>
      <c r="AW186" s="61">
        <v>383</v>
      </c>
      <c r="AX186" s="61">
        <v>307</v>
      </c>
      <c r="AY186" s="61">
        <v>302</v>
      </c>
      <c r="AZ186" s="61">
        <v>437</v>
      </c>
      <c r="BA186" s="61">
        <v>391</v>
      </c>
      <c r="BB186" s="61">
        <f>SUM(AW186:BA186)</f>
        <v>1820</v>
      </c>
      <c r="BC186" s="61">
        <f>BA186-AW186</f>
        <v>8</v>
      </c>
      <c r="BD186" s="63">
        <f>BC186/AW186</f>
        <v>2.0887728459530026E-2</v>
      </c>
      <c r="BE186" s="67">
        <f>IF(K186&lt;BE$6,1,0)</f>
        <v>1</v>
      </c>
      <c r="BF186" s="67">
        <f>+IF(AND(K186&gt;=BF$5,K186&lt;BF$6),1,0)</f>
        <v>0</v>
      </c>
      <c r="BG186" s="67">
        <f>+IF(AND(K186&gt;=BG$5,K186&lt;BG$6),1,0)</f>
        <v>0</v>
      </c>
      <c r="BH186" s="67">
        <f>+IF(AND(K186&gt;=BH$5,K186&lt;BH$6),1,0)</f>
        <v>0</v>
      </c>
      <c r="BI186" s="67">
        <f>+IF(K186&gt;=BI$6,1,0)</f>
        <v>0</v>
      </c>
      <c r="BJ186" s="67">
        <f>IF(M186&lt;BJ$6,1,0)</f>
        <v>0</v>
      </c>
      <c r="BK186" s="67">
        <f>+IF(AND(M186&gt;=BK$5,M186&lt;BK$6),1,0)</f>
        <v>0</v>
      </c>
      <c r="BL186" s="67">
        <f>+IF(AND(M186&gt;=BL$5,M186&lt;BL$6),1,0)</f>
        <v>0</v>
      </c>
      <c r="BM186" s="67">
        <f>+IF(AND(M186&gt;=BM$5,M186&lt;BM$6),1,0)</f>
        <v>0</v>
      </c>
      <c r="BN186" s="67">
        <f>+IF(M186&gt;=BN$6,1,0)</f>
        <v>1</v>
      </c>
      <c r="BO186" s="67" t="str">
        <f>+IF(M186&gt;=BO$6,"YES","NO")</f>
        <v>YES</v>
      </c>
      <c r="BP186" s="67" t="str">
        <f>+IF(K186&gt;=BP$6,"YES","NO")</f>
        <v>NO</v>
      </c>
      <c r="BQ186" s="67" t="str">
        <f>+IF(ISERROR(VLOOKUP(E186,'[1]Hi Tech List (2020)'!$A$2:$B$84,1,FALSE)),"NO","YES")</f>
        <v>NO</v>
      </c>
      <c r="BR186" s="67" t="str">
        <f>IF(AL186&gt;=BR$6,"YES","NO")</f>
        <v>NO</v>
      </c>
      <c r="BS186" s="67" t="str">
        <f>IF(AB186&gt;BS$6,"YES","NO")</f>
        <v>YES</v>
      </c>
      <c r="BT186" s="67" t="str">
        <f>IF(AC186&gt;BT$6,"YES","NO")</f>
        <v>NO</v>
      </c>
      <c r="BU186" s="67" t="str">
        <f>IF(AD186&gt;BU$6,"YES","NO")</f>
        <v>YES</v>
      </c>
      <c r="BV186" s="67" t="str">
        <f>IF(OR(BS186="YES",BT186="YES",BU186="YES"),"YES","NO")</f>
        <v>YES</v>
      </c>
      <c r="BW186" s="67" t="str">
        <f>+IF(BE186=1,BE$8,IF(BF186=1,BF$8,IF(BG186=1,BG$8,IF(BH186=1,BH$8,BI$8))))</f>
        <v>&lt;$15</v>
      </c>
      <c r="BX186" s="67" t="str">
        <f>+IF(BJ186=1,BJ$8,IF(BK186=1,BK$8,IF(BL186=1,BL$8,IF(BM186=1,BM$8,BN$8))))</f>
        <v>&gt;$30</v>
      </c>
    </row>
    <row r="187" spans="1:76" hidden="1" x14ac:dyDescent="0.2">
      <c r="A187" s="77" t="str">
        <f t="shared" si="12"/>
        <v>11-0000</v>
      </c>
      <c r="B187" s="77" t="str">
        <f>VLOOKUP(A187,'[1]2- &amp; 3-digit SOC'!$A$1:$B$121,2,FALSE)</f>
        <v>Management Occupations</v>
      </c>
      <c r="C187" s="77" t="str">
        <f t="shared" si="13"/>
        <v>11-0000 Management Occupations</v>
      </c>
      <c r="D187" s="77" t="str">
        <f t="shared" si="14"/>
        <v>11-9000</v>
      </c>
      <c r="E187" s="77" t="str">
        <f>VLOOKUP(D187,'[1]2- &amp; 3-digit SOC'!$A$1:$B$121,2,FALSE)</f>
        <v>Other Management Occupations</v>
      </c>
      <c r="F187" s="77" t="str">
        <f t="shared" si="15"/>
        <v>11-9000 Other Management Occupations</v>
      </c>
      <c r="G187" s="77" t="s">
        <v>630</v>
      </c>
      <c r="H187" s="77" t="s">
        <v>631</v>
      </c>
      <c r="I187" s="77" t="s">
        <v>632</v>
      </c>
      <c r="J187" s="78" t="str">
        <f>CONCATENATE(H187, " (", R187, ")")</f>
        <v>Social and Community Service Managers ($73,203)</v>
      </c>
      <c r="K187" s="70">
        <v>17.835644438199999</v>
      </c>
      <c r="L187" s="70">
        <v>25.6062402397</v>
      </c>
      <c r="M187" s="70">
        <v>35.193634103599997</v>
      </c>
      <c r="N187" s="70">
        <v>37.229502360300003</v>
      </c>
      <c r="O187" s="70">
        <v>46.660309299399998</v>
      </c>
      <c r="P187" s="70">
        <v>59.736913560700003</v>
      </c>
      <c r="Q187" s="71">
        <v>73202.758935499995</v>
      </c>
      <c r="R187" s="71" t="str">
        <f>TEXT(Q187, "$#,###")</f>
        <v>$73,203</v>
      </c>
      <c r="S187" s="68" t="s">
        <v>84</v>
      </c>
      <c r="T187" s="68" t="s">
        <v>546</v>
      </c>
      <c r="U187" s="68" t="s">
        <v>8</v>
      </c>
      <c r="V187" s="61">
        <v>1898.0146425</v>
      </c>
      <c r="W187" s="61">
        <v>2294.2928265800001</v>
      </c>
      <c r="X187" s="61">
        <f>W187-V187</f>
        <v>396.27818408000007</v>
      </c>
      <c r="Y187" s="72">
        <f>X187/V187</f>
        <v>0.20878563063034961</v>
      </c>
      <c r="Z187" s="61">
        <v>2294.2928265800001</v>
      </c>
      <c r="AA187" s="61">
        <v>2482.52289784</v>
      </c>
      <c r="AB187" s="61">
        <f>AA187-Z187</f>
        <v>188.23007125999993</v>
      </c>
      <c r="AC187" s="72">
        <f>AB187/Z187</f>
        <v>8.2042740612403034E-2</v>
      </c>
      <c r="AD187" s="61">
        <v>938.55362153700003</v>
      </c>
      <c r="AE187" s="61">
        <v>234.63840538400001</v>
      </c>
      <c r="AF187" s="61">
        <v>524.57969601599996</v>
      </c>
      <c r="AG187" s="61">
        <v>174.85989867200001</v>
      </c>
      <c r="AH187" s="62">
        <v>7.3999999999999996E-2</v>
      </c>
      <c r="AI187" s="61">
        <v>2212.2127727900001</v>
      </c>
      <c r="AJ187" s="61">
        <v>943.677062858</v>
      </c>
      <c r="AK187" s="63">
        <f>AJ187/AI187</f>
        <v>0.42657608457248564</v>
      </c>
      <c r="AL187" s="73">
        <v>85.7</v>
      </c>
      <c r="AM187" s="74">
        <v>0.50723499999999999</v>
      </c>
      <c r="AN187" s="74">
        <v>0.50558599999999998</v>
      </c>
      <c r="AO187" s="76" t="s">
        <v>90</v>
      </c>
      <c r="AP187" s="75">
        <v>5.6991474335200002E-3</v>
      </c>
      <c r="AQ187" s="75">
        <v>2.2014894969300002E-2</v>
      </c>
      <c r="AR187" s="75">
        <v>0.18305262684699999</v>
      </c>
      <c r="AS187" s="75">
        <v>0.22587604146500001</v>
      </c>
      <c r="AT187" s="75">
        <v>0.237258649298</v>
      </c>
      <c r="AU187" s="75">
        <v>0.22370949470500001</v>
      </c>
      <c r="AV187" s="75">
        <v>0.101088608228</v>
      </c>
      <c r="AW187" s="61">
        <v>7924</v>
      </c>
      <c r="AX187" s="61">
        <v>7351</v>
      </c>
      <c r="AY187" s="61">
        <v>7431</v>
      </c>
      <c r="AZ187" s="61">
        <v>7453</v>
      </c>
      <c r="BA187" s="61">
        <v>8172</v>
      </c>
      <c r="BB187" s="61">
        <f>SUM(AW187:BA187)</f>
        <v>38331</v>
      </c>
      <c r="BC187" s="61">
        <f>BA187-AW187</f>
        <v>248</v>
      </c>
      <c r="BD187" s="63">
        <f>BC187/AW187</f>
        <v>3.1297324583543666E-2</v>
      </c>
      <c r="BE187" s="67">
        <f>IF(K187&lt;BE$6,1,0)</f>
        <v>0</v>
      </c>
      <c r="BF187" s="67">
        <f>+IF(AND(K187&gt;=BF$5,K187&lt;BF$6),1,0)</f>
        <v>1</v>
      </c>
      <c r="BG187" s="67">
        <f>+IF(AND(K187&gt;=BG$5,K187&lt;BG$6),1,0)</f>
        <v>0</v>
      </c>
      <c r="BH187" s="67">
        <f>+IF(AND(K187&gt;=BH$5,K187&lt;BH$6),1,0)</f>
        <v>0</v>
      </c>
      <c r="BI187" s="67">
        <f>+IF(K187&gt;=BI$6,1,0)</f>
        <v>0</v>
      </c>
      <c r="BJ187" s="67">
        <f>IF(M187&lt;BJ$6,1,0)</f>
        <v>0</v>
      </c>
      <c r="BK187" s="67">
        <f>+IF(AND(M187&gt;=BK$5,M187&lt;BK$6),1,0)</f>
        <v>0</v>
      </c>
      <c r="BL187" s="67">
        <f>+IF(AND(M187&gt;=BL$5,M187&lt;BL$6),1,0)</f>
        <v>0</v>
      </c>
      <c r="BM187" s="67">
        <f>+IF(AND(M187&gt;=BM$5,M187&lt;BM$6),1,0)</f>
        <v>0</v>
      </c>
      <c r="BN187" s="67">
        <f>+IF(M187&gt;=BN$6,1,0)</f>
        <v>1</v>
      </c>
      <c r="BO187" s="67" t="str">
        <f>+IF(M187&gt;=BO$6,"YES","NO")</f>
        <v>YES</v>
      </c>
      <c r="BP187" s="67" t="str">
        <f>+IF(K187&gt;=BP$6,"YES","NO")</f>
        <v>YES</v>
      </c>
      <c r="BQ187" s="67" t="str">
        <f>+IF(ISERROR(VLOOKUP(E187,'[1]Hi Tech List (2020)'!$A$2:$B$84,1,FALSE)),"NO","YES")</f>
        <v>NO</v>
      </c>
      <c r="BR187" s="67" t="str">
        <f>IF(AL187&gt;=BR$6,"YES","NO")</f>
        <v>NO</v>
      </c>
      <c r="BS187" s="67" t="str">
        <f>IF(AB187&gt;BS$6,"YES","NO")</f>
        <v>YES</v>
      </c>
      <c r="BT187" s="67" t="str">
        <f>IF(AC187&gt;BT$6,"YES","NO")</f>
        <v>NO</v>
      </c>
      <c r="BU187" s="67" t="str">
        <f>IF(AD187&gt;BU$6,"YES","NO")</f>
        <v>YES</v>
      </c>
      <c r="BV187" s="67" t="str">
        <f>IF(OR(BS187="YES",BT187="YES",BU187="YES"),"YES","NO")</f>
        <v>YES</v>
      </c>
      <c r="BW187" s="67" t="str">
        <f>+IF(BE187=1,BE$8,IF(BF187=1,BF$8,IF(BG187=1,BG$8,IF(BH187=1,BH$8,BI$8))))</f>
        <v>$15-20</v>
      </c>
      <c r="BX187" s="67" t="str">
        <f>+IF(BJ187=1,BJ$8,IF(BK187=1,BK$8,IF(BL187=1,BL$8,IF(BM187=1,BM$8,BN$8))))</f>
        <v>&gt;$30</v>
      </c>
    </row>
    <row r="188" spans="1:76" hidden="1" x14ac:dyDescent="0.2">
      <c r="A188" s="77" t="str">
        <f t="shared" si="12"/>
        <v>11-0000</v>
      </c>
      <c r="B188" s="77" t="str">
        <f>VLOOKUP(A188,'[1]2- &amp; 3-digit SOC'!$A$1:$B$121,2,FALSE)</f>
        <v>Management Occupations</v>
      </c>
      <c r="C188" s="77" t="str">
        <f t="shared" si="13"/>
        <v>11-0000 Management Occupations</v>
      </c>
      <c r="D188" s="77" t="str">
        <f t="shared" si="14"/>
        <v>11-9000</v>
      </c>
      <c r="E188" s="77" t="str">
        <f>VLOOKUP(D188,'[1]2- &amp; 3-digit SOC'!$A$1:$B$121,2,FALSE)</f>
        <v>Other Management Occupations</v>
      </c>
      <c r="F188" s="77" t="str">
        <f t="shared" si="15"/>
        <v>11-9000 Other Management Occupations</v>
      </c>
      <c r="G188" s="77" t="s">
        <v>633</v>
      </c>
      <c r="H188" s="77" t="s">
        <v>634</v>
      </c>
      <c r="I188" s="77" t="s">
        <v>635</v>
      </c>
      <c r="J188" s="78" t="str">
        <f>CONCATENATE(H188, " (", R188, ")")</f>
        <v>Emergency Management Directors ($95,049)</v>
      </c>
      <c r="K188" s="70">
        <v>28.624444675500001</v>
      </c>
      <c r="L188" s="70">
        <v>35.770363033099997</v>
      </c>
      <c r="M188" s="70">
        <v>45.696540933900003</v>
      </c>
      <c r="N188" s="70">
        <v>49.164284813599998</v>
      </c>
      <c r="O188" s="70">
        <v>58.749671128199999</v>
      </c>
      <c r="P188" s="70">
        <v>74.273331395100001</v>
      </c>
      <c r="Q188" s="71">
        <v>95048.8051424</v>
      </c>
      <c r="R188" s="71" t="str">
        <f>TEXT(Q188, "$#,###")</f>
        <v>$95,049</v>
      </c>
      <c r="S188" s="68" t="s">
        <v>84</v>
      </c>
      <c r="T188" s="68" t="s">
        <v>539</v>
      </c>
      <c r="U188" s="68" t="s">
        <v>8</v>
      </c>
      <c r="V188" s="61">
        <v>177.928320001</v>
      </c>
      <c r="W188" s="61">
        <v>211.830752023</v>
      </c>
      <c r="X188" s="61">
        <f>W188-V188</f>
        <v>33.902432021999999</v>
      </c>
      <c r="Y188" s="72">
        <f>X188/V188</f>
        <v>0.19053983099379265</v>
      </c>
      <c r="Z188" s="61">
        <v>211.830752023</v>
      </c>
      <c r="AA188" s="61">
        <v>221.35185242599999</v>
      </c>
      <c r="AB188" s="61">
        <f>AA188-Z188</f>
        <v>9.5211004029999913</v>
      </c>
      <c r="AC188" s="72">
        <f>AB188/Z188</f>
        <v>4.4946733711100723E-2</v>
      </c>
      <c r="AD188" s="61">
        <v>67.160653797699993</v>
      </c>
      <c r="AE188" s="61">
        <v>16.790163449400001</v>
      </c>
      <c r="AF188" s="61">
        <v>41.330232175799999</v>
      </c>
      <c r="AG188" s="61">
        <v>13.7767440586</v>
      </c>
      <c r="AH188" s="62">
        <v>6.4000000000000001E-2</v>
      </c>
      <c r="AI188" s="61">
        <v>206.59940623899999</v>
      </c>
      <c r="AJ188" s="61">
        <v>50.303033321199997</v>
      </c>
      <c r="AK188" s="63">
        <f>AJ188/AI188</f>
        <v>0.24348101592803242</v>
      </c>
      <c r="AL188" s="73">
        <v>84.6</v>
      </c>
      <c r="AM188" s="74">
        <v>0.62594000000000005</v>
      </c>
      <c r="AN188" s="74">
        <v>0.62987400000000004</v>
      </c>
      <c r="AO188" s="76" t="s">
        <v>90</v>
      </c>
      <c r="AP188" s="76" t="s">
        <v>90</v>
      </c>
      <c r="AQ188" s="76" t="s">
        <v>90</v>
      </c>
      <c r="AR188" s="75">
        <v>0.23176469984199999</v>
      </c>
      <c r="AS188" s="75">
        <v>0.20579485768700001</v>
      </c>
      <c r="AT188" s="75">
        <v>0.26227672365400001</v>
      </c>
      <c r="AU188" s="75">
        <v>0.20627765904799999</v>
      </c>
      <c r="AV188" s="75">
        <v>6.0756473590700001E-2</v>
      </c>
      <c r="AW188" s="61">
        <v>58</v>
      </c>
      <c r="AX188" s="61">
        <v>57</v>
      </c>
      <c r="AY188" s="61">
        <v>53</v>
      </c>
      <c r="AZ188" s="61">
        <v>60</v>
      </c>
      <c r="BA188" s="61">
        <v>52</v>
      </c>
      <c r="BB188" s="61">
        <f>SUM(AW188:BA188)</f>
        <v>280</v>
      </c>
      <c r="BC188" s="61">
        <f>BA188-AW188</f>
        <v>-6</v>
      </c>
      <c r="BD188" s="63">
        <f>BC188/AW188</f>
        <v>-0.10344827586206896</v>
      </c>
      <c r="BE188" s="67">
        <f>IF(K188&lt;BE$6,1,0)</f>
        <v>0</v>
      </c>
      <c r="BF188" s="67">
        <f>+IF(AND(K188&gt;=BF$5,K188&lt;BF$6),1,0)</f>
        <v>0</v>
      </c>
      <c r="BG188" s="67">
        <f>+IF(AND(K188&gt;=BG$5,K188&lt;BG$6),1,0)</f>
        <v>0</v>
      </c>
      <c r="BH188" s="67">
        <f>+IF(AND(K188&gt;=BH$5,K188&lt;BH$6),1,0)</f>
        <v>1</v>
      </c>
      <c r="BI188" s="67">
        <f>+IF(K188&gt;=BI$6,1,0)</f>
        <v>0</v>
      </c>
      <c r="BJ188" s="67">
        <f>IF(M188&lt;BJ$6,1,0)</f>
        <v>0</v>
      </c>
      <c r="BK188" s="67">
        <f>+IF(AND(M188&gt;=BK$5,M188&lt;BK$6),1,0)</f>
        <v>0</v>
      </c>
      <c r="BL188" s="67">
        <f>+IF(AND(M188&gt;=BL$5,M188&lt;BL$6),1,0)</f>
        <v>0</v>
      </c>
      <c r="BM188" s="67">
        <f>+IF(AND(M188&gt;=BM$5,M188&lt;BM$6),1,0)</f>
        <v>0</v>
      </c>
      <c r="BN188" s="67">
        <f>+IF(M188&gt;=BN$6,1,0)</f>
        <v>1</v>
      </c>
      <c r="BO188" s="67" t="str">
        <f>+IF(M188&gt;=BO$6,"YES","NO")</f>
        <v>YES</v>
      </c>
      <c r="BP188" s="67" t="str">
        <f>+IF(K188&gt;=BP$6,"YES","NO")</f>
        <v>YES</v>
      </c>
      <c r="BQ188" s="67" t="str">
        <f>+IF(ISERROR(VLOOKUP(E188,'[1]Hi Tech List (2020)'!$A$2:$B$84,1,FALSE)),"NO","YES")</f>
        <v>NO</v>
      </c>
      <c r="BR188" s="67" t="str">
        <f>IF(AL188&gt;=BR$6,"YES","NO")</f>
        <v>NO</v>
      </c>
      <c r="BS188" s="67" t="str">
        <f>IF(AB188&gt;BS$6,"YES","NO")</f>
        <v>NO</v>
      </c>
      <c r="BT188" s="67" t="str">
        <f>IF(AC188&gt;BT$6,"YES","NO")</f>
        <v>NO</v>
      </c>
      <c r="BU188" s="67" t="str">
        <f>IF(AD188&gt;BU$6,"YES","NO")</f>
        <v>NO</v>
      </c>
      <c r="BV188" s="67" t="str">
        <f>IF(OR(BS188="YES",BT188="YES",BU188="YES"),"YES","NO")</f>
        <v>NO</v>
      </c>
      <c r="BW188" s="67" t="str">
        <f>+IF(BE188=1,BE$8,IF(BF188=1,BF$8,IF(BG188=1,BG$8,IF(BH188=1,BH$8,BI$8))))</f>
        <v>$25-30</v>
      </c>
      <c r="BX188" s="67" t="str">
        <f>+IF(BJ188=1,BJ$8,IF(BK188=1,BK$8,IF(BL188=1,BL$8,IF(BM188=1,BM$8,BN$8))))</f>
        <v>&gt;$30</v>
      </c>
    </row>
    <row r="189" spans="1:76" hidden="1" x14ac:dyDescent="0.2">
      <c r="A189" s="77" t="str">
        <f t="shared" si="12"/>
        <v>11-0000</v>
      </c>
      <c r="B189" s="77" t="str">
        <f>VLOOKUP(A189,'[1]2- &amp; 3-digit SOC'!$A$1:$B$121,2,FALSE)</f>
        <v>Management Occupations</v>
      </c>
      <c r="C189" s="77" t="str">
        <f t="shared" si="13"/>
        <v>11-0000 Management Occupations</v>
      </c>
      <c r="D189" s="77" t="str">
        <f t="shared" si="14"/>
        <v>11-9000</v>
      </c>
      <c r="E189" s="77" t="str">
        <f>VLOOKUP(D189,'[1]2- &amp; 3-digit SOC'!$A$1:$B$121,2,FALSE)</f>
        <v>Other Management Occupations</v>
      </c>
      <c r="F189" s="77" t="str">
        <f t="shared" si="15"/>
        <v>11-9000 Other Management Occupations</v>
      </c>
      <c r="G189" s="77" t="s">
        <v>636</v>
      </c>
      <c r="H189" s="77" t="s">
        <v>637</v>
      </c>
      <c r="I189" s="77" t="s">
        <v>638</v>
      </c>
      <c r="J189" s="78" t="str">
        <f>CONCATENATE(H189, " (", R189, ")")</f>
        <v>Funeral Home Managers ($156,973)</v>
      </c>
      <c r="K189" s="70">
        <v>9.5497758805099995</v>
      </c>
      <c r="L189" s="70">
        <v>29.553364234499998</v>
      </c>
      <c r="M189" s="70">
        <v>75.467634535399995</v>
      </c>
      <c r="N189" s="70">
        <v>80.630684198699996</v>
      </c>
      <c r="O189" s="70">
        <v>108.061913287</v>
      </c>
      <c r="P189" s="70">
        <v>153.253879396</v>
      </c>
      <c r="Q189" s="71">
        <v>156972.67983400001</v>
      </c>
      <c r="R189" s="71" t="str">
        <f>TEXT(Q189, "$#,###")</f>
        <v>$156,973</v>
      </c>
      <c r="S189" s="68" t="s">
        <v>139</v>
      </c>
      <c r="T189" s="68" t="s">
        <v>546</v>
      </c>
      <c r="U189" s="68" t="s">
        <v>8</v>
      </c>
      <c r="V189" s="61">
        <v>114.68130005</v>
      </c>
      <c r="W189" s="61">
        <v>108.198294942</v>
      </c>
      <c r="X189" s="61">
        <f>W189-V189</f>
        <v>-6.4830051080000004</v>
      </c>
      <c r="Y189" s="72">
        <f>X189/V189</f>
        <v>-5.6530620992031565E-2</v>
      </c>
      <c r="Z189" s="61">
        <v>108.198294942</v>
      </c>
      <c r="AA189" s="61">
        <v>108.90739026999999</v>
      </c>
      <c r="AB189" s="61">
        <f>AA189-Z189</f>
        <v>0.70909532799998942</v>
      </c>
      <c r="AC189" s="72">
        <f>AB189/Z189</f>
        <v>6.5536645321453719E-3</v>
      </c>
      <c r="AD189" s="61">
        <v>30.0672517458</v>
      </c>
      <c r="AE189" s="61">
        <v>7.51681293645</v>
      </c>
      <c r="AF189" s="61">
        <v>21.145539441699999</v>
      </c>
      <c r="AG189" s="61">
        <v>7.0485131472300004</v>
      </c>
      <c r="AH189" s="76">
        <v>6.5000000000000002E-2</v>
      </c>
      <c r="AI189" s="61">
        <v>107.85163703400001</v>
      </c>
      <c r="AJ189" s="61">
        <v>19.118980561899999</v>
      </c>
      <c r="AK189" s="63">
        <f>AJ189/AI189</f>
        <v>0.17727112065876924</v>
      </c>
      <c r="AL189" s="73">
        <v>83.9</v>
      </c>
      <c r="AM189" s="74">
        <v>0.39351700000000001</v>
      </c>
      <c r="AN189" s="74">
        <v>0.38935500000000001</v>
      </c>
      <c r="AO189" s="75">
        <v>3.0015524327799999E-4</v>
      </c>
      <c r="AP189" s="76" t="s">
        <v>90</v>
      </c>
      <c r="AQ189" s="76" t="s">
        <v>90</v>
      </c>
      <c r="AR189" s="75">
        <v>0.123449826565</v>
      </c>
      <c r="AS189" s="75">
        <v>0.19452804267500001</v>
      </c>
      <c r="AT189" s="75">
        <v>0.27338613729900002</v>
      </c>
      <c r="AU189" s="75">
        <v>0.25693086363500001</v>
      </c>
      <c r="AV189" s="75">
        <v>0.134543128491</v>
      </c>
      <c r="AW189" s="61">
        <v>65</v>
      </c>
      <c r="AX189" s="61">
        <v>83</v>
      </c>
      <c r="AY189" s="61">
        <v>68</v>
      </c>
      <c r="AZ189" s="61">
        <v>72</v>
      </c>
      <c r="BA189" s="61">
        <v>90</v>
      </c>
      <c r="BB189" s="61">
        <f>SUM(AW189:BA189)</f>
        <v>378</v>
      </c>
      <c r="BC189" s="61">
        <f>BA189-AW189</f>
        <v>25</v>
      </c>
      <c r="BD189" s="63">
        <f>BC189/AW189</f>
        <v>0.38461538461538464</v>
      </c>
      <c r="BE189" s="67">
        <f>IF(K189&lt;BE$6,1,0)</f>
        <v>1</v>
      </c>
      <c r="BF189" s="67">
        <f>+IF(AND(K189&gt;=BF$5,K189&lt;BF$6),1,0)</f>
        <v>0</v>
      </c>
      <c r="BG189" s="67">
        <f>+IF(AND(K189&gt;=BG$5,K189&lt;BG$6),1,0)</f>
        <v>0</v>
      </c>
      <c r="BH189" s="67">
        <f>+IF(AND(K189&gt;=BH$5,K189&lt;BH$6),1,0)</f>
        <v>0</v>
      </c>
      <c r="BI189" s="67">
        <f>+IF(K189&gt;=BI$6,1,0)</f>
        <v>0</v>
      </c>
      <c r="BJ189" s="67">
        <f>IF(M189&lt;BJ$6,1,0)</f>
        <v>0</v>
      </c>
      <c r="BK189" s="67">
        <f>+IF(AND(M189&gt;=BK$5,M189&lt;BK$6),1,0)</f>
        <v>0</v>
      </c>
      <c r="BL189" s="67">
        <f>+IF(AND(M189&gt;=BL$5,M189&lt;BL$6),1,0)</f>
        <v>0</v>
      </c>
      <c r="BM189" s="67">
        <f>+IF(AND(M189&gt;=BM$5,M189&lt;BM$6),1,0)</f>
        <v>0</v>
      </c>
      <c r="BN189" s="67">
        <f>+IF(M189&gt;=BN$6,1,0)</f>
        <v>1</v>
      </c>
      <c r="BO189" s="67" t="str">
        <f>+IF(M189&gt;=BO$6,"YES","NO")</f>
        <v>YES</v>
      </c>
      <c r="BP189" s="67" t="str">
        <f>+IF(K189&gt;=BP$6,"YES","NO")</f>
        <v>NO</v>
      </c>
      <c r="BQ189" s="67" t="str">
        <f>+IF(ISERROR(VLOOKUP(E189,'[1]Hi Tech List (2020)'!$A$2:$B$84,1,FALSE)),"NO","YES")</f>
        <v>NO</v>
      </c>
      <c r="BR189" s="67" t="str">
        <f>IF(AL189&gt;=BR$6,"YES","NO")</f>
        <v>NO</v>
      </c>
      <c r="BS189" s="67" t="str">
        <f>IF(AB189&gt;BS$6,"YES","NO")</f>
        <v>NO</v>
      </c>
      <c r="BT189" s="67" t="str">
        <f>IF(AC189&gt;BT$6,"YES","NO")</f>
        <v>NO</v>
      </c>
      <c r="BU189" s="67" t="str">
        <f>IF(AD189&gt;BU$6,"YES","NO")</f>
        <v>NO</v>
      </c>
      <c r="BV189" s="67" t="str">
        <f>IF(OR(BS189="YES",BT189="YES",BU189="YES"),"YES","NO")</f>
        <v>NO</v>
      </c>
      <c r="BW189" s="67" t="str">
        <f>+IF(BE189=1,BE$8,IF(BF189=1,BF$8,IF(BG189=1,BG$8,IF(BH189=1,BH$8,BI$8))))</f>
        <v>&lt;$15</v>
      </c>
      <c r="BX189" s="67" t="str">
        <f>+IF(BJ189=1,BJ$8,IF(BK189=1,BK$8,IF(BL189=1,BL$8,IF(BM189=1,BM$8,BN$8))))</f>
        <v>&gt;$30</v>
      </c>
    </row>
    <row r="190" spans="1:76" ht="38.25" hidden="1" x14ac:dyDescent="0.2">
      <c r="A190" s="77" t="str">
        <f t="shared" si="12"/>
        <v>11-0000</v>
      </c>
      <c r="B190" s="77" t="str">
        <f>VLOOKUP(A190,'[1]2- &amp; 3-digit SOC'!$A$1:$B$121,2,FALSE)</f>
        <v>Management Occupations</v>
      </c>
      <c r="C190" s="77" t="str">
        <f t="shared" si="13"/>
        <v>11-0000 Management Occupations</v>
      </c>
      <c r="D190" s="77" t="str">
        <f t="shared" si="14"/>
        <v>11-9000</v>
      </c>
      <c r="E190" s="77" t="str">
        <f>VLOOKUP(D190,'[1]2- &amp; 3-digit SOC'!$A$1:$B$121,2,FALSE)</f>
        <v>Other Management Occupations</v>
      </c>
      <c r="F190" s="77" t="str">
        <f t="shared" si="15"/>
        <v>11-9000 Other Management Occupations</v>
      </c>
      <c r="G190" s="77" t="s">
        <v>639</v>
      </c>
      <c r="H190" s="77" t="s">
        <v>640</v>
      </c>
      <c r="I190" s="77" t="s">
        <v>641</v>
      </c>
      <c r="J190" s="78" t="str">
        <f>CONCATENATE(H190, " (", R190, ")")</f>
        <v>Personal Service Managers, All Other; Entertainment and Recreation Managers, Except Gambling; and Managers, All Other ($83,192)</v>
      </c>
      <c r="K190" s="70">
        <v>7.7852447806000002</v>
      </c>
      <c r="L190" s="70">
        <v>18.3003211284</v>
      </c>
      <c r="M190" s="70">
        <v>39.996332744500002</v>
      </c>
      <c r="N190" s="70">
        <v>47.474581046499999</v>
      </c>
      <c r="O190" s="70">
        <v>67.8062459967</v>
      </c>
      <c r="P190" s="70">
        <v>90.727257838400007</v>
      </c>
      <c r="Q190" s="71">
        <v>83192.372108700001</v>
      </c>
      <c r="R190" s="71" t="str">
        <f>TEXT(Q190, "$#,###")</f>
        <v>$83,192</v>
      </c>
      <c r="S190" s="68" t="s">
        <v>84</v>
      </c>
      <c r="T190" s="68" t="s">
        <v>546</v>
      </c>
      <c r="U190" s="68" t="s">
        <v>8</v>
      </c>
      <c r="V190" s="61">
        <v>19581.114238400001</v>
      </c>
      <c r="W190" s="61">
        <v>22063.6278776</v>
      </c>
      <c r="X190" s="61">
        <f>W190-V190</f>
        <v>2482.5136391999986</v>
      </c>
      <c r="Y190" s="72">
        <f>X190/V190</f>
        <v>0.12678102016950635</v>
      </c>
      <c r="Z190" s="61">
        <v>22063.6278776</v>
      </c>
      <c r="AA190" s="61">
        <v>23217.504487400001</v>
      </c>
      <c r="AB190" s="61">
        <f>AA190-Z190</f>
        <v>1153.8766098000015</v>
      </c>
      <c r="AC190" s="72">
        <f>AB190/Z190</f>
        <v>5.2297682693038416E-2</v>
      </c>
      <c r="AD190" s="61">
        <v>7345.3138702099995</v>
      </c>
      <c r="AE190" s="61">
        <v>1836.3284675499999</v>
      </c>
      <c r="AF190" s="61">
        <v>4388.95342532</v>
      </c>
      <c r="AG190" s="61">
        <v>1462.9844751099999</v>
      </c>
      <c r="AH190" s="62">
        <v>6.5000000000000002E-2</v>
      </c>
      <c r="AI190" s="61">
        <v>21516.877402900001</v>
      </c>
      <c r="AJ190" s="61">
        <v>3552.6645156999998</v>
      </c>
      <c r="AK190" s="63">
        <f>AJ190/AI190</f>
        <v>0.16511059895806157</v>
      </c>
      <c r="AL190" s="73">
        <v>84.5</v>
      </c>
      <c r="AM190" s="74">
        <v>0.92256899999999997</v>
      </c>
      <c r="AN190" s="74">
        <v>0.92603199999999997</v>
      </c>
      <c r="AO190" s="75">
        <v>7.8749550248999995E-4</v>
      </c>
      <c r="AP190" s="75">
        <v>5.8479972075500004E-3</v>
      </c>
      <c r="AQ190" s="75">
        <v>1.96464086887E-2</v>
      </c>
      <c r="AR190" s="75">
        <v>0.145605260323</v>
      </c>
      <c r="AS190" s="75">
        <v>0.26319205171600002</v>
      </c>
      <c r="AT190" s="75">
        <v>0.26047895322800002</v>
      </c>
      <c r="AU190" s="75">
        <v>0.215472266646</v>
      </c>
      <c r="AV190" s="75">
        <v>8.8969566687100002E-2</v>
      </c>
      <c r="AW190" s="61">
        <v>7564</v>
      </c>
      <c r="AX190" s="61">
        <v>6744</v>
      </c>
      <c r="AY190" s="61">
        <v>6659</v>
      </c>
      <c r="AZ190" s="61">
        <v>6670</v>
      </c>
      <c r="BA190" s="61">
        <v>7091</v>
      </c>
      <c r="BB190" s="61">
        <f>SUM(AW190:BA190)</f>
        <v>34728</v>
      </c>
      <c r="BC190" s="61">
        <f>BA190-AW190</f>
        <v>-473</v>
      </c>
      <c r="BD190" s="63">
        <f>BC190/AW190</f>
        <v>-6.2533051295610792E-2</v>
      </c>
      <c r="BE190" s="67">
        <f>IF(K190&lt;BE$6,1,0)</f>
        <v>1</v>
      </c>
      <c r="BF190" s="67">
        <f>+IF(AND(K190&gt;=BF$5,K190&lt;BF$6),1,0)</f>
        <v>0</v>
      </c>
      <c r="BG190" s="67">
        <f>+IF(AND(K190&gt;=BG$5,K190&lt;BG$6),1,0)</f>
        <v>0</v>
      </c>
      <c r="BH190" s="67">
        <f>+IF(AND(K190&gt;=BH$5,K190&lt;BH$6),1,0)</f>
        <v>0</v>
      </c>
      <c r="BI190" s="67">
        <f>+IF(K190&gt;=BI$6,1,0)</f>
        <v>0</v>
      </c>
      <c r="BJ190" s="67">
        <f>IF(M190&lt;BJ$6,1,0)</f>
        <v>0</v>
      </c>
      <c r="BK190" s="67">
        <f>+IF(AND(M190&gt;=BK$5,M190&lt;BK$6),1,0)</f>
        <v>0</v>
      </c>
      <c r="BL190" s="67">
        <f>+IF(AND(M190&gt;=BL$5,M190&lt;BL$6),1,0)</f>
        <v>0</v>
      </c>
      <c r="BM190" s="67">
        <f>+IF(AND(M190&gt;=BM$5,M190&lt;BM$6),1,0)</f>
        <v>0</v>
      </c>
      <c r="BN190" s="67">
        <f>+IF(M190&gt;=BN$6,1,0)</f>
        <v>1</v>
      </c>
      <c r="BO190" s="67" t="str">
        <f>+IF(M190&gt;=BO$6,"YES","NO")</f>
        <v>YES</v>
      </c>
      <c r="BP190" s="67" t="str">
        <f>+IF(K190&gt;=BP$6,"YES","NO")</f>
        <v>NO</v>
      </c>
      <c r="BQ190" s="67" t="str">
        <f>+IF(ISERROR(VLOOKUP(E190,'[1]Hi Tech List (2020)'!$A$2:$B$84,1,FALSE)),"NO","YES")</f>
        <v>NO</v>
      </c>
      <c r="BR190" s="67" t="str">
        <f>IF(AL190&gt;=BR$6,"YES","NO")</f>
        <v>NO</v>
      </c>
      <c r="BS190" s="67" t="str">
        <f>IF(AB190&gt;BS$6,"YES","NO")</f>
        <v>YES</v>
      </c>
      <c r="BT190" s="67" t="str">
        <f>IF(AC190&gt;BT$6,"YES","NO")</f>
        <v>NO</v>
      </c>
      <c r="BU190" s="67" t="str">
        <f>IF(AD190&gt;BU$6,"YES","NO")</f>
        <v>YES</v>
      </c>
      <c r="BV190" s="67" t="str">
        <f>IF(OR(BS190="YES",BT190="YES",BU190="YES"),"YES","NO")</f>
        <v>YES</v>
      </c>
      <c r="BW190" s="67" t="str">
        <f>+IF(BE190=1,BE$8,IF(BF190=1,BF$8,IF(BG190=1,BG$8,IF(BH190=1,BH$8,BI$8))))</f>
        <v>&lt;$15</v>
      </c>
      <c r="BX190" s="67" t="str">
        <f>+IF(BJ190=1,BJ$8,IF(BK190=1,BK$8,IF(BL190=1,BL$8,IF(BM190=1,BM$8,BN$8))))</f>
        <v>&gt;$30</v>
      </c>
    </row>
    <row r="191" spans="1:76" ht="25.5" hidden="1" x14ac:dyDescent="0.2">
      <c r="A191" s="77" t="str">
        <f t="shared" si="12"/>
        <v>13-0000</v>
      </c>
      <c r="B191" s="77" t="str">
        <f>VLOOKUP(A191,'[1]2- &amp; 3-digit SOC'!$A$1:$B$121,2,FALSE)</f>
        <v>Business and Financial Operations Occupations</v>
      </c>
      <c r="C191" s="77" t="str">
        <f t="shared" si="13"/>
        <v>13-0000 Business and Financial Operations Occupations</v>
      </c>
      <c r="D191" s="77" t="str">
        <f t="shared" si="14"/>
        <v>13-1000</v>
      </c>
      <c r="E191" s="77" t="str">
        <f>VLOOKUP(D191,'[1]2- &amp; 3-digit SOC'!$A$1:$B$121,2,FALSE)</f>
        <v>Business Operations Specialists</v>
      </c>
      <c r="F191" s="77" t="str">
        <f t="shared" si="15"/>
        <v>13-1000 Business Operations Specialists</v>
      </c>
      <c r="G191" s="77" t="s">
        <v>642</v>
      </c>
      <c r="H191" s="77" t="s">
        <v>643</v>
      </c>
      <c r="I191" s="77" t="s">
        <v>644</v>
      </c>
      <c r="J191" s="78" t="str">
        <f>CONCATENATE(H191, " (", R191, ")")</f>
        <v>Agents and Business Managers of Artists, Performers, and Athletes ($71,662)</v>
      </c>
      <c r="K191" s="70">
        <v>10.3412670844</v>
      </c>
      <c r="L191" s="70">
        <v>24.094775848000001</v>
      </c>
      <c r="M191" s="70">
        <v>34.4529382594</v>
      </c>
      <c r="N191" s="70">
        <v>35.718645846299999</v>
      </c>
      <c r="O191" s="70">
        <v>44.774200155000003</v>
      </c>
      <c r="P191" s="70">
        <v>50.046322697800001</v>
      </c>
      <c r="Q191" s="71">
        <v>71662.111579499993</v>
      </c>
      <c r="R191" s="71" t="str">
        <f>TEXT(Q191, "$#,###")</f>
        <v>$71,662</v>
      </c>
      <c r="S191" s="68" t="s">
        <v>84</v>
      </c>
      <c r="T191" s="68" t="s">
        <v>546</v>
      </c>
      <c r="U191" s="68" t="s">
        <v>8</v>
      </c>
      <c r="V191" s="61">
        <v>457.09299761699998</v>
      </c>
      <c r="W191" s="61">
        <v>616.47444339900005</v>
      </c>
      <c r="X191" s="61">
        <f>W191-V191</f>
        <v>159.38144578200007</v>
      </c>
      <c r="Y191" s="72">
        <f>X191/V191</f>
        <v>0.34868494291734131</v>
      </c>
      <c r="Z191" s="61">
        <v>616.47444339900005</v>
      </c>
      <c r="AA191" s="61">
        <v>652.09181483899999</v>
      </c>
      <c r="AB191" s="61">
        <f>AA191-Z191</f>
        <v>35.617371439999943</v>
      </c>
      <c r="AC191" s="72">
        <f>AB191/Z191</f>
        <v>5.7775909157920032E-2</v>
      </c>
      <c r="AD191" s="61">
        <v>314.09774697799998</v>
      </c>
      <c r="AE191" s="61">
        <v>78.524436744499994</v>
      </c>
      <c r="AF191" s="61">
        <v>198.240760518</v>
      </c>
      <c r="AG191" s="61">
        <v>66.080253506099993</v>
      </c>
      <c r="AH191" s="62">
        <v>0.105</v>
      </c>
      <c r="AI191" s="61">
        <v>598.82009925900002</v>
      </c>
      <c r="AJ191" s="61">
        <v>301.58079557000002</v>
      </c>
      <c r="AK191" s="63">
        <f>AJ191/AI191</f>
        <v>0.5036250385436063</v>
      </c>
      <c r="AL191" s="73">
        <v>79.599999999999994</v>
      </c>
      <c r="AM191" s="74">
        <v>0.96238299999999999</v>
      </c>
      <c r="AN191" s="74">
        <v>0.96084199999999997</v>
      </c>
      <c r="AO191" s="76" t="s">
        <v>90</v>
      </c>
      <c r="AP191" s="75">
        <v>1.75017368694E-2</v>
      </c>
      <c r="AQ191" s="75">
        <v>7.7659341283999997E-2</v>
      </c>
      <c r="AR191" s="75">
        <v>0.28301517658399999</v>
      </c>
      <c r="AS191" s="75">
        <v>0.23078161895900001</v>
      </c>
      <c r="AT191" s="75">
        <v>0.182298115131</v>
      </c>
      <c r="AU191" s="75">
        <v>0.137812241536</v>
      </c>
      <c r="AV191" s="75">
        <v>6.6035197351399996E-2</v>
      </c>
      <c r="AW191" s="61">
        <v>24</v>
      </c>
      <c r="AX191" s="61">
        <v>18</v>
      </c>
      <c r="AY191" s="61">
        <v>15</v>
      </c>
      <c r="AZ191" s="61">
        <v>22</v>
      </c>
      <c r="BA191" s="61">
        <v>13</v>
      </c>
      <c r="BB191" s="61">
        <f>SUM(AW191:BA191)</f>
        <v>92</v>
      </c>
      <c r="BC191" s="61">
        <f>BA191-AW191</f>
        <v>-11</v>
      </c>
      <c r="BD191" s="63">
        <f>BC191/AW191</f>
        <v>-0.45833333333333331</v>
      </c>
      <c r="BE191" s="67">
        <f>IF(K191&lt;BE$6,1,0)</f>
        <v>1</v>
      </c>
      <c r="BF191" s="67">
        <f>+IF(AND(K191&gt;=BF$5,K191&lt;BF$6),1,0)</f>
        <v>0</v>
      </c>
      <c r="BG191" s="67">
        <f>+IF(AND(K191&gt;=BG$5,K191&lt;BG$6),1,0)</f>
        <v>0</v>
      </c>
      <c r="BH191" s="67">
        <f>+IF(AND(K191&gt;=BH$5,K191&lt;BH$6),1,0)</f>
        <v>0</v>
      </c>
      <c r="BI191" s="67">
        <f>+IF(K191&gt;=BI$6,1,0)</f>
        <v>0</v>
      </c>
      <c r="BJ191" s="67">
        <f>IF(M191&lt;BJ$6,1,0)</f>
        <v>0</v>
      </c>
      <c r="BK191" s="67">
        <f>+IF(AND(M191&gt;=BK$5,M191&lt;BK$6),1,0)</f>
        <v>0</v>
      </c>
      <c r="BL191" s="67">
        <f>+IF(AND(M191&gt;=BL$5,M191&lt;BL$6),1,0)</f>
        <v>0</v>
      </c>
      <c r="BM191" s="67">
        <f>+IF(AND(M191&gt;=BM$5,M191&lt;BM$6),1,0)</f>
        <v>0</v>
      </c>
      <c r="BN191" s="67">
        <f>+IF(M191&gt;=BN$6,1,0)</f>
        <v>1</v>
      </c>
      <c r="BO191" s="67" t="str">
        <f>+IF(M191&gt;=BO$6,"YES","NO")</f>
        <v>YES</v>
      </c>
      <c r="BP191" s="67" t="str">
        <f>+IF(K191&gt;=BP$6,"YES","NO")</f>
        <v>NO</v>
      </c>
      <c r="BQ191" s="67" t="str">
        <f>+IF(ISERROR(VLOOKUP(E191,'[1]Hi Tech List (2020)'!$A$2:$B$84,1,FALSE)),"NO","YES")</f>
        <v>NO</v>
      </c>
      <c r="BR191" s="67" t="str">
        <f>IF(AL191&gt;=BR$6,"YES","NO")</f>
        <v>NO</v>
      </c>
      <c r="BS191" s="67" t="str">
        <f>IF(AB191&gt;BS$6,"YES","NO")</f>
        <v>NO</v>
      </c>
      <c r="BT191" s="67" t="str">
        <f>IF(AC191&gt;BT$6,"YES","NO")</f>
        <v>NO</v>
      </c>
      <c r="BU191" s="67" t="str">
        <f>IF(AD191&gt;BU$6,"YES","NO")</f>
        <v>YES</v>
      </c>
      <c r="BV191" s="67" t="str">
        <f>IF(OR(BS191="YES",BT191="YES",BU191="YES"),"YES","NO")</f>
        <v>YES</v>
      </c>
      <c r="BW191" s="67" t="str">
        <f>+IF(BE191=1,BE$8,IF(BF191=1,BF$8,IF(BG191=1,BG$8,IF(BH191=1,BH$8,BI$8))))</f>
        <v>&lt;$15</v>
      </c>
      <c r="BX191" s="67" t="str">
        <f>+IF(BJ191=1,BJ$8,IF(BK191=1,BK$8,IF(BL191=1,BL$8,IF(BM191=1,BM$8,BN$8))))</f>
        <v>&gt;$30</v>
      </c>
    </row>
    <row r="192" spans="1:76" x14ac:dyDescent="0.2">
      <c r="A192" s="77" t="str">
        <f t="shared" si="12"/>
        <v>13-0000</v>
      </c>
      <c r="B192" s="77" t="str">
        <f>VLOOKUP(A192,'[1]2- &amp; 3-digit SOC'!$A$1:$B$121,2,FALSE)</f>
        <v>Business and Financial Operations Occupations</v>
      </c>
      <c r="C192" s="77" t="str">
        <f t="shared" si="13"/>
        <v>13-0000 Business and Financial Operations Occupations</v>
      </c>
      <c r="D192" s="77" t="str">
        <f t="shared" si="14"/>
        <v>13-1000</v>
      </c>
      <c r="E192" s="77" t="str">
        <f>VLOOKUP(D192,'[1]2- &amp; 3-digit SOC'!$A$1:$B$121,2,FALSE)</f>
        <v>Business Operations Specialists</v>
      </c>
      <c r="F192" s="77" t="str">
        <f t="shared" si="15"/>
        <v>13-1000 Business Operations Specialists</v>
      </c>
      <c r="G192" s="77" t="s">
        <v>645</v>
      </c>
      <c r="H192" s="77" t="s">
        <v>646</v>
      </c>
      <c r="I192" s="77" t="s">
        <v>647</v>
      </c>
      <c r="J192" s="78" t="str">
        <f>CONCATENATE(H192, " (", R192, ")")</f>
        <v>Claims Adjusters, Examiners, and Investigators ($67,925)</v>
      </c>
      <c r="K192" s="70">
        <v>19.193808331500001</v>
      </c>
      <c r="L192" s="70">
        <v>24.3121344005</v>
      </c>
      <c r="M192" s="70">
        <v>32.656382837300001</v>
      </c>
      <c r="N192" s="70">
        <v>33.3269779751</v>
      </c>
      <c r="O192" s="70">
        <v>40.203591922500003</v>
      </c>
      <c r="P192" s="70">
        <v>48.704177425700003</v>
      </c>
      <c r="Q192" s="71">
        <v>67925.276301599995</v>
      </c>
      <c r="R192" s="71" t="str">
        <f>TEXT(Q192, "$#,###")</f>
        <v>$67,925</v>
      </c>
      <c r="S192" s="68" t="s">
        <v>307</v>
      </c>
      <c r="T192" s="68" t="s">
        <v>8</v>
      </c>
      <c r="U192" s="68" t="s">
        <v>648</v>
      </c>
      <c r="V192" s="61">
        <v>9609.9272384600008</v>
      </c>
      <c r="W192" s="61">
        <v>9974.0921157199991</v>
      </c>
      <c r="X192" s="61">
        <f>W192-V192</f>
        <v>364.16487725999832</v>
      </c>
      <c r="Y192" s="72">
        <f>X192/V192</f>
        <v>3.7894654998278224E-2</v>
      </c>
      <c r="Z192" s="61">
        <v>9974.0921157199991</v>
      </c>
      <c r="AA192" s="61">
        <v>10371.103149099999</v>
      </c>
      <c r="AB192" s="61">
        <f>AA192-Z192</f>
        <v>397.0110333800003</v>
      </c>
      <c r="AC192" s="72">
        <f>AB192/Z192</f>
        <v>3.9804227670434074E-2</v>
      </c>
      <c r="AD192" s="61">
        <v>3376.4554646900001</v>
      </c>
      <c r="AE192" s="61">
        <v>844.11386617200003</v>
      </c>
      <c r="AF192" s="61">
        <v>2189.56755471</v>
      </c>
      <c r="AG192" s="61">
        <v>729.85585157000003</v>
      </c>
      <c r="AH192" s="62">
        <v>7.1999999999999995E-2</v>
      </c>
      <c r="AI192" s="61">
        <v>9733.7118515500006</v>
      </c>
      <c r="AJ192" s="61">
        <v>3081.9654457400002</v>
      </c>
      <c r="AK192" s="63">
        <f>AJ192/AI192</f>
        <v>0.3166279722210214</v>
      </c>
      <c r="AL192" s="73">
        <v>89.4</v>
      </c>
      <c r="AM192" s="74">
        <v>1.2356149999999999</v>
      </c>
      <c r="AN192" s="74">
        <v>1.257479</v>
      </c>
      <c r="AO192" s="76" t="s">
        <v>90</v>
      </c>
      <c r="AP192" s="75">
        <v>6.1456458090600003E-3</v>
      </c>
      <c r="AQ192" s="75">
        <v>2.8477983575200001E-2</v>
      </c>
      <c r="AR192" s="75">
        <v>0.25586059448199999</v>
      </c>
      <c r="AS192" s="75">
        <v>0.27191706365000001</v>
      </c>
      <c r="AT192" s="75">
        <v>0.230036676528</v>
      </c>
      <c r="AU192" s="75">
        <v>0.16556031472499999</v>
      </c>
      <c r="AV192" s="75">
        <v>4.1743216130800002E-2</v>
      </c>
      <c r="AW192" s="61">
        <v>45</v>
      </c>
      <c r="AX192" s="61">
        <v>29</v>
      </c>
      <c r="AY192" s="61">
        <v>24</v>
      </c>
      <c r="AZ192" s="61">
        <v>33</v>
      </c>
      <c r="BA192" s="61">
        <v>22</v>
      </c>
      <c r="BB192" s="61">
        <f>SUM(AW192:BA192)</f>
        <v>153</v>
      </c>
      <c r="BC192" s="61">
        <f>BA192-AW192</f>
        <v>-23</v>
      </c>
      <c r="BD192" s="63">
        <f>BC192/AW192</f>
        <v>-0.51111111111111107</v>
      </c>
      <c r="BE192" s="67">
        <f>IF(K192&lt;BE$6,1,0)</f>
        <v>0</v>
      </c>
      <c r="BF192" s="67">
        <f>+IF(AND(K192&gt;=BF$5,K192&lt;BF$6),1,0)</f>
        <v>1</v>
      </c>
      <c r="BG192" s="67">
        <f>+IF(AND(K192&gt;=BG$5,K192&lt;BG$6),1,0)</f>
        <v>0</v>
      </c>
      <c r="BH192" s="67">
        <f>+IF(AND(K192&gt;=BH$5,K192&lt;BH$6),1,0)</f>
        <v>0</v>
      </c>
      <c r="BI192" s="67">
        <f>+IF(K192&gt;=BI$6,1,0)</f>
        <v>0</v>
      </c>
      <c r="BJ192" s="67">
        <f>IF(M192&lt;BJ$6,1,0)</f>
        <v>0</v>
      </c>
      <c r="BK192" s="67">
        <f>+IF(AND(M192&gt;=BK$5,M192&lt;BK$6),1,0)</f>
        <v>0</v>
      </c>
      <c r="BL192" s="67">
        <f>+IF(AND(M192&gt;=BL$5,M192&lt;BL$6),1,0)</f>
        <v>0</v>
      </c>
      <c r="BM192" s="67">
        <f>+IF(AND(M192&gt;=BM$5,M192&lt;BM$6),1,0)</f>
        <v>0</v>
      </c>
      <c r="BN192" s="67">
        <f>+IF(M192&gt;=BN$6,1,0)</f>
        <v>1</v>
      </c>
      <c r="BO192" s="67" t="str">
        <f>+IF(M192&gt;=BO$6,"YES","NO")</f>
        <v>YES</v>
      </c>
      <c r="BP192" s="67" t="str">
        <f>+IF(K192&gt;=BP$6,"YES","NO")</f>
        <v>YES</v>
      </c>
      <c r="BQ192" s="67" t="str">
        <f>+IF(ISERROR(VLOOKUP(E192,'[1]Hi Tech List (2020)'!$A$2:$B$84,1,FALSE)),"NO","YES")</f>
        <v>NO</v>
      </c>
      <c r="BR192" s="67" t="str">
        <f>IF(AL192&gt;=BR$6,"YES","NO")</f>
        <v>NO</v>
      </c>
      <c r="BS192" s="67" t="str">
        <f>IF(AB192&gt;BS$6,"YES","NO")</f>
        <v>YES</v>
      </c>
      <c r="BT192" s="67" t="str">
        <f>IF(AC192&gt;BT$6,"YES","NO")</f>
        <v>NO</v>
      </c>
      <c r="BU192" s="67" t="str">
        <f>IF(AD192&gt;BU$6,"YES","NO")</f>
        <v>YES</v>
      </c>
      <c r="BV192" s="67" t="str">
        <f>IF(OR(BS192="YES",BT192="YES",BU192="YES"),"YES","NO")</f>
        <v>YES</v>
      </c>
      <c r="BW192" s="67" t="str">
        <f>+IF(BE192=1,BE$8,IF(BF192=1,BF$8,IF(BG192=1,BG$8,IF(BH192=1,BH$8,BI$8))))</f>
        <v>$15-20</v>
      </c>
      <c r="BX192" s="67" t="str">
        <f>+IF(BJ192=1,BJ$8,IF(BK192=1,BK$8,IF(BL192=1,BL$8,IF(BM192=1,BM$8,BN$8))))</f>
        <v>&gt;$30</v>
      </c>
    </row>
    <row r="193" spans="1:76" hidden="1" x14ac:dyDescent="0.2">
      <c r="A193" s="77" t="str">
        <f t="shared" si="12"/>
        <v>13-0000</v>
      </c>
      <c r="B193" s="77" t="str">
        <f>VLOOKUP(A193,'[1]2- &amp; 3-digit SOC'!$A$1:$B$121,2,FALSE)</f>
        <v>Business and Financial Operations Occupations</v>
      </c>
      <c r="C193" s="77" t="str">
        <f t="shared" si="13"/>
        <v>13-0000 Business and Financial Operations Occupations</v>
      </c>
      <c r="D193" s="77" t="str">
        <f t="shared" si="14"/>
        <v>13-1000</v>
      </c>
      <c r="E193" s="77" t="str">
        <f>VLOOKUP(D193,'[1]2- &amp; 3-digit SOC'!$A$1:$B$121,2,FALSE)</f>
        <v>Business Operations Specialists</v>
      </c>
      <c r="F193" s="77" t="str">
        <f t="shared" si="15"/>
        <v>13-1000 Business Operations Specialists</v>
      </c>
      <c r="G193" s="77" t="s">
        <v>649</v>
      </c>
      <c r="H193" s="77" t="s">
        <v>650</v>
      </c>
      <c r="I193" s="77" t="s">
        <v>651</v>
      </c>
      <c r="J193" s="78" t="str">
        <f>CONCATENATE(H193, " (", R193, ")")</f>
        <v>Farm Labor Contractors (Insf. Data)</v>
      </c>
      <c r="K193" s="70">
        <v>0</v>
      </c>
      <c r="L193" s="70" t="s">
        <v>90</v>
      </c>
      <c r="M193" s="70">
        <v>0</v>
      </c>
      <c r="N193" s="70" t="s">
        <v>90</v>
      </c>
      <c r="O193" s="70" t="s">
        <v>90</v>
      </c>
      <c r="P193" s="70" t="s">
        <v>90</v>
      </c>
      <c r="Q193" s="71" t="s">
        <v>90</v>
      </c>
      <c r="R193" s="71" t="str">
        <f>TEXT(Q193, "$#,###")</f>
        <v>Insf. Data</v>
      </c>
      <c r="S193" s="68" t="s">
        <v>484</v>
      </c>
      <c r="T193" s="68" t="s">
        <v>546</v>
      </c>
      <c r="U193" s="68" t="s">
        <v>317</v>
      </c>
      <c r="V193" s="76" t="s">
        <v>90</v>
      </c>
      <c r="W193" s="76" t="s">
        <v>90</v>
      </c>
      <c r="X193" s="76" t="s">
        <v>90</v>
      </c>
      <c r="Y193" s="76" t="s">
        <v>90</v>
      </c>
      <c r="Z193" s="76" t="s">
        <v>90</v>
      </c>
      <c r="AA193" s="76" t="s">
        <v>90</v>
      </c>
      <c r="AB193" s="76" t="s">
        <v>90</v>
      </c>
      <c r="AC193" s="76" t="s">
        <v>90</v>
      </c>
      <c r="AD193" s="76" t="s">
        <v>90</v>
      </c>
      <c r="AE193" s="61">
        <v>6.7477028568800002E-2</v>
      </c>
      <c r="AF193" s="61">
        <v>0</v>
      </c>
      <c r="AG193" s="61">
        <v>0</v>
      </c>
      <c r="AH193" s="76">
        <v>0</v>
      </c>
      <c r="AI193" s="76" t="s">
        <v>90</v>
      </c>
      <c r="AJ193" s="76" t="s">
        <v>90</v>
      </c>
      <c r="AK193" s="79" t="s">
        <v>90</v>
      </c>
      <c r="AL193" s="73">
        <v>73.400000000000006</v>
      </c>
      <c r="AM193" s="74">
        <v>9.6038999999999999E-2</v>
      </c>
      <c r="AN193" s="74">
        <v>0.103671</v>
      </c>
      <c r="AO193" s="76" t="s">
        <v>90</v>
      </c>
      <c r="AP193" s="76" t="s">
        <v>90</v>
      </c>
      <c r="AQ193" s="76" t="s">
        <v>90</v>
      </c>
      <c r="AR193" s="76" t="s">
        <v>90</v>
      </c>
      <c r="AS193" s="76" t="s">
        <v>90</v>
      </c>
      <c r="AT193" s="76" t="s">
        <v>90</v>
      </c>
      <c r="AU193" s="76" t="s">
        <v>90</v>
      </c>
      <c r="AV193" s="76" t="s">
        <v>90</v>
      </c>
      <c r="AW193" s="61">
        <v>0</v>
      </c>
      <c r="AX193" s="61">
        <v>0</v>
      </c>
      <c r="AY193" s="61">
        <v>0</v>
      </c>
      <c r="AZ193" s="61">
        <v>0</v>
      </c>
      <c r="BA193" s="61">
        <v>0</v>
      </c>
      <c r="BB193" s="61">
        <f>SUM(AW193:BA193)</f>
        <v>0</v>
      </c>
      <c r="BC193" s="61">
        <f>BA193-AW193</f>
        <v>0</v>
      </c>
      <c r="BD193" s="63">
        <v>0</v>
      </c>
      <c r="BE193" s="67">
        <f>IF(K193&lt;BE$6,1,0)</f>
        <v>1</v>
      </c>
      <c r="BF193" s="67">
        <f>+IF(AND(K193&gt;=BF$5,K193&lt;BF$6),1,0)</f>
        <v>0</v>
      </c>
      <c r="BG193" s="67">
        <f>+IF(AND(K193&gt;=BG$5,K193&lt;BG$6),1,0)</f>
        <v>0</v>
      </c>
      <c r="BH193" s="67">
        <f>+IF(AND(K193&gt;=BH$5,K193&lt;BH$6),1,0)</f>
        <v>0</v>
      </c>
      <c r="BI193" s="67">
        <f>+IF(K193&gt;=BI$6,1,0)</f>
        <v>0</v>
      </c>
      <c r="BJ193" s="67">
        <f>IF(M193&lt;BJ$6,1,0)</f>
        <v>1</v>
      </c>
      <c r="BK193" s="67">
        <f>+IF(AND(M193&gt;=BK$5,M193&lt;BK$6),1,0)</f>
        <v>0</v>
      </c>
      <c r="BL193" s="67">
        <f>+IF(AND(M193&gt;=BL$5,M193&lt;BL$6),1,0)</f>
        <v>0</v>
      </c>
      <c r="BM193" s="67">
        <f>+IF(AND(M193&gt;=BM$5,M193&lt;BM$6),1,0)</f>
        <v>0</v>
      </c>
      <c r="BN193" s="67">
        <f>+IF(M193&gt;=BN$6,1,0)</f>
        <v>0</v>
      </c>
      <c r="BO193" s="67" t="str">
        <f>+IF(M193&gt;=BO$6,"YES","NO")</f>
        <v>NO</v>
      </c>
      <c r="BP193" s="67" t="str">
        <f>+IF(K193&gt;=BP$6,"YES","NO")</f>
        <v>NO</v>
      </c>
      <c r="BQ193" s="67" t="str">
        <f>+IF(ISERROR(VLOOKUP(E193,'[1]Hi Tech List (2020)'!$A$2:$B$84,1,FALSE)),"NO","YES")</f>
        <v>NO</v>
      </c>
      <c r="BR193" s="67" t="str">
        <f>IF(AL193&gt;=BR$6,"YES","NO")</f>
        <v>NO</v>
      </c>
      <c r="BS193" s="67" t="str">
        <f>IF(AB193&gt;BS$6,"YES","NO")</f>
        <v>YES</v>
      </c>
      <c r="BT193" s="67" t="str">
        <f>IF(AC193&gt;BT$6,"YES","NO")</f>
        <v>YES</v>
      </c>
      <c r="BU193" s="67" t="str">
        <f>IF(AD193&gt;BU$6,"YES","NO")</f>
        <v>YES</v>
      </c>
      <c r="BV193" s="67" t="str">
        <f>IF(OR(BS193="YES",BT193="YES",BU193="YES"),"YES","NO")</f>
        <v>YES</v>
      </c>
      <c r="BW193" s="67" t="str">
        <f>+IF(BE193=1,BE$8,IF(BF193=1,BF$8,IF(BG193=1,BG$8,IF(BH193=1,BH$8,BI$8))))</f>
        <v>&lt;$15</v>
      </c>
      <c r="BX193" s="67" t="str">
        <f>+IF(BJ193=1,BJ$8,IF(BK193=1,BK$8,IF(BL193=1,BL$8,IF(BM193=1,BM$8,BN$8))))</f>
        <v>&lt;$15</v>
      </c>
    </row>
    <row r="194" spans="1:76" hidden="1" x14ac:dyDescent="0.2">
      <c r="A194" s="77" t="str">
        <f t="shared" si="12"/>
        <v>13-0000</v>
      </c>
      <c r="B194" s="77" t="str">
        <f>VLOOKUP(A194,'[1]2- &amp; 3-digit SOC'!$A$1:$B$121,2,FALSE)</f>
        <v>Business and Financial Operations Occupations</v>
      </c>
      <c r="C194" s="77" t="str">
        <f t="shared" si="13"/>
        <v>13-0000 Business and Financial Operations Occupations</v>
      </c>
      <c r="D194" s="77" t="str">
        <f t="shared" si="14"/>
        <v>13-1000</v>
      </c>
      <c r="E194" s="77" t="str">
        <f>VLOOKUP(D194,'[1]2- &amp; 3-digit SOC'!$A$1:$B$121,2,FALSE)</f>
        <v>Business Operations Specialists</v>
      </c>
      <c r="F194" s="77" t="str">
        <f t="shared" si="15"/>
        <v>13-1000 Business Operations Specialists</v>
      </c>
      <c r="G194" s="77" t="s">
        <v>652</v>
      </c>
      <c r="H194" s="77" t="s">
        <v>653</v>
      </c>
      <c r="I194" s="77" t="s">
        <v>654</v>
      </c>
      <c r="J194" s="78" t="str">
        <f>CONCATENATE(H194, " (", R194, ")")</f>
        <v>Labor Relations Specialists ($64,452)</v>
      </c>
      <c r="K194" s="70">
        <v>9.6157360443299993</v>
      </c>
      <c r="L194" s="70">
        <v>22.270159071599998</v>
      </c>
      <c r="M194" s="70">
        <v>30.986612794399999</v>
      </c>
      <c r="N194" s="70">
        <v>31.855465780399999</v>
      </c>
      <c r="O194" s="70">
        <v>40.8437552014</v>
      </c>
      <c r="P194" s="70">
        <v>54.094791907699999</v>
      </c>
      <c r="Q194" s="71">
        <v>64452.154612400001</v>
      </c>
      <c r="R194" s="71" t="str">
        <f>TEXT(Q194, "$#,###")</f>
        <v>$64,452</v>
      </c>
      <c r="S194" s="68" t="s">
        <v>84</v>
      </c>
      <c r="T194" s="68" t="s">
        <v>546</v>
      </c>
      <c r="U194" s="68" t="s">
        <v>8</v>
      </c>
      <c r="V194" s="61">
        <v>895.67540353499999</v>
      </c>
      <c r="W194" s="61">
        <v>823.15094248800006</v>
      </c>
      <c r="X194" s="61">
        <f>W194-V194</f>
        <v>-72.524461046999932</v>
      </c>
      <c r="Y194" s="72">
        <f>X194/V194</f>
        <v>-8.0971812735690374E-2</v>
      </c>
      <c r="Z194" s="61">
        <v>823.15094248800006</v>
      </c>
      <c r="AA194" s="61">
        <v>850.19167612499996</v>
      </c>
      <c r="AB194" s="61">
        <f>AA194-Z194</f>
        <v>27.040733636999903</v>
      </c>
      <c r="AC194" s="72">
        <f>AB194/Z194</f>
        <v>3.2850273554043956E-2</v>
      </c>
      <c r="AD194" s="61">
        <v>325.24936928199998</v>
      </c>
      <c r="AE194" s="61">
        <v>81.312342320400006</v>
      </c>
      <c r="AF194" s="61">
        <v>217.38428326600001</v>
      </c>
      <c r="AG194" s="61">
        <v>72.461427755499997</v>
      </c>
      <c r="AH194" s="62">
        <v>8.6999999999999994E-2</v>
      </c>
      <c r="AI194" s="61">
        <v>810.20005288300001</v>
      </c>
      <c r="AJ194" s="61">
        <v>461.820256411</v>
      </c>
      <c r="AK194" s="63">
        <f>AJ194/AI194</f>
        <v>0.57000768485223841</v>
      </c>
      <c r="AL194" s="73">
        <v>78.8</v>
      </c>
      <c r="AM194" s="74">
        <v>0.44827899999999998</v>
      </c>
      <c r="AN194" s="74">
        <v>0.46303499999999997</v>
      </c>
      <c r="AO194" s="76" t="s">
        <v>90</v>
      </c>
      <c r="AP194" s="76" t="s">
        <v>90</v>
      </c>
      <c r="AQ194" s="75">
        <v>2.8816890084299999E-2</v>
      </c>
      <c r="AR194" s="75">
        <v>0.18707128889800001</v>
      </c>
      <c r="AS194" s="75">
        <v>0.22251364071900001</v>
      </c>
      <c r="AT194" s="75">
        <v>0.253729525495</v>
      </c>
      <c r="AU194" s="75">
        <v>0.23231125593499999</v>
      </c>
      <c r="AV194" s="75">
        <v>6.8419552236300002E-2</v>
      </c>
      <c r="AW194" s="61">
        <v>151</v>
      </c>
      <c r="AX194" s="61">
        <v>196</v>
      </c>
      <c r="AY194" s="61">
        <v>161</v>
      </c>
      <c r="AZ194" s="61">
        <v>193</v>
      </c>
      <c r="BA194" s="61">
        <v>172</v>
      </c>
      <c r="BB194" s="61">
        <f>SUM(AW194:BA194)</f>
        <v>873</v>
      </c>
      <c r="BC194" s="61">
        <f>BA194-AW194</f>
        <v>21</v>
      </c>
      <c r="BD194" s="63">
        <f>BC194/AW194</f>
        <v>0.13907284768211919</v>
      </c>
      <c r="BE194" s="67">
        <f>IF(K194&lt;BE$6,1,0)</f>
        <v>1</v>
      </c>
      <c r="BF194" s="67">
        <f>+IF(AND(K194&gt;=BF$5,K194&lt;BF$6),1,0)</f>
        <v>0</v>
      </c>
      <c r="BG194" s="67">
        <f>+IF(AND(K194&gt;=BG$5,K194&lt;BG$6),1,0)</f>
        <v>0</v>
      </c>
      <c r="BH194" s="67">
        <f>+IF(AND(K194&gt;=BH$5,K194&lt;BH$6),1,0)</f>
        <v>0</v>
      </c>
      <c r="BI194" s="67">
        <f>+IF(K194&gt;=BI$6,1,0)</f>
        <v>0</v>
      </c>
      <c r="BJ194" s="67">
        <f>IF(M194&lt;BJ$6,1,0)</f>
        <v>0</v>
      </c>
      <c r="BK194" s="67">
        <f>+IF(AND(M194&gt;=BK$5,M194&lt;BK$6),1,0)</f>
        <v>0</v>
      </c>
      <c r="BL194" s="67">
        <f>+IF(AND(M194&gt;=BL$5,M194&lt;BL$6),1,0)</f>
        <v>0</v>
      </c>
      <c r="BM194" s="67">
        <f>+IF(AND(M194&gt;=BM$5,M194&lt;BM$6),1,0)</f>
        <v>0</v>
      </c>
      <c r="BN194" s="67">
        <f>+IF(M194&gt;=BN$6,1,0)</f>
        <v>1</v>
      </c>
      <c r="BO194" s="67" t="str">
        <f>+IF(M194&gt;=BO$6,"YES","NO")</f>
        <v>YES</v>
      </c>
      <c r="BP194" s="67" t="str">
        <f>+IF(K194&gt;=BP$6,"YES","NO")</f>
        <v>NO</v>
      </c>
      <c r="BQ194" s="67" t="str">
        <f>+IF(ISERROR(VLOOKUP(E194,'[1]Hi Tech List (2020)'!$A$2:$B$84,1,FALSE)),"NO","YES")</f>
        <v>NO</v>
      </c>
      <c r="BR194" s="67" t="str">
        <f>IF(AL194&gt;=BR$6,"YES","NO")</f>
        <v>NO</v>
      </c>
      <c r="BS194" s="67" t="str">
        <f>IF(AB194&gt;BS$6,"YES","NO")</f>
        <v>NO</v>
      </c>
      <c r="BT194" s="67" t="str">
        <f>IF(AC194&gt;BT$6,"YES","NO")</f>
        <v>NO</v>
      </c>
      <c r="BU194" s="67" t="str">
        <f>IF(AD194&gt;BU$6,"YES","NO")</f>
        <v>YES</v>
      </c>
      <c r="BV194" s="67" t="str">
        <f>IF(OR(BS194="YES",BT194="YES",BU194="YES"),"YES","NO")</f>
        <v>YES</v>
      </c>
      <c r="BW194" s="67" t="str">
        <f>+IF(BE194=1,BE$8,IF(BF194=1,BF$8,IF(BG194=1,BG$8,IF(BH194=1,BH$8,BI$8))))</f>
        <v>&lt;$15</v>
      </c>
      <c r="BX194" s="67" t="str">
        <f>+IF(BJ194=1,BJ$8,IF(BK194=1,BK$8,IF(BL194=1,BL$8,IF(BM194=1,BM$8,BN$8))))</f>
        <v>&gt;$30</v>
      </c>
    </row>
    <row r="195" spans="1:76" hidden="1" x14ac:dyDescent="0.2">
      <c r="A195" s="77" t="str">
        <f t="shared" si="12"/>
        <v>13-0000</v>
      </c>
      <c r="B195" s="77" t="str">
        <f>VLOOKUP(A195,'[1]2- &amp; 3-digit SOC'!$A$1:$B$121,2,FALSE)</f>
        <v>Business and Financial Operations Occupations</v>
      </c>
      <c r="C195" s="77" t="str">
        <f t="shared" si="13"/>
        <v>13-0000 Business and Financial Operations Occupations</v>
      </c>
      <c r="D195" s="77" t="str">
        <f t="shared" si="14"/>
        <v>13-1000</v>
      </c>
      <c r="E195" s="77" t="str">
        <f>VLOOKUP(D195,'[1]2- &amp; 3-digit SOC'!$A$1:$B$121,2,FALSE)</f>
        <v>Business Operations Specialists</v>
      </c>
      <c r="F195" s="77" t="str">
        <f t="shared" si="15"/>
        <v>13-1000 Business Operations Specialists</v>
      </c>
      <c r="G195" s="77" t="s">
        <v>655</v>
      </c>
      <c r="H195" s="77" t="s">
        <v>656</v>
      </c>
      <c r="I195" s="77" t="s">
        <v>657</v>
      </c>
      <c r="J195" s="78" t="str">
        <f>CONCATENATE(H195, " (", R195, ")")</f>
        <v>Management Analysts ($87,229)</v>
      </c>
      <c r="K195" s="70">
        <v>25.339053210199999</v>
      </c>
      <c r="L195" s="70">
        <v>31.948350294499999</v>
      </c>
      <c r="M195" s="70">
        <v>41.937062487399999</v>
      </c>
      <c r="N195" s="70">
        <v>50.432423418100001</v>
      </c>
      <c r="O195" s="70">
        <v>55.639553585599998</v>
      </c>
      <c r="P195" s="70">
        <v>72.548948663900006</v>
      </c>
      <c r="Q195" s="71">
        <v>87229.089973800001</v>
      </c>
      <c r="R195" s="71" t="str">
        <f>TEXT(Q195, "$#,###")</f>
        <v>$87,229</v>
      </c>
      <c r="S195" s="68" t="s">
        <v>84</v>
      </c>
      <c r="T195" s="68" t="s">
        <v>546</v>
      </c>
      <c r="U195" s="68" t="s">
        <v>8</v>
      </c>
      <c r="V195" s="61">
        <v>18879.173448099998</v>
      </c>
      <c r="W195" s="61">
        <v>21277.486407299999</v>
      </c>
      <c r="X195" s="61">
        <f>W195-V195</f>
        <v>2398.3129592000005</v>
      </c>
      <c r="Y195" s="72">
        <f>X195/V195</f>
        <v>0.12703484958137121</v>
      </c>
      <c r="Z195" s="61">
        <v>21277.486407299999</v>
      </c>
      <c r="AA195" s="61">
        <v>22909.661852599998</v>
      </c>
      <c r="AB195" s="61">
        <f>AA195-Z195</f>
        <v>1632.1754452999994</v>
      </c>
      <c r="AC195" s="72">
        <f>AB195/Z195</f>
        <v>7.6709034801217102E-2</v>
      </c>
      <c r="AD195" s="61">
        <v>9388.3079322600006</v>
      </c>
      <c r="AE195" s="61">
        <v>2347.0769830700001</v>
      </c>
      <c r="AF195" s="61">
        <v>5513.2524969400001</v>
      </c>
      <c r="AG195" s="61">
        <v>1837.7508323100001</v>
      </c>
      <c r="AH195" s="62">
        <v>8.4000000000000005E-2</v>
      </c>
      <c r="AI195" s="61">
        <v>20534.601953599999</v>
      </c>
      <c r="AJ195" s="61">
        <v>7786.4829074500003</v>
      </c>
      <c r="AK195" s="63">
        <f>AJ195/AI195</f>
        <v>0.3791884023388592</v>
      </c>
      <c r="AL195" s="73">
        <v>91.1</v>
      </c>
      <c r="AM195" s="74">
        <v>0.92080200000000001</v>
      </c>
      <c r="AN195" s="74">
        <v>0.92767599999999995</v>
      </c>
      <c r="AO195" s="76" t="s">
        <v>90</v>
      </c>
      <c r="AP195" s="75">
        <v>3.6661780919500001E-3</v>
      </c>
      <c r="AQ195" s="75">
        <v>2.8826693250899999E-2</v>
      </c>
      <c r="AR195" s="75">
        <v>0.19619980950900001</v>
      </c>
      <c r="AS195" s="75">
        <v>0.24341178713799999</v>
      </c>
      <c r="AT195" s="75">
        <v>0.223334964044</v>
      </c>
      <c r="AU195" s="75">
        <v>0.19276057725699999</v>
      </c>
      <c r="AV195" s="75">
        <v>0.111558182688</v>
      </c>
      <c r="AW195" s="61">
        <v>6568</v>
      </c>
      <c r="AX195" s="61">
        <v>5858</v>
      </c>
      <c r="AY195" s="61">
        <v>5872</v>
      </c>
      <c r="AZ195" s="61">
        <v>5955</v>
      </c>
      <c r="BA195" s="61">
        <v>6370</v>
      </c>
      <c r="BB195" s="61">
        <f>SUM(AW195:BA195)</f>
        <v>30623</v>
      </c>
      <c r="BC195" s="61">
        <f>BA195-AW195</f>
        <v>-198</v>
      </c>
      <c r="BD195" s="63">
        <f>BC195/AW195</f>
        <v>-3.0146163215590743E-2</v>
      </c>
      <c r="BE195" s="67">
        <f>IF(K195&lt;BE$6,1,0)</f>
        <v>0</v>
      </c>
      <c r="BF195" s="67">
        <f>+IF(AND(K195&gt;=BF$5,K195&lt;BF$6),1,0)</f>
        <v>0</v>
      </c>
      <c r="BG195" s="67">
        <f>+IF(AND(K195&gt;=BG$5,K195&lt;BG$6),1,0)</f>
        <v>0</v>
      </c>
      <c r="BH195" s="67">
        <f>+IF(AND(K195&gt;=BH$5,K195&lt;BH$6),1,0)</f>
        <v>1</v>
      </c>
      <c r="BI195" s="67">
        <f>+IF(K195&gt;=BI$6,1,0)</f>
        <v>0</v>
      </c>
      <c r="BJ195" s="67">
        <f>IF(M195&lt;BJ$6,1,0)</f>
        <v>0</v>
      </c>
      <c r="BK195" s="67">
        <f>+IF(AND(M195&gt;=BK$5,M195&lt;BK$6),1,0)</f>
        <v>0</v>
      </c>
      <c r="BL195" s="67">
        <f>+IF(AND(M195&gt;=BL$5,M195&lt;BL$6),1,0)</f>
        <v>0</v>
      </c>
      <c r="BM195" s="67">
        <f>+IF(AND(M195&gt;=BM$5,M195&lt;BM$6),1,0)</f>
        <v>0</v>
      </c>
      <c r="BN195" s="67">
        <f>+IF(M195&gt;=BN$6,1,0)</f>
        <v>1</v>
      </c>
      <c r="BO195" s="67" t="str">
        <f>+IF(M195&gt;=BO$6,"YES","NO")</f>
        <v>YES</v>
      </c>
      <c r="BP195" s="67" t="str">
        <f>+IF(K195&gt;=BP$6,"YES","NO")</f>
        <v>YES</v>
      </c>
      <c r="BQ195" s="67" t="str">
        <f>+IF(ISERROR(VLOOKUP(E195,'[1]Hi Tech List (2020)'!$A$2:$B$84,1,FALSE)),"NO","YES")</f>
        <v>NO</v>
      </c>
      <c r="BR195" s="67" t="str">
        <f>IF(AL195&gt;=BR$6,"YES","NO")</f>
        <v>NO</v>
      </c>
      <c r="BS195" s="67" t="str">
        <f>IF(AB195&gt;BS$6,"YES","NO")</f>
        <v>YES</v>
      </c>
      <c r="BT195" s="67" t="str">
        <f>IF(AC195&gt;BT$6,"YES","NO")</f>
        <v>NO</v>
      </c>
      <c r="BU195" s="67" t="str">
        <f>IF(AD195&gt;BU$6,"YES","NO")</f>
        <v>YES</v>
      </c>
      <c r="BV195" s="67" t="str">
        <f>IF(OR(BS195="YES",BT195="YES",BU195="YES"),"YES","NO")</f>
        <v>YES</v>
      </c>
      <c r="BW195" s="67" t="str">
        <f>+IF(BE195=1,BE$8,IF(BF195=1,BF$8,IF(BG195=1,BG$8,IF(BH195=1,BH$8,BI$8))))</f>
        <v>$25-30</v>
      </c>
      <c r="BX195" s="67" t="str">
        <f>+IF(BJ195=1,BJ$8,IF(BK195=1,BK$8,IF(BL195=1,BL$8,IF(BM195=1,BM$8,BN$8))))</f>
        <v>&gt;$30</v>
      </c>
    </row>
    <row r="196" spans="1:76" hidden="1" x14ac:dyDescent="0.2">
      <c r="A196" s="77" t="str">
        <f t="shared" si="12"/>
        <v>13-0000</v>
      </c>
      <c r="B196" s="77" t="str">
        <f>VLOOKUP(A196,'[1]2- &amp; 3-digit SOC'!$A$1:$B$121,2,FALSE)</f>
        <v>Business and Financial Operations Occupations</v>
      </c>
      <c r="C196" s="77" t="str">
        <f t="shared" si="13"/>
        <v>13-0000 Business and Financial Operations Occupations</v>
      </c>
      <c r="D196" s="77" t="str">
        <f t="shared" si="14"/>
        <v>13-1000</v>
      </c>
      <c r="E196" s="77" t="str">
        <f>VLOOKUP(D196,'[1]2- &amp; 3-digit SOC'!$A$1:$B$121,2,FALSE)</f>
        <v>Business Operations Specialists</v>
      </c>
      <c r="F196" s="77" t="str">
        <f t="shared" si="15"/>
        <v>13-1000 Business Operations Specialists</v>
      </c>
      <c r="G196" s="77" t="s">
        <v>658</v>
      </c>
      <c r="H196" s="77" t="s">
        <v>659</v>
      </c>
      <c r="I196" s="77" t="s">
        <v>660</v>
      </c>
      <c r="J196" s="78" t="str">
        <f>CONCATENATE(H196, " (", R196, ")")</f>
        <v>Meeting, Convention, and Event Planners ($50,428)</v>
      </c>
      <c r="K196" s="70">
        <v>14.8047551537</v>
      </c>
      <c r="L196" s="70">
        <v>18.2750301198</v>
      </c>
      <c r="M196" s="70">
        <v>24.244071372400001</v>
      </c>
      <c r="N196" s="70">
        <v>26.047345292399999</v>
      </c>
      <c r="O196" s="70">
        <v>30.8191405902</v>
      </c>
      <c r="P196" s="70">
        <v>39.486413655200003</v>
      </c>
      <c r="Q196" s="71">
        <v>50427.668454600003</v>
      </c>
      <c r="R196" s="71" t="str">
        <f>TEXT(Q196, "$#,###")</f>
        <v>$50,428</v>
      </c>
      <c r="S196" s="68" t="s">
        <v>84</v>
      </c>
      <c r="T196" s="68" t="s">
        <v>8</v>
      </c>
      <c r="U196" s="68" t="s">
        <v>8</v>
      </c>
      <c r="V196" s="61">
        <v>3191.8547996000002</v>
      </c>
      <c r="W196" s="61">
        <v>3341.4246117500002</v>
      </c>
      <c r="X196" s="61">
        <f>W196-V196</f>
        <v>149.56981214999996</v>
      </c>
      <c r="Y196" s="72">
        <f>X196/V196</f>
        <v>4.6859842173504848E-2</v>
      </c>
      <c r="Z196" s="61">
        <v>3341.4246117500002</v>
      </c>
      <c r="AA196" s="61">
        <v>3507.6341413700002</v>
      </c>
      <c r="AB196" s="61">
        <f>AA196-Z196</f>
        <v>166.20952962000001</v>
      </c>
      <c r="AC196" s="72">
        <f>AB196/Z196</f>
        <v>4.9742115693866065E-2</v>
      </c>
      <c r="AD196" s="61">
        <v>1548.3526062399999</v>
      </c>
      <c r="AE196" s="61">
        <v>387.08815155999997</v>
      </c>
      <c r="AF196" s="61">
        <v>1000.42243339</v>
      </c>
      <c r="AG196" s="61">
        <v>333.47414446499999</v>
      </c>
      <c r="AH196" s="62">
        <v>9.8000000000000004E-2</v>
      </c>
      <c r="AI196" s="61">
        <v>3265.7888235599999</v>
      </c>
      <c r="AJ196" s="61">
        <v>2048.4591111599998</v>
      </c>
      <c r="AK196" s="63">
        <f>AJ196/AI196</f>
        <v>0.62724787848560193</v>
      </c>
      <c r="AL196" s="73">
        <v>90.5</v>
      </c>
      <c r="AM196" s="74">
        <v>0.97739200000000004</v>
      </c>
      <c r="AN196" s="74">
        <v>0.96818199999999999</v>
      </c>
      <c r="AO196" s="75">
        <v>6.0090705329500001E-3</v>
      </c>
      <c r="AP196" s="75">
        <v>3.6733075369000001E-2</v>
      </c>
      <c r="AQ196" s="75">
        <v>8.2652802669199998E-2</v>
      </c>
      <c r="AR196" s="75">
        <v>0.334735870873</v>
      </c>
      <c r="AS196" s="75">
        <v>0.208550405716</v>
      </c>
      <c r="AT196" s="75">
        <v>0.17436973763399999</v>
      </c>
      <c r="AU196" s="75">
        <v>0.11505163437800001</v>
      </c>
      <c r="AV196" s="75">
        <v>4.1897402827000003E-2</v>
      </c>
      <c r="AW196" s="61">
        <v>0</v>
      </c>
      <c r="AX196" s="61">
        <v>0</v>
      </c>
      <c r="AY196" s="61">
        <v>0</v>
      </c>
      <c r="AZ196" s="61">
        <v>0</v>
      </c>
      <c r="BA196" s="61">
        <v>0</v>
      </c>
      <c r="BB196" s="61">
        <f>SUM(AW196:BA196)</f>
        <v>0</v>
      </c>
      <c r="BC196" s="61">
        <f>BA196-AW196</f>
        <v>0</v>
      </c>
      <c r="BD196" s="63">
        <v>0</v>
      </c>
      <c r="BE196" s="67">
        <f>IF(K196&lt;BE$6,1,0)</f>
        <v>1</v>
      </c>
      <c r="BF196" s="67">
        <f>+IF(AND(K196&gt;=BF$5,K196&lt;BF$6),1,0)</f>
        <v>0</v>
      </c>
      <c r="BG196" s="67">
        <f>+IF(AND(K196&gt;=BG$5,K196&lt;BG$6),1,0)</f>
        <v>0</v>
      </c>
      <c r="BH196" s="67">
        <f>+IF(AND(K196&gt;=BH$5,K196&lt;BH$6),1,0)</f>
        <v>0</v>
      </c>
      <c r="BI196" s="67">
        <f>+IF(K196&gt;=BI$6,1,0)</f>
        <v>0</v>
      </c>
      <c r="BJ196" s="67">
        <f>IF(M196&lt;BJ$6,1,0)</f>
        <v>0</v>
      </c>
      <c r="BK196" s="67">
        <f>+IF(AND(M196&gt;=BK$5,M196&lt;BK$6),1,0)</f>
        <v>0</v>
      </c>
      <c r="BL196" s="67">
        <f>+IF(AND(M196&gt;=BL$5,M196&lt;BL$6),1,0)</f>
        <v>1</v>
      </c>
      <c r="BM196" s="67">
        <f>+IF(AND(M196&gt;=BM$5,M196&lt;BM$6),1,0)</f>
        <v>0</v>
      </c>
      <c r="BN196" s="67">
        <f>+IF(M196&gt;=BN$6,1,0)</f>
        <v>0</v>
      </c>
      <c r="BO196" s="67" t="str">
        <f>+IF(M196&gt;=BO$6,"YES","NO")</f>
        <v>YES</v>
      </c>
      <c r="BP196" s="67" t="str">
        <f>+IF(K196&gt;=BP$6,"YES","NO")</f>
        <v>NO</v>
      </c>
      <c r="BQ196" s="67" t="str">
        <f>+IF(ISERROR(VLOOKUP(E196,'[1]Hi Tech List (2020)'!$A$2:$B$84,1,FALSE)),"NO","YES")</f>
        <v>NO</v>
      </c>
      <c r="BR196" s="67" t="str">
        <f>IF(AL196&gt;=BR$6,"YES","NO")</f>
        <v>NO</v>
      </c>
      <c r="BS196" s="67" t="str">
        <f>IF(AB196&gt;BS$6,"YES","NO")</f>
        <v>YES</v>
      </c>
      <c r="BT196" s="67" t="str">
        <f>IF(AC196&gt;BT$6,"YES","NO")</f>
        <v>NO</v>
      </c>
      <c r="BU196" s="67" t="str">
        <f>IF(AD196&gt;BU$6,"YES","NO")</f>
        <v>YES</v>
      </c>
      <c r="BV196" s="67" t="str">
        <f>IF(OR(BS196="YES",BT196="YES",BU196="YES"),"YES","NO")</f>
        <v>YES</v>
      </c>
      <c r="BW196" s="67" t="str">
        <f>+IF(BE196=1,BE$8,IF(BF196=1,BF$8,IF(BG196=1,BG$8,IF(BH196=1,BH$8,BI$8))))</f>
        <v>&lt;$15</v>
      </c>
      <c r="BX196" s="67" t="str">
        <f>+IF(BJ196=1,BJ$8,IF(BK196=1,BK$8,IF(BL196=1,BL$8,IF(BM196=1,BM$8,BN$8))))</f>
        <v>$20-25</v>
      </c>
    </row>
    <row r="197" spans="1:76" ht="25.5" hidden="1" x14ac:dyDescent="0.2">
      <c r="A197" s="77" t="str">
        <f t="shared" si="12"/>
        <v>13-0000</v>
      </c>
      <c r="B197" s="77" t="str">
        <f>VLOOKUP(A197,'[1]2- &amp; 3-digit SOC'!$A$1:$B$121,2,FALSE)</f>
        <v>Business and Financial Operations Occupations</v>
      </c>
      <c r="C197" s="77" t="str">
        <f t="shared" si="13"/>
        <v>13-0000 Business and Financial Operations Occupations</v>
      </c>
      <c r="D197" s="77" t="str">
        <f t="shared" si="14"/>
        <v>13-1000</v>
      </c>
      <c r="E197" s="77" t="str">
        <f>VLOOKUP(D197,'[1]2- &amp; 3-digit SOC'!$A$1:$B$121,2,FALSE)</f>
        <v>Business Operations Specialists</v>
      </c>
      <c r="F197" s="77" t="str">
        <f t="shared" si="15"/>
        <v>13-1000 Business Operations Specialists</v>
      </c>
      <c r="G197" s="77" t="s">
        <v>661</v>
      </c>
      <c r="H197" s="77" t="s">
        <v>662</v>
      </c>
      <c r="I197" s="77" t="s">
        <v>663</v>
      </c>
      <c r="J197" s="78" t="str">
        <f>CONCATENATE(H197, " (", R197, ")")</f>
        <v>Compensation, Benefits, and Job Analysis Specialists ($61,755)</v>
      </c>
      <c r="K197" s="70">
        <v>19.7996016094</v>
      </c>
      <c r="L197" s="70">
        <v>24.431736987200001</v>
      </c>
      <c r="M197" s="70">
        <v>29.690065548100002</v>
      </c>
      <c r="N197" s="70">
        <v>32.3255533898</v>
      </c>
      <c r="O197" s="70">
        <v>37.988998618700002</v>
      </c>
      <c r="P197" s="70">
        <v>49.020141084700001</v>
      </c>
      <c r="Q197" s="71">
        <v>61755.336340000002</v>
      </c>
      <c r="R197" s="71" t="str">
        <f>TEXT(Q197, "$#,###")</f>
        <v>$61,755</v>
      </c>
      <c r="S197" s="68" t="s">
        <v>84</v>
      </c>
      <c r="T197" s="68" t="s">
        <v>546</v>
      </c>
      <c r="U197" s="68" t="s">
        <v>8</v>
      </c>
      <c r="V197" s="61">
        <v>2091.9339510300001</v>
      </c>
      <c r="W197" s="61">
        <v>2478.2716335499999</v>
      </c>
      <c r="X197" s="61">
        <f>W197-V197</f>
        <v>386.33768251999982</v>
      </c>
      <c r="Y197" s="72">
        <f>X197/V197</f>
        <v>0.18467967515407441</v>
      </c>
      <c r="Z197" s="61">
        <v>2478.2716335499999</v>
      </c>
      <c r="AA197" s="61">
        <v>2643.2397642599999</v>
      </c>
      <c r="AB197" s="61">
        <f>AA197-Z197</f>
        <v>164.96813070999997</v>
      </c>
      <c r="AC197" s="72">
        <f>AB197/Z197</f>
        <v>6.6565798710971555E-2</v>
      </c>
      <c r="AD197" s="61">
        <v>1056.13600894</v>
      </c>
      <c r="AE197" s="61">
        <v>264.03400223400001</v>
      </c>
      <c r="AF197" s="61">
        <v>639.86049876000004</v>
      </c>
      <c r="AG197" s="61">
        <v>213.28683291999999</v>
      </c>
      <c r="AH197" s="62">
        <v>8.4000000000000005E-2</v>
      </c>
      <c r="AI197" s="61">
        <v>2400.1514757800001</v>
      </c>
      <c r="AJ197" s="61">
        <v>1223.1631934100001</v>
      </c>
      <c r="AK197" s="63">
        <f>AJ197/AI197</f>
        <v>0.50961916602055168</v>
      </c>
      <c r="AL197" s="73">
        <v>86.4</v>
      </c>
      <c r="AM197" s="74">
        <v>1.065928</v>
      </c>
      <c r="AN197" s="74">
        <v>1.07389</v>
      </c>
      <c r="AO197" s="76" t="s">
        <v>90</v>
      </c>
      <c r="AP197" s="75">
        <v>9.8948971157999995E-3</v>
      </c>
      <c r="AQ197" s="75">
        <v>3.44809524935E-2</v>
      </c>
      <c r="AR197" s="75">
        <v>0.25119819521600001</v>
      </c>
      <c r="AS197" s="75">
        <v>0.257042266563</v>
      </c>
      <c r="AT197" s="75">
        <v>0.24057352501199999</v>
      </c>
      <c r="AU197" s="75">
        <v>0.16510902686100001</v>
      </c>
      <c r="AV197" s="75">
        <v>4.1052036567000003E-2</v>
      </c>
      <c r="AW197" s="61">
        <v>73</v>
      </c>
      <c r="AX197" s="61">
        <v>103</v>
      </c>
      <c r="AY197" s="61">
        <v>72</v>
      </c>
      <c r="AZ197" s="61">
        <v>78</v>
      </c>
      <c r="BA197" s="61">
        <v>67</v>
      </c>
      <c r="BB197" s="61">
        <f>SUM(AW197:BA197)</f>
        <v>393</v>
      </c>
      <c r="BC197" s="61">
        <f>BA197-AW197</f>
        <v>-6</v>
      </c>
      <c r="BD197" s="63">
        <f>BC197/AW197</f>
        <v>-8.2191780821917804E-2</v>
      </c>
      <c r="BE197" s="67">
        <f>IF(K197&lt;BE$6,1,0)</f>
        <v>0</v>
      </c>
      <c r="BF197" s="67">
        <f>+IF(AND(K197&gt;=BF$5,K197&lt;BF$6),1,0)</f>
        <v>1</v>
      </c>
      <c r="BG197" s="67">
        <f>+IF(AND(K197&gt;=BG$5,K197&lt;BG$6),1,0)</f>
        <v>0</v>
      </c>
      <c r="BH197" s="67">
        <f>+IF(AND(K197&gt;=BH$5,K197&lt;BH$6),1,0)</f>
        <v>0</v>
      </c>
      <c r="BI197" s="67">
        <f>+IF(K197&gt;=BI$6,1,0)</f>
        <v>0</v>
      </c>
      <c r="BJ197" s="67">
        <f>IF(M197&lt;BJ$6,1,0)</f>
        <v>0</v>
      </c>
      <c r="BK197" s="67">
        <f>+IF(AND(M197&gt;=BK$5,M197&lt;BK$6),1,0)</f>
        <v>0</v>
      </c>
      <c r="BL197" s="67">
        <f>+IF(AND(M197&gt;=BL$5,M197&lt;BL$6),1,0)</f>
        <v>0</v>
      </c>
      <c r="BM197" s="67">
        <f>+IF(AND(M197&gt;=BM$5,M197&lt;BM$6),1,0)</f>
        <v>1</v>
      </c>
      <c r="BN197" s="67">
        <f>+IF(M197&gt;=BN$6,1,0)</f>
        <v>0</v>
      </c>
      <c r="BO197" s="67" t="str">
        <f>+IF(M197&gt;=BO$6,"YES","NO")</f>
        <v>YES</v>
      </c>
      <c r="BP197" s="67" t="str">
        <f>+IF(K197&gt;=BP$6,"YES","NO")</f>
        <v>YES</v>
      </c>
      <c r="BQ197" s="67" t="str">
        <f>+IF(ISERROR(VLOOKUP(E197,'[1]Hi Tech List (2020)'!$A$2:$B$84,1,FALSE)),"NO","YES")</f>
        <v>NO</v>
      </c>
      <c r="BR197" s="67" t="str">
        <f>IF(AL197&gt;=BR$6,"YES","NO")</f>
        <v>NO</v>
      </c>
      <c r="BS197" s="67" t="str">
        <f>IF(AB197&gt;BS$6,"YES","NO")</f>
        <v>YES</v>
      </c>
      <c r="BT197" s="67" t="str">
        <f>IF(AC197&gt;BT$6,"YES","NO")</f>
        <v>NO</v>
      </c>
      <c r="BU197" s="67" t="str">
        <f>IF(AD197&gt;BU$6,"YES","NO")</f>
        <v>YES</v>
      </c>
      <c r="BV197" s="67" t="str">
        <f>IF(OR(BS197="YES",BT197="YES",BU197="YES"),"YES","NO")</f>
        <v>YES</v>
      </c>
      <c r="BW197" s="67" t="str">
        <f>+IF(BE197=1,BE$8,IF(BF197=1,BF$8,IF(BG197=1,BG$8,IF(BH197=1,BH$8,BI$8))))</f>
        <v>$15-20</v>
      </c>
      <c r="BX197" s="67" t="str">
        <f>+IF(BJ197=1,BJ$8,IF(BK197=1,BK$8,IF(BL197=1,BL$8,IF(BM197=1,BM$8,BN$8))))</f>
        <v>$25-30</v>
      </c>
    </row>
    <row r="198" spans="1:76" hidden="1" x14ac:dyDescent="0.2">
      <c r="A198" s="77" t="str">
        <f t="shared" si="12"/>
        <v>13-0000</v>
      </c>
      <c r="B198" s="77" t="str">
        <f>VLOOKUP(A198,'[1]2- &amp; 3-digit SOC'!$A$1:$B$121,2,FALSE)</f>
        <v>Business and Financial Operations Occupations</v>
      </c>
      <c r="C198" s="77" t="str">
        <f t="shared" si="13"/>
        <v>13-0000 Business and Financial Operations Occupations</v>
      </c>
      <c r="D198" s="77" t="str">
        <f t="shared" si="14"/>
        <v>13-1000</v>
      </c>
      <c r="E198" s="77" t="str">
        <f>VLOOKUP(D198,'[1]2- &amp; 3-digit SOC'!$A$1:$B$121,2,FALSE)</f>
        <v>Business Operations Specialists</v>
      </c>
      <c r="F198" s="77" t="str">
        <f t="shared" si="15"/>
        <v>13-1000 Business Operations Specialists</v>
      </c>
      <c r="G198" s="77" t="s">
        <v>664</v>
      </c>
      <c r="H198" s="77" t="s">
        <v>665</v>
      </c>
      <c r="I198" s="77" t="s">
        <v>666</v>
      </c>
      <c r="J198" s="78" t="str">
        <f>CONCATENATE(H198, " (", R198, ")")</f>
        <v>Training and Development Specialists ($65,333)</v>
      </c>
      <c r="K198" s="70">
        <v>17.828794812000002</v>
      </c>
      <c r="L198" s="70">
        <v>23.2311909318</v>
      </c>
      <c r="M198" s="70">
        <v>31.409877059399999</v>
      </c>
      <c r="N198" s="70">
        <v>33.086095720300001</v>
      </c>
      <c r="O198" s="70">
        <v>39.971768637099999</v>
      </c>
      <c r="P198" s="70">
        <v>50.945802684299998</v>
      </c>
      <c r="Q198" s="71">
        <v>65332.544283499999</v>
      </c>
      <c r="R198" s="71" t="str">
        <f>TEXT(Q198, "$#,###")</f>
        <v>$65,333</v>
      </c>
      <c r="S198" s="68" t="s">
        <v>84</v>
      </c>
      <c r="T198" s="68" t="s">
        <v>546</v>
      </c>
      <c r="U198" s="68" t="s">
        <v>8</v>
      </c>
      <c r="V198" s="61">
        <v>8584.9543108899998</v>
      </c>
      <c r="W198" s="61">
        <v>9657.0492591000002</v>
      </c>
      <c r="X198" s="61">
        <f>W198-V198</f>
        <v>1072.0949482100004</v>
      </c>
      <c r="Y198" s="72">
        <f>X198/V198</f>
        <v>0.1248806818750392</v>
      </c>
      <c r="Z198" s="61">
        <v>9657.0492591000002</v>
      </c>
      <c r="AA198" s="61">
        <v>10219.8709645</v>
      </c>
      <c r="AB198" s="61">
        <f>AA198-Z198</f>
        <v>562.8217053999997</v>
      </c>
      <c r="AC198" s="72">
        <f>AB198/Z198</f>
        <v>5.8280918974255344E-2</v>
      </c>
      <c r="AD198" s="61">
        <v>4249.6286489200002</v>
      </c>
      <c r="AE198" s="61">
        <v>1062.40716223</v>
      </c>
      <c r="AF198" s="61">
        <v>2663.3281341699999</v>
      </c>
      <c r="AG198" s="61">
        <v>887.77604472300004</v>
      </c>
      <c r="AH198" s="62">
        <v>0.09</v>
      </c>
      <c r="AI198" s="61">
        <v>9394.9568046999993</v>
      </c>
      <c r="AJ198" s="61">
        <v>5063.7855276</v>
      </c>
      <c r="AK198" s="63">
        <f>AJ198/AI198</f>
        <v>0.53898976151404432</v>
      </c>
      <c r="AL198" s="73">
        <v>88</v>
      </c>
      <c r="AM198" s="74">
        <v>1.167567</v>
      </c>
      <c r="AN198" s="74">
        <v>1.163459</v>
      </c>
      <c r="AO198" s="76" t="s">
        <v>90</v>
      </c>
      <c r="AP198" s="75">
        <v>9.5727422582100007E-3</v>
      </c>
      <c r="AQ198" s="75">
        <v>3.28289698556E-2</v>
      </c>
      <c r="AR198" s="75">
        <v>0.237158297258</v>
      </c>
      <c r="AS198" s="75">
        <v>0.26959262475500001</v>
      </c>
      <c r="AT198" s="75">
        <v>0.22551705274600001</v>
      </c>
      <c r="AU198" s="75">
        <v>0.174334657383</v>
      </c>
      <c r="AV198" s="75">
        <v>4.9936676042399999E-2</v>
      </c>
      <c r="AW198" s="61">
        <v>81</v>
      </c>
      <c r="AX198" s="61">
        <v>118</v>
      </c>
      <c r="AY198" s="61">
        <v>77</v>
      </c>
      <c r="AZ198" s="61">
        <v>87</v>
      </c>
      <c r="BA198" s="61">
        <v>73</v>
      </c>
      <c r="BB198" s="61">
        <f>SUM(AW198:BA198)</f>
        <v>436</v>
      </c>
      <c r="BC198" s="61">
        <f>BA198-AW198</f>
        <v>-8</v>
      </c>
      <c r="BD198" s="63">
        <f>BC198/AW198</f>
        <v>-9.8765432098765427E-2</v>
      </c>
      <c r="BE198" s="67">
        <f>IF(K198&lt;BE$6,1,0)</f>
        <v>0</v>
      </c>
      <c r="BF198" s="67">
        <f>+IF(AND(K198&gt;=BF$5,K198&lt;BF$6),1,0)</f>
        <v>1</v>
      </c>
      <c r="BG198" s="67">
        <f>+IF(AND(K198&gt;=BG$5,K198&lt;BG$6),1,0)</f>
        <v>0</v>
      </c>
      <c r="BH198" s="67">
        <f>+IF(AND(K198&gt;=BH$5,K198&lt;BH$6),1,0)</f>
        <v>0</v>
      </c>
      <c r="BI198" s="67">
        <f>+IF(K198&gt;=BI$6,1,0)</f>
        <v>0</v>
      </c>
      <c r="BJ198" s="67">
        <f>IF(M198&lt;BJ$6,1,0)</f>
        <v>0</v>
      </c>
      <c r="BK198" s="67">
        <f>+IF(AND(M198&gt;=BK$5,M198&lt;BK$6),1,0)</f>
        <v>0</v>
      </c>
      <c r="BL198" s="67">
        <f>+IF(AND(M198&gt;=BL$5,M198&lt;BL$6),1,0)</f>
        <v>0</v>
      </c>
      <c r="BM198" s="67">
        <f>+IF(AND(M198&gt;=BM$5,M198&lt;BM$6),1,0)</f>
        <v>0</v>
      </c>
      <c r="BN198" s="67">
        <f>+IF(M198&gt;=BN$6,1,0)</f>
        <v>1</v>
      </c>
      <c r="BO198" s="67" t="str">
        <f>+IF(M198&gt;=BO$6,"YES","NO")</f>
        <v>YES</v>
      </c>
      <c r="BP198" s="67" t="str">
        <f>+IF(K198&gt;=BP$6,"YES","NO")</f>
        <v>YES</v>
      </c>
      <c r="BQ198" s="67" t="str">
        <f>+IF(ISERROR(VLOOKUP(E198,'[1]Hi Tech List (2020)'!$A$2:$B$84,1,FALSE)),"NO","YES")</f>
        <v>NO</v>
      </c>
      <c r="BR198" s="67" t="str">
        <f>IF(AL198&gt;=BR$6,"YES","NO")</f>
        <v>NO</v>
      </c>
      <c r="BS198" s="67" t="str">
        <f>IF(AB198&gt;BS$6,"YES","NO")</f>
        <v>YES</v>
      </c>
      <c r="BT198" s="67" t="str">
        <f>IF(AC198&gt;BT$6,"YES","NO")</f>
        <v>NO</v>
      </c>
      <c r="BU198" s="67" t="str">
        <f>IF(AD198&gt;BU$6,"YES","NO")</f>
        <v>YES</v>
      </c>
      <c r="BV198" s="67" t="str">
        <f>IF(OR(BS198="YES",BT198="YES",BU198="YES"),"YES","NO")</f>
        <v>YES</v>
      </c>
      <c r="BW198" s="67" t="str">
        <f>+IF(BE198=1,BE$8,IF(BF198=1,BF$8,IF(BG198=1,BG$8,IF(BH198=1,BH$8,BI$8))))</f>
        <v>$15-20</v>
      </c>
      <c r="BX198" s="67" t="str">
        <f>+IF(BJ198=1,BJ$8,IF(BK198=1,BK$8,IF(BL198=1,BL$8,IF(BM198=1,BM$8,BN$8))))</f>
        <v>&gt;$30</v>
      </c>
    </row>
    <row r="199" spans="1:76" hidden="1" x14ac:dyDescent="0.2">
      <c r="A199" s="77" t="str">
        <f t="shared" si="12"/>
        <v>13-0000</v>
      </c>
      <c r="B199" s="77" t="str">
        <f>VLOOKUP(A199,'[1]2- &amp; 3-digit SOC'!$A$1:$B$121,2,FALSE)</f>
        <v>Business and Financial Operations Occupations</v>
      </c>
      <c r="C199" s="77" t="str">
        <f t="shared" si="13"/>
        <v>13-0000 Business and Financial Operations Occupations</v>
      </c>
      <c r="D199" s="77" t="str">
        <f t="shared" si="14"/>
        <v>13-2000</v>
      </c>
      <c r="E199" s="77" t="str">
        <f>VLOOKUP(D199,'[1]2- &amp; 3-digit SOC'!$A$1:$B$121,2,FALSE)</f>
        <v>Financial Specialists</v>
      </c>
      <c r="F199" s="77" t="str">
        <f t="shared" si="15"/>
        <v>13-2000 Financial Specialists</v>
      </c>
      <c r="G199" s="77" t="s">
        <v>667</v>
      </c>
      <c r="H199" s="77" t="s">
        <v>668</v>
      </c>
      <c r="I199" s="77" t="s">
        <v>669</v>
      </c>
      <c r="J199" s="78" t="str">
        <f>CONCATENATE(H199, " (", R199, ")")</f>
        <v>Property Appraisers and Assessors ($65,445)</v>
      </c>
      <c r="K199" s="70">
        <v>12.8717884471</v>
      </c>
      <c r="L199" s="70">
        <v>20.602021075700002</v>
      </c>
      <c r="M199" s="70">
        <v>31.463850597499999</v>
      </c>
      <c r="N199" s="70">
        <v>34.890435478500002</v>
      </c>
      <c r="O199" s="70">
        <v>43.559010297599997</v>
      </c>
      <c r="P199" s="70">
        <v>57.266813149000001</v>
      </c>
      <c r="Q199" s="71">
        <v>65444.809242800002</v>
      </c>
      <c r="R199" s="71" t="str">
        <f>TEXT(Q199, "$#,###")</f>
        <v>$65,445</v>
      </c>
      <c r="S199" s="68" t="s">
        <v>84</v>
      </c>
      <c r="T199" s="68" t="s">
        <v>8</v>
      </c>
      <c r="U199" s="68" t="s">
        <v>648</v>
      </c>
      <c r="V199" s="61">
        <v>1929.33624136</v>
      </c>
      <c r="W199" s="61">
        <v>1858.5173779199999</v>
      </c>
      <c r="X199" s="61">
        <f>W199-V199</f>
        <v>-70.818863440000086</v>
      </c>
      <c r="Y199" s="72">
        <f>X199/V199</f>
        <v>-3.6706335537490066E-2</v>
      </c>
      <c r="Z199" s="61">
        <v>1858.5173779199999</v>
      </c>
      <c r="AA199" s="61">
        <v>1904.80011285</v>
      </c>
      <c r="AB199" s="61">
        <f>AA199-Z199</f>
        <v>46.282734930000061</v>
      </c>
      <c r="AC199" s="72">
        <f>AB199/Z199</f>
        <v>2.4903041252053497E-2</v>
      </c>
      <c r="AD199" s="61">
        <v>593.91806858200005</v>
      </c>
      <c r="AE199" s="61">
        <v>148.47951714600001</v>
      </c>
      <c r="AF199" s="61">
        <v>389.68134768599998</v>
      </c>
      <c r="AG199" s="61">
        <v>129.89378256200001</v>
      </c>
      <c r="AH199" s="62">
        <v>6.9241011983999998E-2</v>
      </c>
      <c r="AI199" s="61">
        <v>1834.85846616</v>
      </c>
      <c r="AJ199" s="61">
        <v>440.82647240400001</v>
      </c>
      <c r="AK199" s="63">
        <f>AJ199/AI199</f>
        <v>0.24025094062244681</v>
      </c>
      <c r="AL199" s="73">
        <v>89.4</v>
      </c>
      <c r="AM199" s="74">
        <v>0.95822300000000005</v>
      </c>
      <c r="AN199" s="74">
        <v>0.95597900000000002</v>
      </c>
      <c r="AO199" s="76" t="s">
        <v>90</v>
      </c>
      <c r="AP199" s="76" t="s">
        <v>90</v>
      </c>
      <c r="AQ199" s="75">
        <v>1.8178590614300001E-2</v>
      </c>
      <c r="AR199" s="75">
        <v>0.148957603218</v>
      </c>
      <c r="AS199" s="75">
        <v>0.217987551827</v>
      </c>
      <c r="AT199" s="75">
        <v>0.24925737268199999</v>
      </c>
      <c r="AU199" s="75">
        <v>0.23650524669100001</v>
      </c>
      <c r="AV199" s="75">
        <v>0.12392822766100001</v>
      </c>
      <c r="AW199" s="61">
        <v>383</v>
      </c>
      <c r="AX199" s="61">
        <v>307</v>
      </c>
      <c r="AY199" s="61">
        <v>302</v>
      </c>
      <c r="AZ199" s="61">
        <v>437</v>
      </c>
      <c r="BA199" s="61">
        <v>391</v>
      </c>
      <c r="BB199" s="61">
        <f>SUM(AW199:BA199)</f>
        <v>1820</v>
      </c>
      <c r="BC199" s="61">
        <f>BA199-AW199</f>
        <v>8</v>
      </c>
      <c r="BD199" s="63">
        <f>BC199/AW199</f>
        <v>2.0887728459530026E-2</v>
      </c>
      <c r="BE199" s="67">
        <f>IF(K199&lt;BE$6,1,0)</f>
        <v>1</v>
      </c>
      <c r="BF199" s="67">
        <f>+IF(AND(K199&gt;=BF$5,K199&lt;BF$6),1,0)</f>
        <v>0</v>
      </c>
      <c r="BG199" s="67">
        <f>+IF(AND(K199&gt;=BG$5,K199&lt;BG$6),1,0)</f>
        <v>0</v>
      </c>
      <c r="BH199" s="67">
        <f>+IF(AND(K199&gt;=BH$5,K199&lt;BH$6),1,0)</f>
        <v>0</v>
      </c>
      <c r="BI199" s="67">
        <f>+IF(K199&gt;=BI$6,1,0)</f>
        <v>0</v>
      </c>
      <c r="BJ199" s="67">
        <f>IF(M199&lt;BJ$6,1,0)</f>
        <v>0</v>
      </c>
      <c r="BK199" s="67">
        <f>+IF(AND(M199&gt;=BK$5,M199&lt;BK$6),1,0)</f>
        <v>0</v>
      </c>
      <c r="BL199" s="67">
        <f>+IF(AND(M199&gt;=BL$5,M199&lt;BL$6),1,0)</f>
        <v>0</v>
      </c>
      <c r="BM199" s="67">
        <f>+IF(AND(M199&gt;=BM$5,M199&lt;BM$6),1,0)</f>
        <v>0</v>
      </c>
      <c r="BN199" s="67">
        <f>+IF(M199&gt;=BN$6,1,0)</f>
        <v>1</v>
      </c>
      <c r="BO199" s="67" t="str">
        <f>+IF(M199&gt;=BO$6,"YES","NO")</f>
        <v>YES</v>
      </c>
      <c r="BP199" s="67" t="str">
        <f>+IF(K199&gt;=BP$6,"YES","NO")</f>
        <v>NO</v>
      </c>
      <c r="BQ199" s="67" t="str">
        <f>+IF(ISERROR(VLOOKUP(E199,'[1]Hi Tech List (2020)'!$A$2:$B$84,1,FALSE)),"NO","YES")</f>
        <v>NO</v>
      </c>
      <c r="BR199" s="67" t="str">
        <f>IF(AL199&gt;=BR$6,"YES","NO")</f>
        <v>NO</v>
      </c>
      <c r="BS199" s="67" t="str">
        <f>IF(AB199&gt;BS$6,"YES","NO")</f>
        <v>NO</v>
      </c>
      <c r="BT199" s="67" t="str">
        <f>IF(AC199&gt;BT$6,"YES","NO")</f>
        <v>NO</v>
      </c>
      <c r="BU199" s="67" t="str">
        <f>IF(AD199&gt;BU$6,"YES","NO")</f>
        <v>YES</v>
      </c>
      <c r="BV199" s="67" t="str">
        <f>IF(OR(BS199="YES",BT199="YES",BU199="YES"),"YES","NO")</f>
        <v>YES</v>
      </c>
      <c r="BW199" s="67" t="str">
        <f>+IF(BE199=1,BE$8,IF(BF199=1,BF$8,IF(BG199=1,BG$8,IF(BH199=1,BH$8,BI$8))))</f>
        <v>&lt;$15</v>
      </c>
      <c r="BX199" s="67" t="str">
        <f>+IF(BJ199=1,BJ$8,IF(BK199=1,BK$8,IF(BL199=1,BL$8,IF(BM199=1,BM$8,BN$8))))</f>
        <v>&gt;$30</v>
      </c>
    </row>
    <row r="200" spans="1:76" hidden="1" x14ac:dyDescent="0.2">
      <c r="A200" s="77" t="str">
        <f t="shared" si="12"/>
        <v>13-0000</v>
      </c>
      <c r="B200" s="77" t="str">
        <f>VLOOKUP(A200,'[1]2- &amp; 3-digit SOC'!$A$1:$B$121,2,FALSE)</f>
        <v>Business and Financial Operations Occupations</v>
      </c>
      <c r="C200" s="77" t="str">
        <f t="shared" si="13"/>
        <v>13-0000 Business and Financial Operations Occupations</v>
      </c>
      <c r="D200" s="77" t="str">
        <f t="shared" si="14"/>
        <v>13-2000</v>
      </c>
      <c r="E200" s="77" t="str">
        <f>VLOOKUP(D200,'[1]2- &amp; 3-digit SOC'!$A$1:$B$121,2,FALSE)</f>
        <v>Financial Specialists</v>
      </c>
      <c r="F200" s="77" t="str">
        <f t="shared" si="15"/>
        <v>13-2000 Financial Specialists</v>
      </c>
      <c r="G200" s="77" t="s">
        <v>670</v>
      </c>
      <c r="H200" s="77" t="s">
        <v>671</v>
      </c>
      <c r="I200" s="77" t="s">
        <v>672</v>
      </c>
      <c r="J200" s="78" t="str">
        <f>CONCATENATE(H200, " (", R200, ")")</f>
        <v>Personal Financial Advisors ($84,101)</v>
      </c>
      <c r="K200" s="70">
        <v>18.8096389474</v>
      </c>
      <c r="L200" s="70">
        <v>26.2123918825</v>
      </c>
      <c r="M200" s="70">
        <v>40.433263456299997</v>
      </c>
      <c r="N200" s="70">
        <v>57.465336069400003</v>
      </c>
      <c r="O200" s="70">
        <v>73.853966981499994</v>
      </c>
      <c r="P200" s="70">
        <v>117.80133875200001</v>
      </c>
      <c r="Q200" s="71">
        <v>84101.1879892</v>
      </c>
      <c r="R200" s="71" t="str">
        <f>TEXT(Q200, "$#,###")</f>
        <v>$84,101</v>
      </c>
      <c r="S200" s="68" t="s">
        <v>84</v>
      </c>
      <c r="T200" s="68" t="s">
        <v>8</v>
      </c>
      <c r="U200" s="68" t="s">
        <v>648</v>
      </c>
      <c r="V200" s="61">
        <v>6506.9315930900002</v>
      </c>
      <c r="W200" s="61">
        <v>7788.2020281300001</v>
      </c>
      <c r="X200" s="61">
        <f>W200-V200</f>
        <v>1281.2704350399999</v>
      </c>
      <c r="Y200" s="72">
        <f>X200/V200</f>
        <v>0.19690854540420219</v>
      </c>
      <c r="Z200" s="61">
        <v>7788.2020281300001</v>
      </c>
      <c r="AA200" s="61">
        <v>8540.4709690599993</v>
      </c>
      <c r="AB200" s="61">
        <f>AA200-Z200</f>
        <v>752.26894092999919</v>
      </c>
      <c r="AC200" s="72">
        <f>AB200/Z200</f>
        <v>9.6590835498732444E-2</v>
      </c>
      <c r="AD200" s="61">
        <v>3112.8398273799999</v>
      </c>
      <c r="AE200" s="61">
        <v>778.20995684399998</v>
      </c>
      <c r="AF200" s="61">
        <v>1621.73577015</v>
      </c>
      <c r="AG200" s="61">
        <v>540.57859004900001</v>
      </c>
      <c r="AH200" s="62">
        <v>6.7000000000000004E-2</v>
      </c>
      <c r="AI200" s="61">
        <v>7438.4938143899999</v>
      </c>
      <c r="AJ200" s="61">
        <v>1442.6525572200001</v>
      </c>
      <c r="AK200" s="63">
        <f>AJ200/AI200</f>
        <v>0.19394417649835824</v>
      </c>
      <c r="AL200" s="73">
        <v>89.4</v>
      </c>
      <c r="AM200" s="74">
        <v>1.145059</v>
      </c>
      <c r="AN200" s="74">
        <v>1.1848510000000001</v>
      </c>
      <c r="AO200" s="76" t="s">
        <v>90</v>
      </c>
      <c r="AP200" s="75">
        <v>3.9556250474799999E-3</v>
      </c>
      <c r="AQ200" s="75">
        <v>2.9877554339800001E-2</v>
      </c>
      <c r="AR200" s="75">
        <v>0.18989702668899999</v>
      </c>
      <c r="AS200" s="75">
        <v>0.242590692336</v>
      </c>
      <c r="AT200" s="75">
        <v>0.22945032507499999</v>
      </c>
      <c r="AU200" s="75">
        <v>0.191018020329</v>
      </c>
      <c r="AV200" s="75">
        <v>0.113026785665</v>
      </c>
      <c r="AW200" s="61">
        <v>1427</v>
      </c>
      <c r="AX200" s="61">
        <v>1197</v>
      </c>
      <c r="AY200" s="61">
        <v>1192</v>
      </c>
      <c r="AZ200" s="61">
        <v>1233</v>
      </c>
      <c r="BA200" s="61">
        <v>1114</v>
      </c>
      <c r="BB200" s="61">
        <f>SUM(AW200:BA200)</f>
        <v>6163</v>
      </c>
      <c r="BC200" s="61">
        <f>BA200-AW200</f>
        <v>-313</v>
      </c>
      <c r="BD200" s="63">
        <f>BC200/AW200</f>
        <v>-0.21934127540294324</v>
      </c>
      <c r="BE200" s="67">
        <f>IF(K200&lt;BE$6,1,0)</f>
        <v>0</v>
      </c>
      <c r="BF200" s="67">
        <f>+IF(AND(K200&gt;=BF$5,K200&lt;BF$6),1,0)</f>
        <v>1</v>
      </c>
      <c r="BG200" s="67">
        <f>+IF(AND(K200&gt;=BG$5,K200&lt;BG$6),1,0)</f>
        <v>0</v>
      </c>
      <c r="BH200" s="67">
        <f>+IF(AND(K200&gt;=BH$5,K200&lt;BH$6),1,0)</f>
        <v>0</v>
      </c>
      <c r="BI200" s="67">
        <f>+IF(K200&gt;=BI$6,1,0)</f>
        <v>0</v>
      </c>
      <c r="BJ200" s="67">
        <f>IF(M200&lt;BJ$6,1,0)</f>
        <v>0</v>
      </c>
      <c r="BK200" s="67">
        <f>+IF(AND(M200&gt;=BK$5,M200&lt;BK$6),1,0)</f>
        <v>0</v>
      </c>
      <c r="BL200" s="67">
        <f>+IF(AND(M200&gt;=BL$5,M200&lt;BL$6),1,0)</f>
        <v>0</v>
      </c>
      <c r="BM200" s="67">
        <f>+IF(AND(M200&gt;=BM$5,M200&lt;BM$6),1,0)</f>
        <v>0</v>
      </c>
      <c r="BN200" s="67">
        <f>+IF(M200&gt;=BN$6,1,0)</f>
        <v>1</v>
      </c>
      <c r="BO200" s="67" t="str">
        <f>+IF(M200&gt;=BO$6,"YES","NO")</f>
        <v>YES</v>
      </c>
      <c r="BP200" s="67" t="str">
        <f>+IF(K200&gt;=BP$6,"YES","NO")</f>
        <v>YES</v>
      </c>
      <c r="BQ200" s="67" t="str">
        <f>+IF(ISERROR(VLOOKUP(E200,'[1]Hi Tech List (2020)'!$A$2:$B$84,1,FALSE)),"NO","YES")</f>
        <v>NO</v>
      </c>
      <c r="BR200" s="67" t="str">
        <f>IF(AL200&gt;=BR$6,"YES","NO")</f>
        <v>NO</v>
      </c>
      <c r="BS200" s="67" t="str">
        <f>IF(AB200&gt;BS$6,"YES","NO")</f>
        <v>YES</v>
      </c>
      <c r="BT200" s="67" t="str">
        <f>IF(AC200&gt;BT$6,"YES","NO")</f>
        <v>NO</v>
      </c>
      <c r="BU200" s="67" t="str">
        <f>IF(AD200&gt;BU$6,"YES","NO")</f>
        <v>YES</v>
      </c>
      <c r="BV200" s="67" t="str">
        <f>IF(OR(BS200="YES",BT200="YES",BU200="YES"),"YES","NO")</f>
        <v>YES</v>
      </c>
      <c r="BW200" s="67" t="str">
        <f>+IF(BE200=1,BE$8,IF(BF200=1,BF$8,IF(BG200=1,BG$8,IF(BH200=1,BH$8,BI$8))))</f>
        <v>$15-20</v>
      </c>
      <c r="BX200" s="67" t="str">
        <f>+IF(BJ200=1,BJ$8,IF(BK200=1,BK$8,IF(BL200=1,BL$8,IF(BM200=1,BM$8,BN$8))))</f>
        <v>&gt;$30</v>
      </c>
    </row>
    <row r="201" spans="1:76" hidden="1" x14ac:dyDescent="0.2">
      <c r="A201" s="77" t="str">
        <f t="shared" ref="A201:A264" si="16">CONCATENATE(LEFT(G201, 3), "0000")</f>
        <v>13-0000</v>
      </c>
      <c r="B201" s="77" t="str">
        <f>VLOOKUP(A201,'[1]2- &amp; 3-digit SOC'!$A$1:$B$121,2,FALSE)</f>
        <v>Business and Financial Operations Occupations</v>
      </c>
      <c r="C201" s="77" t="str">
        <f t="shared" ref="C201:C264" si="17">CONCATENATE(A201, " ",B201)</f>
        <v>13-0000 Business and Financial Operations Occupations</v>
      </c>
      <c r="D201" s="77" t="str">
        <f t="shared" ref="D201:D264" si="18">CONCATENATE(LEFT(G201, 4), "000")</f>
        <v>13-2000</v>
      </c>
      <c r="E201" s="77" t="str">
        <f>VLOOKUP(D201,'[1]2- &amp; 3-digit SOC'!$A$1:$B$121,2,FALSE)</f>
        <v>Financial Specialists</v>
      </c>
      <c r="F201" s="77" t="str">
        <f t="shared" ref="F201:F264" si="19">CONCATENATE(D201, " ",E201)</f>
        <v>13-2000 Financial Specialists</v>
      </c>
      <c r="G201" s="77" t="s">
        <v>673</v>
      </c>
      <c r="H201" s="77" t="s">
        <v>674</v>
      </c>
      <c r="I201" s="77" t="s">
        <v>675</v>
      </c>
      <c r="J201" s="78" t="str">
        <f>CONCATENATE(H201, " (", R201, ")")</f>
        <v>Financial Examiners ($87,693)</v>
      </c>
      <c r="K201" s="70">
        <v>25.008073484099999</v>
      </c>
      <c r="L201" s="70">
        <v>31.42963056</v>
      </c>
      <c r="M201" s="70">
        <v>42.160218190499997</v>
      </c>
      <c r="N201" s="70">
        <v>46.866872919999999</v>
      </c>
      <c r="O201" s="70">
        <v>57.899591723199997</v>
      </c>
      <c r="P201" s="70">
        <v>78.297265496799994</v>
      </c>
      <c r="Q201" s="71">
        <v>87693.253836300006</v>
      </c>
      <c r="R201" s="71" t="str">
        <f>TEXT(Q201, "$#,###")</f>
        <v>$87,693</v>
      </c>
      <c r="S201" s="68" t="s">
        <v>84</v>
      </c>
      <c r="T201" s="68" t="s">
        <v>8</v>
      </c>
      <c r="U201" s="68" t="s">
        <v>648</v>
      </c>
      <c r="V201" s="61">
        <v>1948.66226048</v>
      </c>
      <c r="W201" s="61">
        <v>2497.6030533600001</v>
      </c>
      <c r="X201" s="61">
        <f>W201-V201</f>
        <v>548.94079288000012</v>
      </c>
      <c r="Y201" s="72">
        <f>X201/V201</f>
        <v>0.28170135174926797</v>
      </c>
      <c r="Z201" s="61">
        <v>2497.6030533600001</v>
      </c>
      <c r="AA201" s="61">
        <v>2653.1187246899999</v>
      </c>
      <c r="AB201" s="61">
        <f>AA201-Z201</f>
        <v>155.5156713299998</v>
      </c>
      <c r="AC201" s="72">
        <f>AB201/Z201</f>
        <v>6.2265967812934142E-2</v>
      </c>
      <c r="AD201" s="61">
        <v>844.00604794200001</v>
      </c>
      <c r="AE201" s="61">
        <v>211.00151198500001</v>
      </c>
      <c r="AF201" s="61">
        <v>490.41656049300002</v>
      </c>
      <c r="AG201" s="61">
        <v>163.47218683099999</v>
      </c>
      <c r="AH201" s="62">
        <v>6.4000000000000001E-2</v>
      </c>
      <c r="AI201" s="61">
        <v>2424.8537188199998</v>
      </c>
      <c r="AJ201" s="61">
        <v>588.00533091800003</v>
      </c>
      <c r="AK201" s="63">
        <f>AJ201/AI201</f>
        <v>0.24249105269910448</v>
      </c>
      <c r="AL201" s="73">
        <v>89.8</v>
      </c>
      <c r="AM201" s="74">
        <v>1.4150609999999999</v>
      </c>
      <c r="AN201" s="74">
        <v>1.422463</v>
      </c>
      <c r="AO201" s="75">
        <v>3.7430766749499999E-7</v>
      </c>
      <c r="AP201" s="76" t="s">
        <v>90</v>
      </c>
      <c r="AQ201" s="75">
        <v>5.4773417197800003E-2</v>
      </c>
      <c r="AR201" s="75">
        <v>0.239619616422</v>
      </c>
      <c r="AS201" s="75">
        <v>0.237738132908</v>
      </c>
      <c r="AT201" s="75">
        <v>0.25943605584099999</v>
      </c>
      <c r="AU201" s="75">
        <v>0.175149040482</v>
      </c>
      <c r="AV201" s="75">
        <v>3.1436437682499999E-2</v>
      </c>
      <c r="AW201" s="61">
        <v>2369</v>
      </c>
      <c r="AX201" s="61">
        <v>2392</v>
      </c>
      <c r="AY201" s="61">
        <v>2352</v>
      </c>
      <c r="AZ201" s="61">
        <v>2297</v>
      </c>
      <c r="BA201" s="61">
        <v>2214</v>
      </c>
      <c r="BB201" s="61">
        <f>SUM(AW201:BA201)</f>
        <v>11624</v>
      </c>
      <c r="BC201" s="61">
        <f>BA201-AW201</f>
        <v>-155</v>
      </c>
      <c r="BD201" s="63">
        <f>BC201/AW201</f>
        <v>-6.5428450823132117E-2</v>
      </c>
      <c r="BE201" s="67">
        <f>IF(K201&lt;BE$6,1,0)</f>
        <v>0</v>
      </c>
      <c r="BF201" s="67">
        <f>+IF(AND(K201&gt;=BF$5,K201&lt;BF$6),1,0)</f>
        <v>0</v>
      </c>
      <c r="BG201" s="67">
        <f>+IF(AND(K201&gt;=BG$5,K201&lt;BG$6),1,0)</f>
        <v>0</v>
      </c>
      <c r="BH201" s="67">
        <f>+IF(AND(K201&gt;=BH$5,K201&lt;BH$6),1,0)</f>
        <v>1</v>
      </c>
      <c r="BI201" s="67">
        <f>+IF(K201&gt;=BI$6,1,0)</f>
        <v>0</v>
      </c>
      <c r="BJ201" s="67">
        <f>IF(M201&lt;BJ$6,1,0)</f>
        <v>0</v>
      </c>
      <c r="BK201" s="67">
        <f>+IF(AND(M201&gt;=BK$5,M201&lt;BK$6),1,0)</f>
        <v>0</v>
      </c>
      <c r="BL201" s="67">
        <f>+IF(AND(M201&gt;=BL$5,M201&lt;BL$6),1,0)</f>
        <v>0</v>
      </c>
      <c r="BM201" s="67">
        <f>+IF(AND(M201&gt;=BM$5,M201&lt;BM$6),1,0)</f>
        <v>0</v>
      </c>
      <c r="BN201" s="67">
        <f>+IF(M201&gt;=BN$6,1,0)</f>
        <v>1</v>
      </c>
      <c r="BO201" s="67" t="str">
        <f>+IF(M201&gt;=BO$6,"YES","NO")</f>
        <v>YES</v>
      </c>
      <c r="BP201" s="67" t="str">
        <f>+IF(K201&gt;=BP$6,"YES","NO")</f>
        <v>YES</v>
      </c>
      <c r="BQ201" s="67" t="str">
        <f>+IF(ISERROR(VLOOKUP(E201,'[1]Hi Tech List (2020)'!$A$2:$B$84,1,FALSE)),"NO","YES")</f>
        <v>NO</v>
      </c>
      <c r="BR201" s="67" t="str">
        <f>IF(AL201&gt;=BR$6,"YES","NO")</f>
        <v>NO</v>
      </c>
      <c r="BS201" s="67" t="str">
        <f>IF(AB201&gt;BS$6,"YES","NO")</f>
        <v>YES</v>
      </c>
      <c r="BT201" s="67" t="str">
        <f>IF(AC201&gt;BT$6,"YES","NO")</f>
        <v>NO</v>
      </c>
      <c r="BU201" s="67" t="str">
        <f>IF(AD201&gt;BU$6,"YES","NO")</f>
        <v>YES</v>
      </c>
      <c r="BV201" s="67" t="str">
        <f>IF(OR(BS201="YES",BT201="YES",BU201="YES"),"YES","NO")</f>
        <v>YES</v>
      </c>
      <c r="BW201" s="67" t="str">
        <f>+IF(BE201=1,BE$8,IF(BF201=1,BF$8,IF(BG201=1,BG$8,IF(BH201=1,BH$8,BI$8))))</f>
        <v>$25-30</v>
      </c>
      <c r="BX201" s="67" t="str">
        <f>+IF(BJ201=1,BJ$8,IF(BK201=1,BK$8,IF(BL201=1,BL$8,IF(BM201=1,BM$8,BN$8))))</f>
        <v>&gt;$30</v>
      </c>
    </row>
    <row r="202" spans="1:76" hidden="1" x14ac:dyDescent="0.2">
      <c r="A202" s="77" t="str">
        <f t="shared" si="16"/>
        <v>13-0000</v>
      </c>
      <c r="B202" s="77" t="str">
        <f>VLOOKUP(A202,'[1]2- &amp; 3-digit SOC'!$A$1:$B$121,2,FALSE)</f>
        <v>Business and Financial Operations Occupations</v>
      </c>
      <c r="C202" s="77" t="str">
        <f t="shared" si="17"/>
        <v>13-0000 Business and Financial Operations Occupations</v>
      </c>
      <c r="D202" s="77" t="str">
        <f t="shared" si="18"/>
        <v>13-2000</v>
      </c>
      <c r="E202" s="77" t="str">
        <f>VLOOKUP(D202,'[1]2- &amp; 3-digit SOC'!$A$1:$B$121,2,FALSE)</f>
        <v>Financial Specialists</v>
      </c>
      <c r="F202" s="77" t="str">
        <f t="shared" si="19"/>
        <v>13-2000 Financial Specialists</v>
      </c>
      <c r="G202" s="77" t="s">
        <v>676</v>
      </c>
      <c r="H202" s="77" t="s">
        <v>677</v>
      </c>
      <c r="I202" s="77" t="s">
        <v>678</v>
      </c>
      <c r="J202" s="78" t="str">
        <f>CONCATENATE(H202, " (", R202, ")")</f>
        <v>Credit Counselors ($42,356)</v>
      </c>
      <c r="K202" s="70">
        <v>11.3263289182</v>
      </c>
      <c r="L202" s="70">
        <v>15.4140111907</v>
      </c>
      <c r="M202" s="70">
        <v>20.363494944500001</v>
      </c>
      <c r="N202" s="70">
        <v>24.021027950400001</v>
      </c>
      <c r="O202" s="70">
        <v>28.144059623099999</v>
      </c>
      <c r="P202" s="70">
        <v>46.099822120100001</v>
      </c>
      <c r="Q202" s="71">
        <v>42356.069484500003</v>
      </c>
      <c r="R202" s="71" t="str">
        <f>TEXT(Q202, "$#,###")</f>
        <v>$42,356</v>
      </c>
      <c r="S202" s="68" t="s">
        <v>84</v>
      </c>
      <c r="T202" s="68" t="s">
        <v>8</v>
      </c>
      <c r="U202" s="68" t="s">
        <v>85</v>
      </c>
      <c r="V202" s="61">
        <v>747.042711166</v>
      </c>
      <c r="W202" s="61">
        <v>746.08902754600001</v>
      </c>
      <c r="X202" s="61">
        <f>W202-V202</f>
        <v>-0.95368361999999252</v>
      </c>
      <c r="Y202" s="72">
        <f>X202/V202</f>
        <v>-1.2766119068499619E-3</v>
      </c>
      <c r="Z202" s="61">
        <v>746.08902754600001</v>
      </c>
      <c r="AA202" s="61">
        <v>780.69216578199996</v>
      </c>
      <c r="AB202" s="61">
        <f>AA202-Z202</f>
        <v>34.60313823599995</v>
      </c>
      <c r="AC202" s="72">
        <f>AB202/Z202</f>
        <v>4.6379368893568799E-2</v>
      </c>
      <c r="AD202" s="61">
        <v>264.49418213500002</v>
      </c>
      <c r="AE202" s="61">
        <v>66.123545533699996</v>
      </c>
      <c r="AF202" s="61">
        <v>163.98647787100001</v>
      </c>
      <c r="AG202" s="61">
        <v>54.662159290399998</v>
      </c>
      <c r="AH202" s="62">
        <v>7.1999999999999995E-2</v>
      </c>
      <c r="AI202" s="61">
        <v>731.45381406000001</v>
      </c>
      <c r="AJ202" s="61">
        <v>226.409139815</v>
      </c>
      <c r="AK202" s="63">
        <f>AJ202/AI202</f>
        <v>0.30953306341831177</v>
      </c>
      <c r="AL202" s="73">
        <v>92</v>
      </c>
      <c r="AM202" s="74">
        <v>0.80418800000000001</v>
      </c>
      <c r="AN202" s="74">
        <v>0.80182799999999999</v>
      </c>
      <c r="AO202" s="75">
        <v>2.7696345878099998E-4</v>
      </c>
      <c r="AP202" s="75">
        <v>1.37035016974E-2</v>
      </c>
      <c r="AQ202" s="75">
        <v>3.8400021619499999E-2</v>
      </c>
      <c r="AR202" s="75">
        <v>0.24780990535899999</v>
      </c>
      <c r="AS202" s="75">
        <v>0.288763874097</v>
      </c>
      <c r="AT202" s="75">
        <v>0.22927570491999999</v>
      </c>
      <c r="AU202" s="75">
        <v>0.14808355653700001</v>
      </c>
      <c r="AV202" s="75">
        <v>3.3686472310599999E-2</v>
      </c>
      <c r="AW202" s="61">
        <v>252</v>
      </c>
      <c r="AX202" s="61">
        <v>238</v>
      </c>
      <c r="AY202" s="61">
        <v>249</v>
      </c>
      <c r="AZ202" s="61">
        <v>313</v>
      </c>
      <c r="BA202" s="61">
        <v>342</v>
      </c>
      <c r="BB202" s="61">
        <f>SUM(AW202:BA202)</f>
        <v>1394</v>
      </c>
      <c r="BC202" s="61">
        <f>BA202-AW202</f>
        <v>90</v>
      </c>
      <c r="BD202" s="63">
        <f>BC202/AW202</f>
        <v>0.35714285714285715</v>
      </c>
      <c r="BE202" s="67">
        <f>IF(K202&lt;BE$6,1,0)</f>
        <v>1</v>
      </c>
      <c r="BF202" s="67">
        <f>+IF(AND(K202&gt;=BF$5,K202&lt;BF$6),1,0)</f>
        <v>0</v>
      </c>
      <c r="BG202" s="67">
        <f>+IF(AND(K202&gt;=BG$5,K202&lt;BG$6),1,0)</f>
        <v>0</v>
      </c>
      <c r="BH202" s="67">
        <f>+IF(AND(K202&gt;=BH$5,K202&lt;BH$6),1,0)</f>
        <v>0</v>
      </c>
      <c r="BI202" s="67">
        <f>+IF(K202&gt;=BI$6,1,0)</f>
        <v>0</v>
      </c>
      <c r="BJ202" s="67">
        <f>IF(M202&lt;BJ$6,1,0)</f>
        <v>0</v>
      </c>
      <c r="BK202" s="67">
        <f>+IF(AND(M202&gt;=BK$5,M202&lt;BK$6),1,0)</f>
        <v>0</v>
      </c>
      <c r="BL202" s="67">
        <f>+IF(AND(M202&gt;=BL$5,M202&lt;BL$6),1,0)</f>
        <v>1</v>
      </c>
      <c r="BM202" s="67">
        <f>+IF(AND(M202&gt;=BM$5,M202&lt;BM$6),1,0)</f>
        <v>0</v>
      </c>
      <c r="BN202" s="67">
        <f>+IF(M202&gt;=BN$6,1,0)</f>
        <v>0</v>
      </c>
      <c r="BO202" s="67" t="str">
        <f>+IF(M202&gt;=BO$6,"YES","NO")</f>
        <v>NO</v>
      </c>
      <c r="BP202" s="67" t="str">
        <f>+IF(K202&gt;=BP$6,"YES","NO")</f>
        <v>NO</v>
      </c>
      <c r="BQ202" s="67" t="str">
        <f>+IF(ISERROR(VLOOKUP(E202,'[1]Hi Tech List (2020)'!$A$2:$B$84,1,FALSE)),"NO","YES")</f>
        <v>NO</v>
      </c>
      <c r="BR202" s="67" t="str">
        <f>IF(AL202&gt;=BR$6,"YES","NO")</f>
        <v>NO</v>
      </c>
      <c r="BS202" s="67" t="str">
        <f>IF(AB202&gt;BS$6,"YES","NO")</f>
        <v>NO</v>
      </c>
      <c r="BT202" s="67" t="str">
        <f>IF(AC202&gt;BT$6,"YES","NO")</f>
        <v>NO</v>
      </c>
      <c r="BU202" s="67" t="str">
        <f>IF(AD202&gt;BU$6,"YES","NO")</f>
        <v>YES</v>
      </c>
      <c r="BV202" s="67" t="str">
        <f>IF(OR(BS202="YES",BT202="YES",BU202="YES"),"YES","NO")</f>
        <v>YES</v>
      </c>
      <c r="BW202" s="67" t="str">
        <f>+IF(BE202=1,BE$8,IF(BF202=1,BF$8,IF(BG202=1,BG$8,IF(BH202=1,BH$8,BI$8))))</f>
        <v>&lt;$15</v>
      </c>
      <c r="BX202" s="67" t="str">
        <f>+IF(BJ202=1,BJ$8,IF(BK202=1,BK$8,IF(BL202=1,BL$8,IF(BM202=1,BM$8,BN$8))))</f>
        <v>$20-25</v>
      </c>
    </row>
    <row r="203" spans="1:76" hidden="1" x14ac:dyDescent="0.2">
      <c r="A203" s="77" t="str">
        <f t="shared" si="16"/>
        <v>13-0000</v>
      </c>
      <c r="B203" s="77" t="str">
        <f>VLOOKUP(A203,'[1]2- &amp; 3-digit SOC'!$A$1:$B$121,2,FALSE)</f>
        <v>Business and Financial Operations Occupations</v>
      </c>
      <c r="C203" s="77" t="str">
        <f t="shared" si="17"/>
        <v>13-0000 Business and Financial Operations Occupations</v>
      </c>
      <c r="D203" s="77" t="str">
        <f t="shared" si="18"/>
        <v>13-2000</v>
      </c>
      <c r="E203" s="77" t="str">
        <f>VLOOKUP(D203,'[1]2- &amp; 3-digit SOC'!$A$1:$B$121,2,FALSE)</f>
        <v>Financial Specialists</v>
      </c>
      <c r="F203" s="77" t="str">
        <f t="shared" si="19"/>
        <v>13-2000 Financial Specialists</v>
      </c>
      <c r="G203" s="77" t="s">
        <v>679</v>
      </c>
      <c r="H203" s="77" t="s">
        <v>680</v>
      </c>
      <c r="I203" s="77" t="s">
        <v>681</v>
      </c>
      <c r="J203" s="78" t="str">
        <f>CONCATENATE(H203, " (", R203, ")")</f>
        <v>Tax Preparers ($56,350)</v>
      </c>
      <c r="K203" s="70">
        <v>9.3677499735800005</v>
      </c>
      <c r="L203" s="70">
        <v>15.8068190329</v>
      </c>
      <c r="M203" s="70">
        <v>27.091476459999999</v>
      </c>
      <c r="N203" s="70">
        <v>30.671335087500001</v>
      </c>
      <c r="O203" s="70">
        <v>37.045289333500001</v>
      </c>
      <c r="P203" s="70">
        <v>46.237230549300001</v>
      </c>
      <c r="Q203" s="71">
        <v>56350.271036799997</v>
      </c>
      <c r="R203" s="71" t="str">
        <f>TEXT(Q203, "$#,###")</f>
        <v>$56,350</v>
      </c>
      <c r="S203" s="68" t="s">
        <v>307</v>
      </c>
      <c r="T203" s="68" t="s">
        <v>8</v>
      </c>
      <c r="U203" s="68" t="s">
        <v>85</v>
      </c>
      <c r="V203" s="61">
        <v>2609.2472744299998</v>
      </c>
      <c r="W203" s="61">
        <v>2303.3343918599999</v>
      </c>
      <c r="X203" s="61">
        <f>W203-V203</f>
        <v>-305.91288256999997</v>
      </c>
      <c r="Y203" s="72">
        <f>X203/V203</f>
        <v>-0.11724181359423967</v>
      </c>
      <c r="Z203" s="61">
        <v>2303.3343918599999</v>
      </c>
      <c r="AA203" s="61">
        <v>2424.0720560099999</v>
      </c>
      <c r="AB203" s="61">
        <f>AA203-Z203</f>
        <v>120.73766415</v>
      </c>
      <c r="AC203" s="72">
        <f>AB203/Z203</f>
        <v>5.241864341395143E-2</v>
      </c>
      <c r="AD203" s="61">
        <v>1131.35270019</v>
      </c>
      <c r="AE203" s="61">
        <v>282.83817504699999</v>
      </c>
      <c r="AF203" s="61">
        <v>732.86314421199995</v>
      </c>
      <c r="AG203" s="61">
        <v>244.28771473699999</v>
      </c>
      <c r="AH203" s="62">
        <v>0.104</v>
      </c>
      <c r="AI203" s="61">
        <v>2244.9760087099999</v>
      </c>
      <c r="AJ203" s="61">
        <v>1193.29720294</v>
      </c>
      <c r="AK203" s="63">
        <f>AJ203/AI203</f>
        <v>0.53154118276109696</v>
      </c>
      <c r="AL203" s="73">
        <v>102</v>
      </c>
      <c r="AM203" s="74">
        <v>0.966503</v>
      </c>
      <c r="AN203" s="74">
        <v>0.97564099999999998</v>
      </c>
      <c r="AO203" s="76" t="s">
        <v>90</v>
      </c>
      <c r="AP203" s="75">
        <v>1.4846009966000001E-2</v>
      </c>
      <c r="AQ203" s="75">
        <v>4.1192412498799999E-2</v>
      </c>
      <c r="AR203" s="75">
        <v>0.15187293864400001</v>
      </c>
      <c r="AS203" s="75">
        <v>0.14931293523799999</v>
      </c>
      <c r="AT203" s="75">
        <v>0.144282088724</v>
      </c>
      <c r="AU203" s="75">
        <v>0.224781379744</v>
      </c>
      <c r="AV203" s="75">
        <v>0.27283789443899997</v>
      </c>
      <c r="AW203" s="61">
        <v>208</v>
      </c>
      <c r="AX203" s="61">
        <v>224</v>
      </c>
      <c r="AY203" s="61">
        <v>253</v>
      </c>
      <c r="AZ203" s="61">
        <v>258</v>
      </c>
      <c r="BA203" s="61">
        <v>195</v>
      </c>
      <c r="BB203" s="61">
        <f>SUM(AW203:BA203)</f>
        <v>1138</v>
      </c>
      <c r="BC203" s="61">
        <f>BA203-AW203</f>
        <v>-13</v>
      </c>
      <c r="BD203" s="63">
        <f>BC203/AW203</f>
        <v>-6.25E-2</v>
      </c>
      <c r="BE203" s="67">
        <f>IF(K203&lt;BE$6,1,0)</f>
        <v>1</v>
      </c>
      <c r="BF203" s="67">
        <f>+IF(AND(K203&gt;=BF$5,K203&lt;BF$6),1,0)</f>
        <v>0</v>
      </c>
      <c r="BG203" s="67">
        <f>+IF(AND(K203&gt;=BG$5,K203&lt;BG$6),1,0)</f>
        <v>0</v>
      </c>
      <c r="BH203" s="67">
        <f>+IF(AND(K203&gt;=BH$5,K203&lt;BH$6),1,0)</f>
        <v>0</v>
      </c>
      <c r="BI203" s="67">
        <f>+IF(K203&gt;=BI$6,1,0)</f>
        <v>0</v>
      </c>
      <c r="BJ203" s="67">
        <f>IF(M203&lt;BJ$6,1,0)</f>
        <v>0</v>
      </c>
      <c r="BK203" s="67">
        <f>+IF(AND(M203&gt;=BK$5,M203&lt;BK$6),1,0)</f>
        <v>0</v>
      </c>
      <c r="BL203" s="67">
        <f>+IF(AND(M203&gt;=BL$5,M203&lt;BL$6),1,0)</f>
        <v>0</v>
      </c>
      <c r="BM203" s="67">
        <f>+IF(AND(M203&gt;=BM$5,M203&lt;BM$6),1,0)</f>
        <v>1</v>
      </c>
      <c r="BN203" s="67">
        <f>+IF(M203&gt;=BN$6,1,0)</f>
        <v>0</v>
      </c>
      <c r="BO203" s="67" t="str">
        <f>+IF(M203&gt;=BO$6,"YES","NO")</f>
        <v>YES</v>
      </c>
      <c r="BP203" s="67" t="str">
        <f>+IF(K203&gt;=BP$6,"YES","NO")</f>
        <v>NO</v>
      </c>
      <c r="BQ203" s="67" t="str">
        <f>+IF(ISERROR(VLOOKUP(E203,'[1]Hi Tech List (2020)'!$A$2:$B$84,1,FALSE)),"NO","YES")</f>
        <v>NO</v>
      </c>
      <c r="BR203" s="67" t="str">
        <f>IF(AL203&gt;=BR$6,"YES","NO")</f>
        <v>YES</v>
      </c>
      <c r="BS203" s="67" t="str">
        <f>IF(AB203&gt;BS$6,"YES","NO")</f>
        <v>YES</v>
      </c>
      <c r="BT203" s="67" t="str">
        <f>IF(AC203&gt;BT$6,"YES","NO")</f>
        <v>NO</v>
      </c>
      <c r="BU203" s="67" t="str">
        <f>IF(AD203&gt;BU$6,"YES","NO")</f>
        <v>YES</v>
      </c>
      <c r="BV203" s="67" t="str">
        <f>IF(OR(BS203="YES",BT203="YES",BU203="YES"),"YES","NO")</f>
        <v>YES</v>
      </c>
      <c r="BW203" s="67" t="str">
        <f>+IF(BE203=1,BE$8,IF(BF203=1,BF$8,IF(BG203=1,BG$8,IF(BH203=1,BH$8,BI$8))))</f>
        <v>&lt;$15</v>
      </c>
      <c r="BX203" s="67" t="str">
        <f>+IF(BJ203=1,BJ$8,IF(BK203=1,BK$8,IF(BL203=1,BL$8,IF(BM203=1,BM$8,BN$8))))</f>
        <v>$25-30</v>
      </c>
    </row>
    <row r="204" spans="1:76" hidden="1" x14ac:dyDescent="0.2">
      <c r="A204" s="77" t="str">
        <f t="shared" si="16"/>
        <v>15-0000</v>
      </c>
      <c r="B204" s="77" t="str">
        <f>VLOOKUP(A204,'[1]2- &amp; 3-digit SOC'!$A$1:$B$121,2,FALSE)</f>
        <v>Computer and Mathematical Occupations</v>
      </c>
      <c r="C204" s="77" t="str">
        <f t="shared" si="17"/>
        <v>15-0000 Computer and Mathematical Occupations</v>
      </c>
      <c r="D204" s="77" t="str">
        <f t="shared" si="18"/>
        <v>15-1000</v>
      </c>
      <c r="E204" s="77" t="str">
        <f>VLOOKUP(D204,'[1]2- &amp; 3-digit SOC'!$A$1:$B$121,2,FALSE)</f>
        <v>Computer Occupations</v>
      </c>
      <c r="F204" s="77" t="str">
        <f t="shared" si="19"/>
        <v>15-1000 Computer Occupations</v>
      </c>
      <c r="G204" s="77" t="s">
        <v>682</v>
      </c>
      <c r="H204" s="77" t="s">
        <v>683</v>
      </c>
      <c r="I204" s="77" t="s">
        <v>684</v>
      </c>
      <c r="J204" s="78" t="str">
        <f>CONCATENATE(H204, " (", R204, ")")</f>
        <v>Information Security Analysts ($111,369)</v>
      </c>
      <c r="K204" s="70">
        <v>33.108483367200002</v>
      </c>
      <c r="L204" s="70">
        <v>40.795748880700003</v>
      </c>
      <c r="M204" s="70">
        <v>53.542762593900001</v>
      </c>
      <c r="N204" s="70">
        <v>55.260359307400002</v>
      </c>
      <c r="O204" s="70">
        <v>68.106996861100001</v>
      </c>
      <c r="P204" s="70">
        <v>79.833469555400001</v>
      </c>
      <c r="Q204" s="71">
        <v>111368.946195</v>
      </c>
      <c r="R204" s="71" t="str">
        <f>TEXT(Q204, "$#,###")</f>
        <v>$111,369</v>
      </c>
      <c r="S204" s="68" t="s">
        <v>84</v>
      </c>
      <c r="T204" s="68" t="s">
        <v>546</v>
      </c>
      <c r="U204" s="68" t="s">
        <v>8</v>
      </c>
      <c r="V204" s="61">
        <v>3928.8913604999998</v>
      </c>
      <c r="W204" s="61">
        <v>4908.0320553600004</v>
      </c>
      <c r="X204" s="61">
        <f>W204-V204</f>
        <v>979.14069486000062</v>
      </c>
      <c r="Y204" s="72">
        <f>X204/V204</f>
        <v>0.24921551781859219</v>
      </c>
      <c r="Z204" s="61">
        <v>4908.0320553600004</v>
      </c>
      <c r="AA204" s="61">
        <v>5516.4576574399998</v>
      </c>
      <c r="AB204" s="61">
        <f>AA204-Z204</f>
        <v>608.42560207999941</v>
      </c>
      <c r="AC204" s="72">
        <f>AB204/Z204</f>
        <v>0.12396528694541541</v>
      </c>
      <c r="AD204" s="61">
        <v>2108.5610948799999</v>
      </c>
      <c r="AE204" s="61">
        <v>527.14027371999998</v>
      </c>
      <c r="AF204" s="61">
        <v>999.06866176799997</v>
      </c>
      <c r="AG204" s="61">
        <v>333.02288725599999</v>
      </c>
      <c r="AH204" s="62">
        <v>6.5000000000000002E-2</v>
      </c>
      <c r="AI204" s="61">
        <v>4656.1636130500001</v>
      </c>
      <c r="AJ204" s="61">
        <v>1804.24572528</v>
      </c>
      <c r="AK204" s="63">
        <f>AJ204/AI204</f>
        <v>0.38749620400433837</v>
      </c>
      <c r="AL204" s="73">
        <v>86.4</v>
      </c>
      <c r="AM204" s="74">
        <v>1.387362</v>
      </c>
      <c r="AN204" s="74">
        <v>1.392312</v>
      </c>
      <c r="AO204" s="76" t="s">
        <v>90</v>
      </c>
      <c r="AP204" s="75">
        <v>6.8090072066099997E-3</v>
      </c>
      <c r="AQ204" s="75">
        <v>3.1508621654700003E-2</v>
      </c>
      <c r="AR204" s="75">
        <v>0.25161031158399999</v>
      </c>
      <c r="AS204" s="75">
        <v>0.32212328707100002</v>
      </c>
      <c r="AT204" s="75">
        <v>0.22706616733500001</v>
      </c>
      <c r="AU204" s="75">
        <v>0.136015869919</v>
      </c>
      <c r="AV204" s="75">
        <v>2.4034875886799999E-2</v>
      </c>
      <c r="AW204" s="61">
        <v>2768</v>
      </c>
      <c r="AX204" s="61">
        <v>3071</v>
      </c>
      <c r="AY204" s="61">
        <v>3359</v>
      </c>
      <c r="AZ204" s="61">
        <v>3431</v>
      </c>
      <c r="BA204" s="61">
        <v>3939</v>
      </c>
      <c r="BB204" s="61">
        <f>SUM(AW204:BA204)</f>
        <v>16568</v>
      </c>
      <c r="BC204" s="61">
        <f>BA204-AW204</f>
        <v>1171</v>
      </c>
      <c r="BD204" s="63">
        <f>BC204/AW204</f>
        <v>0.42304913294797686</v>
      </c>
      <c r="BE204" s="67">
        <f>IF(K204&lt;BE$6,1,0)</f>
        <v>0</v>
      </c>
      <c r="BF204" s="67">
        <f>+IF(AND(K204&gt;=BF$5,K204&lt;BF$6),1,0)</f>
        <v>0</v>
      </c>
      <c r="BG204" s="67">
        <f>+IF(AND(K204&gt;=BG$5,K204&lt;BG$6),1,0)</f>
        <v>0</v>
      </c>
      <c r="BH204" s="67">
        <f>+IF(AND(K204&gt;=BH$5,K204&lt;BH$6),1,0)</f>
        <v>0</v>
      </c>
      <c r="BI204" s="67">
        <f>+IF(K204&gt;=BI$6,1,0)</f>
        <v>1</v>
      </c>
      <c r="BJ204" s="67">
        <f>IF(M204&lt;BJ$6,1,0)</f>
        <v>0</v>
      </c>
      <c r="BK204" s="67">
        <f>+IF(AND(M204&gt;=BK$5,M204&lt;BK$6),1,0)</f>
        <v>0</v>
      </c>
      <c r="BL204" s="67">
        <f>+IF(AND(M204&gt;=BL$5,M204&lt;BL$6),1,0)</f>
        <v>0</v>
      </c>
      <c r="BM204" s="67">
        <f>+IF(AND(M204&gt;=BM$5,M204&lt;BM$6),1,0)</f>
        <v>0</v>
      </c>
      <c r="BN204" s="67">
        <f>+IF(M204&gt;=BN$6,1,0)</f>
        <v>1</v>
      </c>
      <c r="BO204" s="67" t="str">
        <f>+IF(M204&gt;=BO$6,"YES","NO")</f>
        <v>YES</v>
      </c>
      <c r="BP204" s="67" t="str">
        <f>+IF(K204&gt;=BP$6,"YES","NO")</f>
        <v>YES</v>
      </c>
      <c r="BQ204" s="67" t="str">
        <f>+IF(ISERROR(VLOOKUP(E204,'[1]Hi Tech List (2020)'!$A$2:$B$84,1,FALSE)),"NO","YES")</f>
        <v>NO</v>
      </c>
      <c r="BR204" s="67" t="str">
        <f>IF(AL204&gt;=BR$6,"YES","NO")</f>
        <v>NO</v>
      </c>
      <c r="BS204" s="67" t="str">
        <f>IF(AB204&gt;BS$6,"YES","NO")</f>
        <v>YES</v>
      </c>
      <c r="BT204" s="67" t="str">
        <f>IF(AC204&gt;BT$6,"YES","NO")</f>
        <v>NO</v>
      </c>
      <c r="BU204" s="67" t="str">
        <f>IF(AD204&gt;BU$6,"YES","NO")</f>
        <v>YES</v>
      </c>
      <c r="BV204" s="67" t="str">
        <f>IF(OR(BS204="YES",BT204="YES",BU204="YES"),"YES","NO")</f>
        <v>YES</v>
      </c>
      <c r="BW204" s="67" t="str">
        <f>+IF(BE204=1,BE$8,IF(BF204=1,BF$8,IF(BG204=1,BG$8,IF(BH204=1,BH$8,BI$8))))</f>
        <v>&gt;$30</v>
      </c>
      <c r="BX204" s="67" t="str">
        <f>+IF(BJ204=1,BJ$8,IF(BK204=1,BK$8,IF(BL204=1,BL$8,IF(BM204=1,BM$8,BN$8))))</f>
        <v>&gt;$30</v>
      </c>
    </row>
    <row r="205" spans="1:76" hidden="1" x14ac:dyDescent="0.2">
      <c r="A205" s="77" t="str">
        <f t="shared" si="16"/>
        <v>15-0000</v>
      </c>
      <c r="B205" s="77" t="str">
        <f>VLOOKUP(A205,'[1]2- &amp; 3-digit SOC'!$A$1:$B$121,2,FALSE)</f>
        <v>Computer and Mathematical Occupations</v>
      </c>
      <c r="C205" s="77" t="str">
        <f t="shared" si="17"/>
        <v>15-0000 Computer and Mathematical Occupations</v>
      </c>
      <c r="D205" s="77" t="str">
        <f t="shared" si="18"/>
        <v>15-1000</v>
      </c>
      <c r="E205" s="77" t="str">
        <f>VLOOKUP(D205,'[1]2- &amp; 3-digit SOC'!$A$1:$B$121,2,FALSE)</f>
        <v>Computer Occupations</v>
      </c>
      <c r="F205" s="77" t="str">
        <f t="shared" si="19"/>
        <v>15-1000 Computer Occupations</v>
      </c>
      <c r="G205" s="77" t="s">
        <v>685</v>
      </c>
      <c r="H205" s="77" t="s">
        <v>686</v>
      </c>
      <c r="I205" s="77" t="s">
        <v>687</v>
      </c>
      <c r="J205" s="78" t="str">
        <f>CONCATENATE(H205, " (", R205, ")")</f>
        <v>Computer and Information Research Scientists ($137,432)</v>
      </c>
      <c r="K205" s="70">
        <v>38.5742857499</v>
      </c>
      <c r="L205" s="70">
        <v>50.030949753000002</v>
      </c>
      <c r="M205" s="70">
        <v>66.073004007799994</v>
      </c>
      <c r="N205" s="70">
        <v>65.314141035399999</v>
      </c>
      <c r="O205" s="70">
        <v>78.896278684999999</v>
      </c>
      <c r="P205" s="70">
        <v>93.520019506899999</v>
      </c>
      <c r="Q205" s="71">
        <v>137431.848336</v>
      </c>
      <c r="R205" s="71" t="str">
        <f>TEXT(Q205, "$#,###")</f>
        <v>$137,432</v>
      </c>
      <c r="S205" s="68" t="s">
        <v>599</v>
      </c>
      <c r="T205" s="68" t="s">
        <v>8</v>
      </c>
      <c r="U205" s="68" t="s">
        <v>8</v>
      </c>
      <c r="V205" s="61">
        <v>712.32601653699999</v>
      </c>
      <c r="W205" s="61">
        <v>798.69977161500003</v>
      </c>
      <c r="X205" s="61">
        <f>W205-V205</f>
        <v>86.373755078000045</v>
      </c>
      <c r="Y205" s="72">
        <f>X205/V205</f>
        <v>0.12125593207715385</v>
      </c>
      <c r="Z205" s="61">
        <v>798.69977161500003</v>
      </c>
      <c r="AA205" s="61">
        <v>865.204706149</v>
      </c>
      <c r="AB205" s="61">
        <f>AA205-Z205</f>
        <v>66.504934533999972</v>
      </c>
      <c r="AC205" s="72">
        <f>AB205/Z205</f>
        <v>8.3266500001026131E-2</v>
      </c>
      <c r="AD205" s="61">
        <v>316.57391395299999</v>
      </c>
      <c r="AE205" s="61">
        <v>79.143478488200003</v>
      </c>
      <c r="AF205" s="61">
        <v>175.242154935</v>
      </c>
      <c r="AG205" s="61">
        <v>58.414051644899999</v>
      </c>
      <c r="AH205" s="62">
        <v>7.0999999999999994E-2</v>
      </c>
      <c r="AI205" s="61">
        <v>769.30171245300005</v>
      </c>
      <c r="AJ205" s="61">
        <v>279.64571335199997</v>
      </c>
      <c r="AK205" s="63">
        <f>AJ205/AI205</f>
        <v>0.36350590259356108</v>
      </c>
      <c r="AL205" s="73">
        <v>78.5</v>
      </c>
      <c r="AM205" s="74">
        <v>0.89072099999999998</v>
      </c>
      <c r="AN205" s="74">
        <v>0.889297</v>
      </c>
      <c r="AO205" s="76" t="s">
        <v>90</v>
      </c>
      <c r="AP205" s="75">
        <v>1.80168446782E-2</v>
      </c>
      <c r="AQ205" s="75">
        <v>4.0168588438299999E-2</v>
      </c>
      <c r="AR205" s="75">
        <v>0.30940159291300001</v>
      </c>
      <c r="AS205" s="75">
        <v>0.249533907596</v>
      </c>
      <c r="AT205" s="75">
        <v>0.20373038373899999</v>
      </c>
      <c r="AU205" s="75">
        <v>0.136522474161</v>
      </c>
      <c r="AV205" s="75">
        <v>4.19218306781E-2</v>
      </c>
      <c r="AW205" s="61">
        <v>2199</v>
      </c>
      <c r="AX205" s="61">
        <v>2919</v>
      </c>
      <c r="AY205" s="61">
        <v>3466</v>
      </c>
      <c r="AZ205" s="61">
        <v>3820</v>
      </c>
      <c r="BA205" s="61">
        <v>3714</v>
      </c>
      <c r="BB205" s="61">
        <f>SUM(AW205:BA205)</f>
        <v>16118</v>
      </c>
      <c r="BC205" s="61">
        <f>BA205-AW205</f>
        <v>1515</v>
      </c>
      <c r="BD205" s="63">
        <f>BC205/AW205</f>
        <v>0.68894952251023189</v>
      </c>
      <c r="BE205" s="67">
        <f>IF(K205&lt;BE$6,1,0)</f>
        <v>0</v>
      </c>
      <c r="BF205" s="67">
        <f>+IF(AND(K205&gt;=BF$5,K205&lt;BF$6),1,0)</f>
        <v>0</v>
      </c>
      <c r="BG205" s="67">
        <f>+IF(AND(K205&gt;=BG$5,K205&lt;BG$6),1,0)</f>
        <v>0</v>
      </c>
      <c r="BH205" s="67">
        <f>+IF(AND(K205&gt;=BH$5,K205&lt;BH$6),1,0)</f>
        <v>0</v>
      </c>
      <c r="BI205" s="67">
        <f>+IF(K205&gt;=BI$6,1,0)</f>
        <v>1</v>
      </c>
      <c r="BJ205" s="67">
        <f>IF(M205&lt;BJ$6,1,0)</f>
        <v>0</v>
      </c>
      <c r="BK205" s="67">
        <f>+IF(AND(M205&gt;=BK$5,M205&lt;BK$6),1,0)</f>
        <v>0</v>
      </c>
      <c r="BL205" s="67">
        <f>+IF(AND(M205&gt;=BL$5,M205&lt;BL$6),1,0)</f>
        <v>0</v>
      </c>
      <c r="BM205" s="67">
        <f>+IF(AND(M205&gt;=BM$5,M205&lt;BM$6),1,0)</f>
        <v>0</v>
      </c>
      <c r="BN205" s="67">
        <f>+IF(M205&gt;=BN$6,1,0)</f>
        <v>1</v>
      </c>
      <c r="BO205" s="67" t="str">
        <f>+IF(M205&gt;=BO$6,"YES","NO")</f>
        <v>YES</v>
      </c>
      <c r="BP205" s="67" t="str">
        <f>+IF(K205&gt;=BP$6,"YES","NO")</f>
        <v>YES</v>
      </c>
      <c r="BQ205" s="67" t="str">
        <f>+IF(ISERROR(VLOOKUP(E205,'[1]Hi Tech List (2020)'!$A$2:$B$84,1,FALSE)),"NO","YES")</f>
        <v>NO</v>
      </c>
      <c r="BR205" s="67" t="str">
        <f>IF(AL205&gt;=BR$6,"YES","NO")</f>
        <v>NO</v>
      </c>
      <c r="BS205" s="67" t="str">
        <f>IF(AB205&gt;BS$6,"YES","NO")</f>
        <v>NO</v>
      </c>
      <c r="BT205" s="67" t="str">
        <f>IF(AC205&gt;BT$6,"YES","NO")</f>
        <v>NO</v>
      </c>
      <c r="BU205" s="67" t="str">
        <f>IF(AD205&gt;BU$6,"YES","NO")</f>
        <v>YES</v>
      </c>
      <c r="BV205" s="67" t="str">
        <f>IF(OR(BS205="YES",BT205="YES",BU205="YES"),"YES","NO")</f>
        <v>YES</v>
      </c>
      <c r="BW205" s="67" t="str">
        <f>+IF(BE205=1,BE$8,IF(BF205=1,BF$8,IF(BG205=1,BG$8,IF(BH205=1,BH$8,BI$8))))</f>
        <v>&gt;$30</v>
      </c>
      <c r="BX205" s="67" t="str">
        <f>+IF(BJ205=1,BJ$8,IF(BK205=1,BK$8,IF(BL205=1,BL$8,IF(BM205=1,BM$8,BN$8))))</f>
        <v>&gt;$30</v>
      </c>
    </row>
    <row r="206" spans="1:76" hidden="1" x14ac:dyDescent="0.2">
      <c r="A206" s="77" t="str">
        <f t="shared" si="16"/>
        <v>15-0000</v>
      </c>
      <c r="B206" s="77" t="str">
        <f>VLOOKUP(A206,'[1]2- &amp; 3-digit SOC'!$A$1:$B$121,2,FALSE)</f>
        <v>Computer and Mathematical Occupations</v>
      </c>
      <c r="C206" s="77" t="str">
        <f t="shared" si="17"/>
        <v>15-0000 Computer and Mathematical Occupations</v>
      </c>
      <c r="D206" s="77" t="str">
        <f t="shared" si="18"/>
        <v>15-1000</v>
      </c>
      <c r="E206" s="77" t="str">
        <f>VLOOKUP(D206,'[1]2- &amp; 3-digit SOC'!$A$1:$B$121,2,FALSE)</f>
        <v>Computer Occupations</v>
      </c>
      <c r="F206" s="77" t="str">
        <f t="shared" si="19"/>
        <v>15-1000 Computer Occupations</v>
      </c>
      <c r="G206" s="77" t="s">
        <v>688</v>
      </c>
      <c r="H206" s="77" t="s">
        <v>689</v>
      </c>
      <c r="I206" s="77" t="s">
        <v>690</v>
      </c>
      <c r="J206" s="78" t="str">
        <f>CONCATENATE(H206, " (", R206, ")")</f>
        <v>Computer Network Architects ($126,384)</v>
      </c>
      <c r="K206" s="70">
        <v>36.463309583399997</v>
      </c>
      <c r="L206" s="70">
        <v>46.345677405799997</v>
      </c>
      <c r="M206" s="70">
        <v>60.761742874200003</v>
      </c>
      <c r="N206" s="70">
        <v>59.459027135699998</v>
      </c>
      <c r="O206" s="70">
        <v>73.098613161399996</v>
      </c>
      <c r="P206" s="70">
        <v>81.459333295700006</v>
      </c>
      <c r="Q206" s="71">
        <v>126384.425178</v>
      </c>
      <c r="R206" s="71" t="str">
        <f>TEXT(Q206, "$#,###")</f>
        <v>$126,384</v>
      </c>
      <c r="S206" s="68" t="s">
        <v>84</v>
      </c>
      <c r="T206" s="68" t="s">
        <v>539</v>
      </c>
      <c r="U206" s="68" t="s">
        <v>8</v>
      </c>
      <c r="V206" s="61">
        <v>5566.7778849699998</v>
      </c>
      <c r="W206" s="61">
        <v>5765.3650880799996</v>
      </c>
      <c r="X206" s="61">
        <f>W206-V206</f>
        <v>198.58720310999979</v>
      </c>
      <c r="Y206" s="72">
        <f>X206/V206</f>
        <v>3.5673635128531812E-2</v>
      </c>
      <c r="Z206" s="61">
        <v>5765.3650880799996</v>
      </c>
      <c r="AA206" s="61">
        <v>6070.1012141499996</v>
      </c>
      <c r="AB206" s="61">
        <f>AA206-Z206</f>
        <v>304.73612606999995</v>
      </c>
      <c r="AC206" s="72">
        <f>AB206/Z206</f>
        <v>5.2856344986729045E-2</v>
      </c>
      <c r="AD206" s="61">
        <v>1686.0651151899999</v>
      </c>
      <c r="AE206" s="61">
        <v>421.51627879799997</v>
      </c>
      <c r="AF206" s="61">
        <v>987.47397359700005</v>
      </c>
      <c r="AG206" s="61">
        <v>329.15799119899998</v>
      </c>
      <c r="AH206" s="62">
        <v>5.6000000000000001E-2</v>
      </c>
      <c r="AI206" s="61">
        <v>5618.4336415799999</v>
      </c>
      <c r="AJ206" s="61">
        <v>2027.75157448</v>
      </c>
      <c r="AK206" s="63">
        <f>AJ206/AI206</f>
        <v>0.36091047858487502</v>
      </c>
      <c r="AL206" s="73">
        <v>87.1</v>
      </c>
      <c r="AM206" s="74">
        <v>1.4484319999999999</v>
      </c>
      <c r="AN206" s="74">
        <v>1.449044</v>
      </c>
      <c r="AO206" s="75">
        <v>2.88939069736E-3</v>
      </c>
      <c r="AP206" s="75">
        <v>6.1076834551400004E-3</v>
      </c>
      <c r="AQ206" s="75">
        <v>2.1924037628099999E-2</v>
      </c>
      <c r="AR206" s="75">
        <v>0.21970627403599999</v>
      </c>
      <c r="AS206" s="75">
        <v>0.36313341347799999</v>
      </c>
      <c r="AT206" s="75">
        <v>0.252941595091</v>
      </c>
      <c r="AU206" s="75">
        <v>0.119830764178</v>
      </c>
      <c r="AV206" s="75">
        <v>1.3466841436599999E-2</v>
      </c>
      <c r="AW206" s="61">
        <v>2768</v>
      </c>
      <c r="AX206" s="61">
        <v>3071</v>
      </c>
      <c r="AY206" s="61">
        <v>3359</v>
      </c>
      <c r="AZ206" s="61">
        <v>3431</v>
      </c>
      <c r="BA206" s="61">
        <v>3939</v>
      </c>
      <c r="BB206" s="61">
        <f>SUM(AW206:BA206)</f>
        <v>16568</v>
      </c>
      <c r="BC206" s="61">
        <f>BA206-AW206</f>
        <v>1171</v>
      </c>
      <c r="BD206" s="63">
        <f>BC206/AW206</f>
        <v>0.42304913294797686</v>
      </c>
      <c r="BE206" s="67">
        <f>IF(K206&lt;BE$6,1,0)</f>
        <v>0</v>
      </c>
      <c r="BF206" s="67">
        <f>+IF(AND(K206&gt;=BF$5,K206&lt;BF$6),1,0)</f>
        <v>0</v>
      </c>
      <c r="BG206" s="67">
        <f>+IF(AND(K206&gt;=BG$5,K206&lt;BG$6),1,0)</f>
        <v>0</v>
      </c>
      <c r="BH206" s="67">
        <f>+IF(AND(K206&gt;=BH$5,K206&lt;BH$6),1,0)</f>
        <v>0</v>
      </c>
      <c r="BI206" s="67">
        <f>+IF(K206&gt;=BI$6,1,0)</f>
        <v>1</v>
      </c>
      <c r="BJ206" s="67">
        <f>IF(M206&lt;BJ$6,1,0)</f>
        <v>0</v>
      </c>
      <c r="BK206" s="67">
        <f>+IF(AND(M206&gt;=BK$5,M206&lt;BK$6),1,0)</f>
        <v>0</v>
      </c>
      <c r="BL206" s="67">
        <f>+IF(AND(M206&gt;=BL$5,M206&lt;BL$6),1,0)</f>
        <v>0</v>
      </c>
      <c r="BM206" s="67">
        <f>+IF(AND(M206&gt;=BM$5,M206&lt;BM$6),1,0)</f>
        <v>0</v>
      </c>
      <c r="BN206" s="67">
        <f>+IF(M206&gt;=BN$6,1,0)</f>
        <v>1</v>
      </c>
      <c r="BO206" s="67" t="str">
        <f>+IF(M206&gt;=BO$6,"YES","NO")</f>
        <v>YES</v>
      </c>
      <c r="BP206" s="67" t="str">
        <f>+IF(K206&gt;=BP$6,"YES","NO")</f>
        <v>YES</v>
      </c>
      <c r="BQ206" s="67" t="str">
        <f>+IF(ISERROR(VLOOKUP(E206,'[1]Hi Tech List (2020)'!$A$2:$B$84,1,FALSE)),"NO","YES")</f>
        <v>NO</v>
      </c>
      <c r="BR206" s="67" t="str">
        <f>IF(AL206&gt;=BR$6,"YES","NO")</f>
        <v>NO</v>
      </c>
      <c r="BS206" s="67" t="str">
        <f>IF(AB206&gt;BS$6,"YES","NO")</f>
        <v>YES</v>
      </c>
      <c r="BT206" s="67" t="str">
        <f>IF(AC206&gt;BT$6,"YES","NO")</f>
        <v>NO</v>
      </c>
      <c r="BU206" s="67" t="str">
        <f>IF(AD206&gt;BU$6,"YES","NO")</f>
        <v>YES</v>
      </c>
      <c r="BV206" s="67" t="str">
        <f>IF(OR(BS206="YES",BT206="YES",BU206="YES"),"YES","NO")</f>
        <v>YES</v>
      </c>
      <c r="BW206" s="67" t="str">
        <f>+IF(BE206=1,BE$8,IF(BF206=1,BF$8,IF(BG206=1,BG$8,IF(BH206=1,BH$8,BI$8))))</f>
        <v>&gt;$30</v>
      </c>
      <c r="BX206" s="67" t="str">
        <f>+IF(BJ206=1,BJ$8,IF(BK206=1,BK$8,IF(BL206=1,BL$8,IF(BM206=1,BM$8,BN$8))))</f>
        <v>&gt;$30</v>
      </c>
    </row>
    <row r="207" spans="1:76" hidden="1" x14ac:dyDescent="0.2">
      <c r="A207" s="77" t="str">
        <f t="shared" si="16"/>
        <v>15-0000</v>
      </c>
      <c r="B207" s="77" t="str">
        <f>VLOOKUP(A207,'[1]2- &amp; 3-digit SOC'!$A$1:$B$121,2,FALSE)</f>
        <v>Computer and Mathematical Occupations</v>
      </c>
      <c r="C207" s="77" t="str">
        <f t="shared" si="17"/>
        <v>15-0000 Computer and Mathematical Occupations</v>
      </c>
      <c r="D207" s="77" t="str">
        <f t="shared" si="18"/>
        <v>15-2000</v>
      </c>
      <c r="E207" s="77" t="str">
        <f>VLOOKUP(D207,'[1]2- &amp; 3-digit SOC'!$A$1:$B$121,2,FALSE)</f>
        <v>Mathematical Science Occupations</v>
      </c>
      <c r="F207" s="77" t="str">
        <f t="shared" si="19"/>
        <v>15-2000 Mathematical Science Occupations</v>
      </c>
      <c r="G207" s="77" t="s">
        <v>691</v>
      </c>
      <c r="H207" s="77" t="s">
        <v>692</v>
      </c>
      <c r="I207" s="77" t="s">
        <v>693</v>
      </c>
      <c r="J207" s="78" t="str">
        <f>CONCATENATE(H207, " (", R207, ")")</f>
        <v>Actuaries ($107,194)</v>
      </c>
      <c r="K207" s="70">
        <v>37.124698907800003</v>
      </c>
      <c r="L207" s="70">
        <v>42.802346269600001</v>
      </c>
      <c r="M207" s="70">
        <v>51.535385143799999</v>
      </c>
      <c r="N207" s="70">
        <v>58.003507163800002</v>
      </c>
      <c r="O207" s="70">
        <v>76.033127879299997</v>
      </c>
      <c r="P207" s="70">
        <v>93.122874687500001</v>
      </c>
      <c r="Q207" s="71">
        <v>107193.60109900001</v>
      </c>
      <c r="R207" s="71" t="str">
        <f>TEXT(Q207, "$#,###")</f>
        <v>$107,194</v>
      </c>
      <c r="S207" s="68" t="s">
        <v>84</v>
      </c>
      <c r="T207" s="68" t="s">
        <v>8</v>
      </c>
      <c r="U207" s="68" t="s">
        <v>648</v>
      </c>
      <c r="V207" s="61">
        <v>432.02083594099997</v>
      </c>
      <c r="W207" s="61">
        <v>553.24353609900004</v>
      </c>
      <c r="X207" s="61">
        <f>W207-V207</f>
        <v>121.22270015800007</v>
      </c>
      <c r="Y207" s="72">
        <f>X207/V207</f>
        <v>0.28059456876416755</v>
      </c>
      <c r="Z207" s="61">
        <v>553.24353609900004</v>
      </c>
      <c r="AA207" s="61">
        <v>613.42027292199998</v>
      </c>
      <c r="AB207" s="61">
        <f>AA207-Z207</f>
        <v>60.176736822999942</v>
      </c>
      <c r="AC207" s="72">
        <f>AB207/Z207</f>
        <v>0.10877079061296367</v>
      </c>
      <c r="AD207" s="61">
        <v>187.44836105799999</v>
      </c>
      <c r="AE207" s="61">
        <v>46.862090264499997</v>
      </c>
      <c r="AF207" s="61">
        <v>84.554705301200002</v>
      </c>
      <c r="AG207" s="61">
        <v>28.184901767100001</v>
      </c>
      <c r="AH207" s="62">
        <v>4.9000000000000002E-2</v>
      </c>
      <c r="AI207" s="61">
        <v>526.94203992500002</v>
      </c>
      <c r="AJ207" s="61">
        <v>107.434063993</v>
      </c>
      <c r="AK207" s="63">
        <f>AJ207/AI207</f>
        <v>0.20388212716580964</v>
      </c>
      <c r="AL207" s="73">
        <v>75</v>
      </c>
      <c r="AM207" s="74">
        <v>0.76964999999999995</v>
      </c>
      <c r="AN207" s="74">
        <v>0.79325199999999996</v>
      </c>
      <c r="AO207" s="75">
        <v>1.02873193817E-4</v>
      </c>
      <c r="AP207" s="76" t="s">
        <v>90</v>
      </c>
      <c r="AQ207" s="75">
        <v>6.6025630764900006E-2</v>
      </c>
      <c r="AR207" s="75">
        <v>0.348364474348</v>
      </c>
      <c r="AS207" s="75">
        <v>0.258331234237</v>
      </c>
      <c r="AT207" s="75">
        <v>0.19774557858200001</v>
      </c>
      <c r="AU207" s="75">
        <v>0.103863516924</v>
      </c>
      <c r="AV207" s="76" t="s">
        <v>90</v>
      </c>
      <c r="AW207" s="61">
        <v>50</v>
      </c>
      <c r="AX207" s="61">
        <v>96</v>
      </c>
      <c r="AY207" s="61">
        <v>112</v>
      </c>
      <c r="AZ207" s="61">
        <v>126</v>
      </c>
      <c r="BA207" s="61">
        <v>146</v>
      </c>
      <c r="BB207" s="61">
        <f>SUM(AW207:BA207)</f>
        <v>530</v>
      </c>
      <c r="BC207" s="61">
        <f>BA207-AW207</f>
        <v>96</v>
      </c>
      <c r="BD207" s="63">
        <f>BC207/AW207</f>
        <v>1.92</v>
      </c>
      <c r="BE207" s="67">
        <f>IF(K207&lt;BE$6,1,0)</f>
        <v>0</v>
      </c>
      <c r="BF207" s="67">
        <f>+IF(AND(K207&gt;=BF$5,K207&lt;BF$6),1,0)</f>
        <v>0</v>
      </c>
      <c r="BG207" s="67">
        <f>+IF(AND(K207&gt;=BG$5,K207&lt;BG$6),1,0)</f>
        <v>0</v>
      </c>
      <c r="BH207" s="67">
        <f>+IF(AND(K207&gt;=BH$5,K207&lt;BH$6),1,0)</f>
        <v>0</v>
      </c>
      <c r="BI207" s="67">
        <f>+IF(K207&gt;=BI$6,1,0)</f>
        <v>1</v>
      </c>
      <c r="BJ207" s="67">
        <f>IF(M207&lt;BJ$6,1,0)</f>
        <v>0</v>
      </c>
      <c r="BK207" s="67">
        <f>+IF(AND(M207&gt;=BK$5,M207&lt;BK$6),1,0)</f>
        <v>0</v>
      </c>
      <c r="BL207" s="67">
        <f>+IF(AND(M207&gt;=BL$5,M207&lt;BL$6),1,0)</f>
        <v>0</v>
      </c>
      <c r="BM207" s="67">
        <f>+IF(AND(M207&gt;=BM$5,M207&lt;BM$6),1,0)</f>
        <v>0</v>
      </c>
      <c r="BN207" s="67">
        <f>+IF(M207&gt;=BN$6,1,0)</f>
        <v>1</v>
      </c>
      <c r="BO207" s="67" t="str">
        <f>+IF(M207&gt;=BO$6,"YES","NO")</f>
        <v>YES</v>
      </c>
      <c r="BP207" s="67" t="str">
        <f>+IF(K207&gt;=BP$6,"YES","NO")</f>
        <v>YES</v>
      </c>
      <c r="BQ207" s="67" t="str">
        <f>+IF(ISERROR(VLOOKUP(E207,'[1]Hi Tech List (2020)'!$A$2:$B$84,1,FALSE)),"NO","YES")</f>
        <v>NO</v>
      </c>
      <c r="BR207" s="67" t="str">
        <f>IF(AL207&gt;=BR$6,"YES","NO")</f>
        <v>NO</v>
      </c>
      <c r="BS207" s="67" t="str">
        <f>IF(AB207&gt;BS$6,"YES","NO")</f>
        <v>NO</v>
      </c>
      <c r="BT207" s="67" t="str">
        <f>IF(AC207&gt;BT$6,"YES","NO")</f>
        <v>NO</v>
      </c>
      <c r="BU207" s="67" t="str">
        <f>IF(AD207&gt;BU$6,"YES","NO")</f>
        <v>YES</v>
      </c>
      <c r="BV207" s="67" t="str">
        <f>IF(OR(BS207="YES",BT207="YES",BU207="YES"),"YES","NO")</f>
        <v>YES</v>
      </c>
      <c r="BW207" s="67" t="str">
        <f>+IF(BE207=1,BE$8,IF(BF207=1,BF$8,IF(BG207=1,BG$8,IF(BH207=1,BH$8,BI$8))))</f>
        <v>&gt;$30</v>
      </c>
      <c r="BX207" s="67" t="str">
        <f>+IF(BJ207=1,BJ$8,IF(BK207=1,BK$8,IF(BL207=1,BL$8,IF(BM207=1,BM$8,BN$8))))</f>
        <v>&gt;$30</v>
      </c>
    </row>
    <row r="208" spans="1:76" hidden="1" x14ac:dyDescent="0.2">
      <c r="A208" s="77" t="str">
        <f t="shared" si="16"/>
        <v>15-0000</v>
      </c>
      <c r="B208" s="77" t="str">
        <f>VLOOKUP(A208,'[1]2- &amp; 3-digit SOC'!$A$1:$B$121,2,FALSE)</f>
        <v>Computer and Mathematical Occupations</v>
      </c>
      <c r="C208" s="77" t="str">
        <f t="shared" si="17"/>
        <v>15-0000 Computer and Mathematical Occupations</v>
      </c>
      <c r="D208" s="77" t="str">
        <f t="shared" si="18"/>
        <v>15-2000</v>
      </c>
      <c r="E208" s="77" t="str">
        <f>VLOOKUP(D208,'[1]2- &amp; 3-digit SOC'!$A$1:$B$121,2,FALSE)</f>
        <v>Mathematical Science Occupations</v>
      </c>
      <c r="F208" s="77" t="str">
        <f t="shared" si="19"/>
        <v>15-2000 Mathematical Science Occupations</v>
      </c>
      <c r="G208" s="77" t="s">
        <v>694</v>
      </c>
      <c r="H208" s="77" t="s">
        <v>695</v>
      </c>
      <c r="I208" s="77" t="s">
        <v>696</v>
      </c>
      <c r="J208" s="78" t="str">
        <f>CONCATENATE(H208, " (", R208, ")")</f>
        <v>Mathematicians ($69,508)</v>
      </c>
      <c r="K208" s="70">
        <v>22.982803448399999</v>
      </c>
      <c r="L208" s="70">
        <v>27.144049354300002</v>
      </c>
      <c r="M208" s="70">
        <v>33.4173806537</v>
      </c>
      <c r="N208" s="70">
        <v>39.368834525899999</v>
      </c>
      <c r="O208" s="70">
        <v>48.141878048499997</v>
      </c>
      <c r="P208" s="70">
        <v>71.4339009256</v>
      </c>
      <c r="Q208" s="71">
        <v>69508.151759600005</v>
      </c>
      <c r="R208" s="71" t="str">
        <f>TEXT(Q208, "$#,###")</f>
        <v>$69,508</v>
      </c>
      <c r="S208" s="68" t="s">
        <v>599</v>
      </c>
      <c r="T208" s="68" t="s">
        <v>8</v>
      </c>
      <c r="U208" s="68" t="s">
        <v>8</v>
      </c>
      <c r="V208" s="61">
        <v>38.672251710399998</v>
      </c>
      <c r="W208" s="61">
        <v>40.125929452800001</v>
      </c>
      <c r="X208" s="61">
        <f>W208-V208</f>
        <v>1.4536777424000036</v>
      </c>
      <c r="Y208" s="72">
        <f>X208/V208</f>
        <v>3.7589684543997498E-2</v>
      </c>
      <c r="Z208" s="61">
        <v>40.125929452800001</v>
      </c>
      <c r="AA208" s="61">
        <v>43.378358923299999</v>
      </c>
      <c r="AB208" s="61">
        <f>AA208-Z208</f>
        <v>3.2524294704999974</v>
      </c>
      <c r="AC208" s="72">
        <f>AB208/Z208</f>
        <v>8.1055554721188944E-2</v>
      </c>
      <c r="AD208" s="61">
        <v>14.958071407</v>
      </c>
      <c r="AE208" s="61">
        <v>3.7395178517500001</v>
      </c>
      <c r="AF208" s="76" t="s">
        <v>90</v>
      </c>
      <c r="AG208" s="76" t="s">
        <v>90</v>
      </c>
      <c r="AH208" s="76" t="s">
        <v>90</v>
      </c>
      <c r="AI208" s="61">
        <v>39.077565659699999</v>
      </c>
      <c r="AJ208" s="61">
        <v>12.2189228445</v>
      </c>
      <c r="AK208" s="63">
        <f>AJ208/AI208</f>
        <v>0.3126838286424059</v>
      </c>
      <c r="AL208" s="73">
        <v>90.4</v>
      </c>
      <c r="AM208" s="74">
        <v>0.45473999999999998</v>
      </c>
      <c r="AN208" s="74">
        <v>0.47212799999999999</v>
      </c>
      <c r="AO208" s="75">
        <v>3.2072316721299998E-4</v>
      </c>
      <c r="AP208" s="76" t="s">
        <v>90</v>
      </c>
      <c r="AQ208" s="76" t="s">
        <v>90</v>
      </c>
      <c r="AR208" s="75">
        <v>0.30737228838199998</v>
      </c>
      <c r="AS208" s="75">
        <v>0.26440545340600002</v>
      </c>
      <c r="AT208" s="76" t="s">
        <v>90</v>
      </c>
      <c r="AU208" s="76" t="s">
        <v>90</v>
      </c>
      <c r="AV208" s="76" t="s">
        <v>90</v>
      </c>
      <c r="AW208" s="61">
        <v>394</v>
      </c>
      <c r="AX208" s="61">
        <v>386</v>
      </c>
      <c r="AY208" s="61">
        <v>393</v>
      </c>
      <c r="AZ208" s="61">
        <v>550</v>
      </c>
      <c r="BA208" s="61">
        <v>719</v>
      </c>
      <c r="BB208" s="61">
        <f>SUM(AW208:BA208)</f>
        <v>2442</v>
      </c>
      <c r="BC208" s="61">
        <f>BA208-AW208</f>
        <v>325</v>
      </c>
      <c r="BD208" s="63">
        <f>BC208/AW208</f>
        <v>0.82487309644670048</v>
      </c>
      <c r="BE208" s="67">
        <f>IF(K208&lt;BE$6,1,0)</f>
        <v>0</v>
      </c>
      <c r="BF208" s="67">
        <f>+IF(AND(K208&gt;=BF$5,K208&lt;BF$6),1,0)</f>
        <v>0</v>
      </c>
      <c r="BG208" s="67">
        <f>+IF(AND(K208&gt;=BG$5,K208&lt;BG$6),1,0)</f>
        <v>1</v>
      </c>
      <c r="BH208" s="67">
        <f>+IF(AND(K208&gt;=BH$5,K208&lt;BH$6),1,0)</f>
        <v>0</v>
      </c>
      <c r="BI208" s="67">
        <f>+IF(K208&gt;=BI$6,1,0)</f>
        <v>0</v>
      </c>
      <c r="BJ208" s="67">
        <f>IF(M208&lt;BJ$6,1,0)</f>
        <v>0</v>
      </c>
      <c r="BK208" s="67">
        <f>+IF(AND(M208&gt;=BK$5,M208&lt;BK$6),1,0)</f>
        <v>0</v>
      </c>
      <c r="BL208" s="67">
        <f>+IF(AND(M208&gt;=BL$5,M208&lt;BL$6),1,0)</f>
        <v>0</v>
      </c>
      <c r="BM208" s="67">
        <f>+IF(AND(M208&gt;=BM$5,M208&lt;BM$6),1,0)</f>
        <v>0</v>
      </c>
      <c r="BN208" s="67">
        <f>+IF(M208&gt;=BN$6,1,0)</f>
        <v>1</v>
      </c>
      <c r="BO208" s="67" t="str">
        <f>+IF(M208&gt;=BO$6,"YES","NO")</f>
        <v>YES</v>
      </c>
      <c r="BP208" s="67" t="str">
        <f>+IF(K208&gt;=BP$6,"YES","NO")</f>
        <v>YES</v>
      </c>
      <c r="BQ208" s="67" t="str">
        <f>+IF(ISERROR(VLOOKUP(E208,'[1]Hi Tech List (2020)'!$A$2:$B$84,1,FALSE)),"NO","YES")</f>
        <v>NO</v>
      </c>
      <c r="BR208" s="67" t="str">
        <f>IF(AL208&gt;=BR$6,"YES","NO")</f>
        <v>NO</v>
      </c>
      <c r="BS208" s="67" t="str">
        <f>IF(AB208&gt;BS$6,"YES","NO")</f>
        <v>NO</v>
      </c>
      <c r="BT208" s="67" t="str">
        <f>IF(AC208&gt;BT$6,"YES","NO")</f>
        <v>NO</v>
      </c>
      <c r="BU208" s="67" t="str">
        <f>IF(AD208&gt;BU$6,"YES","NO")</f>
        <v>NO</v>
      </c>
      <c r="BV208" s="67" t="str">
        <f>IF(OR(BS208="YES",BT208="YES",BU208="YES"),"YES","NO")</f>
        <v>NO</v>
      </c>
      <c r="BW208" s="67" t="str">
        <f>+IF(BE208=1,BE$8,IF(BF208=1,BF$8,IF(BG208=1,BG$8,IF(BH208=1,BH$8,BI$8))))</f>
        <v>$20-25</v>
      </c>
      <c r="BX208" s="67" t="str">
        <f>+IF(BJ208=1,BJ$8,IF(BK208=1,BK$8,IF(BL208=1,BL$8,IF(BM208=1,BM$8,BN$8))))</f>
        <v>&gt;$30</v>
      </c>
    </row>
    <row r="209" spans="1:76" hidden="1" x14ac:dyDescent="0.2">
      <c r="A209" s="77" t="str">
        <f t="shared" si="16"/>
        <v>15-0000</v>
      </c>
      <c r="B209" s="77" t="str">
        <f>VLOOKUP(A209,'[1]2- &amp; 3-digit SOC'!$A$1:$B$121,2,FALSE)</f>
        <v>Computer and Mathematical Occupations</v>
      </c>
      <c r="C209" s="77" t="str">
        <f t="shared" si="17"/>
        <v>15-0000 Computer and Mathematical Occupations</v>
      </c>
      <c r="D209" s="77" t="str">
        <f t="shared" si="18"/>
        <v>15-2000</v>
      </c>
      <c r="E209" s="77" t="str">
        <f>VLOOKUP(D209,'[1]2- &amp; 3-digit SOC'!$A$1:$B$121,2,FALSE)</f>
        <v>Mathematical Science Occupations</v>
      </c>
      <c r="F209" s="77" t="str">
        <f t="shared" si="19"/>
        <v>15-2000 Mathematical Science Occupations</v>
      </c>
      <c r="G209" s="77" t="s">
        <v>697</v>
      </c>
      <c r="H209" s="77" t="s">
        <v>698</v>
      </c>
      <c r="I209" s="77" t="s">
        <v>699</v>
      </c>
      <c r="J209" s="78" t="str">
        <f>CONCATENATE(H209, " (", R209, ")")</f>
        <v>Statisticians ($97,462)</v>
      </c>
      <c r="K209" s="70">
        <v>30.9886655221</v>
      </c>
      <c r="L209" s="70">
        <v>36.397748157099997</v>
      </c>
      <c r="M209" s="70">
        <v>46.856756374200003</v>
      </c>
      <c r="N209" s="70">
        <v>49.0257075054</v>
      </c>
      <c r="O209" s="70">
        <v>60.149572210800002</v>
      </c>
      <c r="P209" s="70">
        <v>73.1939523442</v>
      </c>
      <c r="Q209" s="71">
        <v>97462.053258300002</v>
      </c>
      <c r="R209" s="71" t="str">
        <f>TEXT(Q209, "$#,###")</f>
        <v>$97,462</v>
      </c>
      <c r="S209" s="68" t="s">
        <v>599</v>
      </c>
      <c r="T209" s="68" t="s">
        <v>8</v>
      </c>
      <c r="U209" s="68" t="s">
        <v>8</v>
      </c>
      <c r="V209" s="61">
        <v>585.45108344000005</v>
      </c>
      <c r="W209" s="61">
        <v>636.238398738</v>
      </c>
      <c r="X209" s="61">
        <f>W209-V209</f>
        <v>50.787315297999953</v>
      </c>
      <c r="Y209" s="72">
        <f>X209/V209</f>
        <v>8.6749032898843184E-2</v>
      </c>
      <c r="Z209" s="61">
        <v>636.238398738</v>
      </c>
      <c r="AA209" s="61">
        <v>733.14075928399996</v>
      </c>
      <c r="AB209" s="61">
        <f>AA209-Z209</f>
        <v>96.902360545999954</v>
      </c>
      <c r="AC209" s="72">
        <f>AB209/Z209</f>
        <v>0.15230511194893143</v>
      </c>
      <c r="AD209" s="61">
        <v>303.72274534600001</v>
      </c>
      <c r="AE209" s="61">
        <v>75.930686336500003</v>
      </c>
      <c r="AF209" s="61">
        <v>134.79814647800001</v>
      </c>
      <c r="AG209" s="61">
        <v>44.932715492699998</v>
      </c>
      <c r="AH209" s="62">
        <v>6.7000000000000004E-2</v>
      </c>
      <c r="AI209" s="61">
        <v>594.93465532699997</v>
      </c>
      <c r="AJ209" s="61">
        <v>215.10468963400001</v>
      </c>
      <c r="AK209" s="63">
        <f>AJ209/AI209</f>
        <v>0.36156019439776932</v>
      </c>
      <c r="AL209" s="73">
        <v>90.1</v>
      </c>
      <c r="AM209" s="74">
        <v>0.56115099999999996</v>
      </c>
      <c r="AN209" s="74">
        <v>0.57127399999999995</v>
      </c>
      <c r="AO209" s="75">
        <v>3.0840341767900001E-4</v>
      </c>
      <c r="AP209" s="76" t="s">
        <v>90</v>
      </c>
      <c r="AQ209" s="75">
        <v>5.2812407443400003E-2</v>
      </c>
      <c r="AR209" s="75">
        <v>0.323031888406</v>
      </c>
      <c r="AS209" s="75">
        <v>0.27770002823599998</v>
      </c>
      <c r="AT209" s="75">
        <v>0.175544721392</v>
      </c>
      <c r="AU209" s="75">
        <v>0.11768134177300001</v>
      </c>
      <c r="AV209" s="75">
        <v>4.1901976705800002E-2</v>
      </c>
      <c r="AW209" s="61">
        <v>432</v>
      </c>
      <c r="AX209" s="61">
        <v>457</v>
      </c>
      <c r="AY209" s="61">
        <v>471</v>
      </c>
      <c r="AZ209" s="61">
        <v>582</v>
      </c>
      <c r="BA209" s="61">
        <v>621</v>
      </c>
      <c r="BB209" s="61">
        <f>SUM(AW209:BA209)</f>
        <v>2563</v>
      </c>
      <c r="BC209" s="61">
        <f>BA209-AW209</f>
        <v>189</v>
      </c>
      <c r="BD209" s="63">
        <f>BC209/AW209</f>
        <v>0.4375</v>
      </c>
      <c r="BE209" s="67">
        <f>IF(K209&lt;BE$6,1,0)</f>
        <v>0</v>
      </c>
      <c r="BF209" s="67">
        <f>+IF(AND(K209&gt;=BF$5,K209&lt;BF$6),1,0)</f>
        <v>0</v>
      </c>
      <c r="BG209" s="67">
        <f>+IF(AND(K209&gt;=BG$5,K209&lt;BG$6),1,0)</f>
        <v>0</v>
      </c>
      <c r="BH209" s="67">
        <f>+IF(AND(K209&gt;=BH$5,K209&lt;BH$6),1,0)</f>
        <v>0</v>
      </c>
      <c r="BI209" s="67">
        <f>+IF(K209&gt;=BI$6,1,0)</f>
        <v>1</v>
      </c>
      <c r="BJ209" s="67">
        <f>IF(M209&lt;BJ$6,1,0)</f>
        <v>0</v>
      </c>
      <c r="BK209" s="67">
        <f>+IF(AND(M209&gt;=BK$5,M209&lt;BK$6),1,0)</f>
        <v>0</v>
      </c>
      <c r="BL209" s="67">
        <f>+IF(AND(M209&gt;=BL$5,M209&lt;BL$6),1,0)</f>
        <v>0</v>
      </c>
      <c r="BM209" s="67">
        <f>+IF(AND(M209&gt;=BM$5,M209&lt;BM$6),1,0)</f>
        <v>0</v>
      </c>
      <c r="BN209" s="67">
        <f>+IF(M209&gt;=BN$6,1,0)</f>
        <v>1</v>
      </c>
      <c r="BO209" s="67" t="str">
        <f>+IF(M209&gt;=BO$6,"YES","NO")</f>
        <v>YES</v>
      </c>
      <c r="BP209" s="67" t="str">
        <f>+IF(K209&gt;=BP$6,"YES","NO")</f>
        <v>YES</v>
      </c>
      <c r="BQ209" s="67" t="str">
        <f>+IF(ISERROR(VLOOKUP(E209,'[1]Hi Tech List (2020)'!$A$2:$B$84,1,FALSE)),"NO","YES")</f>
        <v>NO</v>
      </c>
      <c r="BR209" s="67" t="str">
        <f>IF(AL209&gt;=BR$6,"YES","NO")</f>
        <v>NO</v>
      </c>
      <c r="BS209" s="67" t="str">
        <f>IF(AB209&gt;BS$6,"YES","NO")</f>
        <v>NO</v>
      </c>
      <c r="BT209" s="67" t="str">
        <f>IF(AC209&gt;BT$6,"YES","NO")</f>
        <v>NO</v>
      </c>
      <c r="BU209" s="67" t="str">
        <f>IF(AD209&gt;BU$6,"YES","NO")</f>
        <v>YES</v>
      </c>
      <c r="BV209" s="67" t="str">
        <f>IF(OR(BS209="YES",BT209="YES",BU209="YES"),"YES","NO")</f>
        <v>YES</v>
      </c>
      <c r="BW209" s="67" t="str">
        <f>+IF(BE209=1,BE$8,IF(BF209=1,BF$8,IF(BG209=1,BG$8,IF(BH209=1,BH$8,BI$8))))</f>
        <v>&gt;$30</v>
      </c>
      <c r="BX209" s="67" t="str">
        <f>+IF(BJ209=1,BJ$8,IF(BK209=1,BK$8,IF(BL209=1,BL$8,IF(BM209=1,BM$8,BN$8))))</f>
        <v>&gt;$30</v>
      </c>
    </row>
    <row r="210" spans="1:76" hidden="1" x14ac:dyDescent="0.2">
      <c r="A210" s="77" t="str">
        <f t="shared" si="16"/>
        <v>17-0000</v>
      </c>
      <c r="B210" s="77" t="str">
        <f>VLOOKUP(A210,'[1]2- &amp; 3-digit SOC'!$A$1:$B$121,2,FALSE)</f>
        <v>Architecture and Engineering Occupations</v>
      </c>
      <c r="C210" s="77" t="str">
        <f t="shared" si="17"/>
        <v>17-0000 Architecture and Engineering Occupations</v>
      </c>
      <c r="D210" s="77" t="str">
        <f t="shared" si="18"/>
        <v>17-1000</v>
      </c>
      <c r="E210" s="77" t="str">
        <f>VLOOKUP(D210,'[1]2- &amp; 3-digit SOC'!$A$1:$B$121,2,FALSE)</f>
        <v>Architects, Surveyors, and Cartographers</v>
      </c>
      <c r="F210" s="77" t="str">
        <f t="shared" si="19"/>
        <v>17-1000 Architects, Surveyors, and Cartographers</v>
      </c>
      <c r="G210" s="77" t="s">
        <v>700</v>
      </c>
      <c r="H210" s="77" t="s">
        <v>701</v>
      </c>
      <c r="I210" s="77" t="s">
        <v>702</v>
      </c>
      <c r="J210" s="78" t="str">
        <f>CONCATENATE(H210, " (", R210, ")")</f>
        <v>Landscape Architects ($49,860)</v>
      </c>
      <c r="K210" s="70">
        <v>13.7297471954</v>
      </c>
      <c r="L210" s="70">
        <v>17.593370377300001</v>
      </c>
      <c r="M210" s="70">
        <v>23.971043931099999</v>
      </c>
      <c r="N210" s="70">
        <v>30.570838997399999</v>
      </c>
      <c r="O210" s="70">
        <v>39.657458046499997</v>
      </c>
      <c r="P210" s="70">
        <v>50.239073097899997</v>
      </c>
      <c r="Q210" s="71">
        <v>49859.771376700002</v>
      </c>
      <c r="R210" s="71" t="str">
        <f>TEXT(Q210, "$#,###")</f>
        <v>$49,860</v>
      </c>
      <c r="S210" s="68" t="s">
        <v>84</v>
      </c>
      <c r="T210" s="68" t="s">
        <v>8</v>
      </c>
      <c r="U210" s="68" t="s">
        <v>171</v>
      </c>
      <c r="V210" s="61">
        <v>290.14146551599998</v>
      </c>
      <c r="W210" s="61">
        <v>330.96677584700001</v>
      </c>
      <c r="X210" s="61">
        <f>W210-V210</f>
        <v>40.825310331000026</v>
      </c>
      <c r="Y210" s="72">
        <f>X210/V210</f>
        <v>0.14070829296458728</v>
      </c>
      <c r="Z210" s="61">
        <v>330.96677584700001</v>
      </c>
      <c r="AA210" s="61">
        <v>352.39377793099999</v>
      </c>
      <c r="AB210" s="61">
        <f>AA210-Z210</f>
        <v>21.42700208399998</v>
      </c>
      <c r="AC210" s="72">
        <f>AB210/Z210</f>
        <v>6.474064361646166E-2</v>
      </c>
      <c r="AD210" s="61">
        <v>115.26522223400001</v>
      </c>
      <c r="AE210" s="61">
        <v>28.8163055584</v>
      </c>
      <c r="AF210" s="61">
        <v>67.159164475899999</v>
      </c>
      <c r="AG210" s="61">
        <v>22.386388158599999</v>
      </c>
      <c r="AH210" s="62">
        <v>6.6000000000000003E-2</v>
      </c>
      <c r="AI210" s="61">
        <v>319.98743549699998</v>
      </c>
      <c r="AJ210" s="61">
        <v>79.819811263199995</v>
      </c>
      <c r="AK210" s="63">
        <f>AJ210/AI210</f>
        <v>0.24944670449083411</v>
      </c>
      <c r="AL210" s="73">
        <v>88.4</v>
      </c>
      <c r="AM210" s="74">
        <v>0.50886299999999995</v>
      </c>
      <c r="AN210" s="74">
        <v>0.52137599999999995</v>
      </c>
      <c r="AO210" s="75">
        <v>1.25391379552E-4</v>
      </c>
      <c r="AP210" s="76" t="s">
        <v>90</v>
      </c>
      <c r="AQ210" s="76" t="s">
        <v>90</v>
      </c>
      <c r="AR210" s="75">
        <v>0.187842923015</v>
      </c>
      <c r="AS210" s="75">
        <v>0.20868681371</v>
      </c>
      <c r="AT210" s="75">
        <v>0.22232364293599999</v>
      </c>
      <c r="AU210" s="75">
        <v>0.23533203806299999</v>
      </c>
      <c r="AV210" s="75">
        <v>0.11594597835000001</v>
      </c>
      <c r="AW210" s="61">
        <v>5</v>
      </c>
      <c r="AX210" s="61">
        <v>11</v>
      </c>
      <c r="AY210" s="61">
        <v>5</v>
      </c>
      <c r="AZ210" s="61">
        <v>4</v>
      </c>
      <c r="BA210" s="61">
        <v>11</v>
      </c>
      <c r="BB210" s="61">
        <f>SUM(AW210:BA210)</f>
        <v>36</v>
      </c>
      <c r="BC210" s="61">
        <f>BA210-AW210</f>
        <v>6</v>
      </c>
      <c r="BD210" s="63">
        <f>BC210/AW210</f>
        <v>1.2</v>
      </c>
      <c r="BE210" s="67">
        <f>IF(K210&lt;BE$6,1,0)</f>
        <v>1</v>
      </c>
      <c r="BF210" s="67">
        <f>+IF(AND(K210&gt;=BF$5,K210&lt;BF$6),1,0)</f>
        <v>0</v>
      </c>
      <c r="BG210" s="67">
        <f>+IF(AND(K210&gt;=BG$5,K210&lt;BG$6),1,0)</f>
        <v>0</v>
      </c>
      <c r="BH210" s="67">
        <f>+IF(AND(K210&gt;=BH$5,K210&lt;BH$6),1,0)</f>
        <v>0</v>
      </c>
      <c r="BI210" s="67">
        <f>+IF(K210&gt;=BI$6,1,0)</f>
        <v>0</v>
      </c>
      <c r="BJ210" s="67">
        <f>IF(M210&lt;BJ$6,1,0)</f>
        <v>0</v>
      </c>
      <c r="BK210" s="67">
        <f>+IF(AND(M210&gt;=BK$5,M210&lt;BK$6),1,0)</f>
        <v>0</v>
      </c>
      <c r="BL210" s="67">
        <f>+IF(AND(M210&gt;=BL$5,M210&lt;BL$6),1,0)</f>
        <v>1</v>
      </c>
      <c r="BM210" s="67">
        <f>+IF(AND(M210&gt;=BM$5,M210&lt;BM$6),1,0)</f>
        <v>0</v>
      </c>
      <c r="BN210" s="67">
        <f>+IF(M210&gt;=BN$6,1,0)</f>
        <v>0</v>
      </c>
      <c r="BO210" s="67" t="str">
        <f>+IF(M210&gt;=BO$6,"YES","NO")</f>
        <v>YES</v>
      </c>
      <c r="BP210" s="67" t="str">
        <f>+IF(K210&gt;=BP$6,"YES","NO")</f>
        <v>NO</v>
      </c>
      <c r="BQ210" s="67" t="str">
        <f>+IF(ISERROR(VLOOKUP(E210,'[1]Hi Tech List (2020)'!$A$2:$B$84,1,FALSE)),"NO","YES")</f>
        <v>NO</v>
      </c>
      <c r="BR210" s="67" t="str">
        <f>IF(AL210&gt;=BR$6,"YES","NO")</f>
        <v>NO</v>
      </c>
      <c r="BS210" s="67" t="str">
        <f>IF(AB210&gt;BS$6,"YES","NO")</f>
        <v>NO</v>
      </c>
      <c r="BT210" s="67" t="str">
        <f>IF(AC210&gt;BT$6,"YES","NO")</f>
        <v>NO</v>
      </c>
      <c r="BU210" s="67" t="str">
        <f>IF(AD210&gt;BU$6,"YES","NO")</f>
        <v>YES</v>
      </c>
      <c r="BV210" s="67" t="str">
        <f>IF(OR(BS210="YES",BT210="YES",BU210="YES"),"YES","NO")</f>
        <v>YES</v>
      </c>
      <c r="BW210" s="67" t="str">
        <f>+IF(BE210=1,BE$8,IF(BF210=1,BF$8,IF(BG210=1,BG$8,IF(BH210=1,BH$8,BI$8))))</f>
        <v>&lt;$15</v>
      </c>
      <c r="BX210" s="67" t="str">
        <f>+IF(BJ210=1,BJ$8,IF(BK210=1,BK$8,IF(BL210=1,BL$8,IF(BM210=1,BM$8,BN$8))))</f>
        <v>$20-25</v>
      </c>
    </row>
    <row r="211" spans="1:76" hidden="1" x14ac:dyDescent="0.2">
      <c r="A211" s="77" t="str">
        <f t="shared" si="16"/>
        <v>17-0000</v>
      </c>
      <c r="B211" s="77" t="str">
        <f>VLOOKUP(A211,'[1]2- &amp; 3-digit SOC'!$A$1:$B$121,2,FALSE)</f>
        <v>Architecture and Engineering Occupations</v>
      </c>
      <c r="C211" s="77" t="str">
        <f t="shared" si="17"/>
        <v>17-0000 Architecture and Engineering Occupations</v>
      </c>
      <c r="D211" s="77" t="str">
        <f t="shared" si="18"/>
        <v>17-2000</v>
      </c>
      <c r="E211" s="77" t="str">
        <f>VLOOKUP(D211,'[1]2- &amp; 3-digit SOC'!$A$1:$B$121,2,FALSE)</f>
        <v>Engineers</v>
      </c>
      <c r="F211" s="77" t="str">
        <f t="shared" si="19"/>
        <v>17-2000 Engineers</v>
      </c>
      <c r="G211" s="77" t="s">
        <v>703</v>
      </c>
      <c r="H211" s="77" t="s">
        <v>704</v>
      </c>
      <c r="I211" s="77" t="s">
        <v>705</v>
      </c>
      <c r="J211" s="78" t="str">
        <f>CONCATENATE(H211, " (", R211, ")")</f>
        <v>Agricultural Engineers ($71,864)</v>
      </c>
      <c r="K211" s="70">
        <v>20.970519479299998</v>
      </c>
      <c r="L211" s="70">
        <v>26.548715970100002</v>
      </c>
      <c r="M211" s="70">
        <v>34.550189990299998</v>
      </c>
      <c r="N211" s="70">
        <v>43.8447173096</v>
      </c>
      <c r="O211" s="70">
        <v>43.188623851499997</v>
      </c>
      <c r="P211" s="70">
        <v>84.782285675200001</v>
      </c>
      <c r="Q211" s="71">
        <v>71864.395179700005</v>
      </c>
      <c r="R211" s="71" t="str">
        <f>TEXT(Q211, "$#,###")</f>
        <v>$71,864</v>
      </c>
      <c r="S211" s="68" t="s">
        <v>84</v>
      </c>
      <c r="T211" s="68" t="s">
        <v>8</v>
      </c>
      <c r="U211" s="68" t="s">
        <v>8</v>
      </c>
      <c r="V211" s="61">
        <v>26.556951706700001</v>
      </c>
      <c r="W211" s="61">
        <v>39.090953726599999</v>
      </c>
      <c r="X211" s="61">
        <f>W211-V211</f>
        <v>12.534002019899997</v>
      </c>
      <c r="Y211" s="72">
        <f>X211/V211</f>
        <v>0.47196689433064032</v>
      </c>
      <c r="Z211" s="61">
        <v>39.090953726599999</v>
      </c>
      <c r="AA211" s="61">
        <v>40.505417958099997</v>
      </c>
      <c r="AB211" s="61">
        <f>AA211-Z211</f>
        <v>1.4144642314999984</v>
      </c>
      <c r="AC211" s="72">
        <f>AB211/Z211</f>
        <v>3.6183927396417195E-2</v>
      </c>
      <c r="AD211" s="61">
        <v>11.022597166700001</v>
      </c>
      <c r="AE211" s="61">
        <v>2.7556492916700002</v>
      </c>
      <c r="AF211" s="76" t="s">
        <v>90</v>
      </c>
      <c r="AG211" s="76" t="s">
        <v>90</v>
      </c>
      <c r="AH211" s="76" t="s">
        <v>90</v>
      </c>
      <c r="AI211" s="61">
        <v>38.258353844200002</v>
      </c>
      <c r="AJ211" s="61">
        <v>13.2894497398</v>
      </c>
      <c r="AK211" s="63">
        <f>AJ211/AI211</f>
        <v>0.34736073051963506</v>
      </c>
      <c r="AL211" s="73">
        <v>84.6</v>
      </c>
      <c r="AM211" s="74">
        <v>0.95165299999999997</v>
      </c>
      <c r="AN211" s="74">
        <v>0.95638699999999999</v>
      </c>
      <c r="AO211" s="75">
        <v>9.3956129629600002E-5</v>
      </c>
      <c r="AP211" s="76" t="s">
        <v>90</v>
      </c>
      <c r="AQ211" s="76" t="s">
        <v>90</v>
      </c>
      <c r="AR211" s="75">
        <v>0.29931484179700002</v>
      </c>
      <c r="AS211" s="75">
        <v>0.28673563583099998</v>
      </c>
      <c r="AT211" s="76" t="s">
        <v>90</v>
      </c>
      <c r="AU211" s="76" t="s">
        <v>90</v>
      </c>
      <c r="AV211" s="76" t="s">
        <v>90</v>
      </c>
      <c r="AW211" s="61">
        <v>0</v>
      </c>
      <c r="AX211" s="61">
        <v>0</v>
      </c>
      <c r="AY211" s="61">
        <v>0</v>
      </c>
      <c r="AZ211" s="61">
        <v>0</v>
      </c>
      <c r="BA211" s="61">
        <v>0</v>
      </c>
      <c r="BB211" s="61">
        <f>SUM(AW211:BA211)</f>
        <v>0</v>
      </c>
      <c r="BC211" s="61">
        <f>BA211-AW211</f>
        <v>0</v>
      </c>
      <c r="BD211" s="63">
        <v>0</v>
      </c>
      <c r="BE211" s="67">
        <f>IF(K211&lt;BE$6,1,0)</f>
        <v>0</v>
      </c>
      <c r="BF211" s="67">
        <f>+IF(AND(K211&gt;=BF$5,K211&lt;BF$6),1,0)</f>
        <v>0</v>
      </c>
      <c r="BG211" s="67">
        <f>+IF(AND(K211&gt;=BG$5,K211&lt;BG$6),1,0)</f>
        <v>1</v>
      </c>
      <c r="BH211" s="67">
        <f>+IF(AND(K211&gt;=BH$5,K211&lt;BH$6),1,0)</f>
        <v>0</v>
      </c>
      <c r="BI211" s="67">
        <f>+IF(K211&gt;=BI$6,1,0)</f>
        <v>0</v>
      </c>
      <c r="BJ211" s="67">
        <f>IF(M211&lt;BJ$6,1,0)</f>
        <v>0</v>
      </c>
      <c r="BK211" s="67">
        <f>+IF(AND(M211&gt;=BK$5,M211&lt;BK$6),1,0)</f>
        <v>0</v>
      </c>
      <c r="BL211" s="67">
        <f>+IF(AND(M211&gt;=BL$5,M211&lt;BL$6),1,0)</f>
        <v>0</v>
      </c>
      <c r="BM211" s="67">
        <f>+IF(AND(M211&gt;=BM$5,M211&lt;BM$6),1,0)</f>
        <v>0</v>
      </c>
      <c r="BN211" s="67">
        <f>+IF(M211&gt;=BN$6,1,0)</f>
        <v>1</v>
      </c>
      <c r="BO211" s="67" t="str">
        <f>+IF(M211&gt;=BO$6,"YES","NO")</f>
        <v>YES</v>
      </c>
      <c r="BP211" s="67" t="str">
        <f>+IF(K211&gt;=BP$6,"YES","NO")</f>
        <v>YES</v>
      </c>
      <c r="BQ211" s="67" t="str">
        <f>+IF(ISERROR(VLOOKUP(E211,'[1]Hi Tech List (2020)'!$A$2:$B$84,1,FALSE)),"NO","YES")</f>
        <v>NO</v>
      </c>
      <c r="BR211" s="67" t="str">
        <f>IF(AL211&gt;=BR$6,"YES","NO")</f>
        <v>NO</v>
      </c>
      <c r="BS211" s="67" t="str">
        <f>IF(AB211&gt;BS$6,"YES","NO")</f>
        <v>NO</v>
      </c>
      <c r="BT211" s="67" t="str">
        <f>IF(AC211&gt;BT$6,"YES","NO")</f>
        <v>NO</v>
      </c>
      <c r="BU211" s="67" t="str">
        <f>IF(AD211&gt;BU$6,"YES","NO")</f>
        <v>NO</v>
      </c>
      <c r="BV211" s="67" t="str">
        <f>IF(OR(BS211="YES",BT211="YES",BU211="YES"),"YES","NO")</f>
        <v>NO</v>
      </c>
      <c r="BW211" s="67" t="str">
        <f>+IF(BE211=1,BE$8,IF(BF211=1,BF$8,IF(BG211=1,BG$8,IF(BH211=1,BH$8,BI$8))))</f>
        <v>$20-25</v>
      </c>
      <c r="BX211" s="67" t="str">
        <f>+IF(BJ211=1,BJ$8,IF(BK211=1,BK$8,IF(BL211=1,BL$8,IF(BM211=1,BM$8,BN$8))))</f>
        <v>&gt;$30</v>
      </c>
    </row>
    <row r="212" spans="1:76" hidden="1" x14ac:dyDescent="0.2">
      <c r="A212" s="77" t="str">
        <f t="shared" si="16"/>
        <v>17-0000</v>
      </c>
      <c r="B212" s="77" t="str">
        <f>VLOOKUP(A212,'[1]2- &amp; 3-digit SOC'!$A$1:$B$121,2,FALSE)</f>
        <v>Architecture and Engineering Occupations</v>
      </c>
      <c r="C212" s="77" t="str">
        <f t="shared" si="17"/>
        <v>17-0000 Architecture and Engineering Occupations</v>
      </c>
      <c r="D212" s="77" t="str">
        <f t="shared" si="18"/>
        <v>17-2000</v>
      </c>
      <c r="E212" s="77" t="str">
        <f>VLOOKUP(D212,'[1]2- &amp; 3-digit SOC'!$A$1:$B$121,2,FALSE)</f>
        <v>Engineers</v>
      </c>
      <c r="F212" s="77" t="str">
        <f t="shared" si="19"/>
        <v>17-2000 Engineers</v>
      </c>
      <c r="G212" s="77" t="s">
        <v>706</v>
      </c>
      <c r="H212" s="77" t="s">
        <v>707</v>
      </c>
      <c r="I212" s="77" t="s">
        <v>708</v>
      </c>
      <c r="J212" s="78" t="str">
        <f>CONCATENATE(H212, " (", R212, ")")</f>
        <v>Bioengineers and Biomedical Engineers ($92,149)</v>
      </c>
      <c r="K212" s="70">
        <v>16.043516109199999</v>
      </c>
      <c r="L212" s="70">
        <v>29.614112133399999</v>
      </c>
      <c r="M212" s="70">
        <v>44.302597841000001</v>
      </c>
      <c r="N212" s="70">
        <v>48.763508972399997</v>
      </c>
      <c r="O212" s="70">
        <v>62.324642836700001</v>
      </c>
      <c r="P212" s="70">
        <v>83.638658371600002</v>
      </c>
      <c r="Q212" s="71">
        <v>92149.403509299998</v>
      </c>
      <c r="R212" s="71" t="str">
        <f>TEXT(Q212, "$#,###")</f>
        <v>$92,149</v>
      </c>
      <c r="S212" s="68" t="s">
        <v>84</v>
      </c>
      <c r="T212" s="68" t="s">
        <v>8</v>
      </c>
      <c r="U212" s="68" t="s">
        <v>8</v>
      </c>
      <c r="V212" s="61">
        <v>277.91757085699999</v>
      </c>
      <c r="W212" s="61">
        <v>269.93890581300002</v>
      </c>
      <c r="X212" s="61">
        <f>W212-V212</f>
        <v>-7.9786650439999676</v>
      </c>
      <c r="Y212" s="72">
        <f>X212/V212</f>
        <v>-2.8708746335816666E-2</v>
      </c>
      <c r="Z212" s="61">
        <v>269.93890581300002</v>
      </c>
      <c r="AA212" s="61">
        <v>282.64287668899999</v>
      </c>
      <c r="AB212" s="61">
        <f>AA212-Z212</f>
        <v>12.703970875999971</v>
      </c>
      <c r="AC212" s="72">
        <f>AB212/Z212</f>
        <v>4.7062393017183811E-2</v>
      </c>
      <c r="AD212" s="61">
        <v>81.834873338099996</v>
      </c>
      <c r="AE212" s="61">
        <v>20.458718334499999</v>
      </c>
      <c r="AF212" s="61">
        <v>50.277657458599997</v>
      </c>
      <c r="AG212" s="61">
        <v>16.759219152899998</v>
      </c>
      <c r="AH212" s="62">
        <v>6.0999999999999999E-2</v>
      </c>
      <c r="AI212" s="61">
        <v>264.00176292800001</v>
      </c>
      <c r="AJ212" s="61">
        <v>70.094639109200003</v>
      </c>
      <c r="AK212" s="63">
        <f>AJ212/AI212</f>
        <v>0.26550822362620585</v>
      </c>
      <c r="AL212" s="73">
        <v>81.599999999999994</v>
      </c>
      <c r="AM212" s="74">
        <v>0.49945899999999999</v>
      </c>
      <c r="AN212" s="74">
        <v>0.49970300000000001</v>
      </c>
      <c r="AO212" s="75">
        <v>3.9200085141699999E-4</v>
      </c>
      <c r="AP212" s="76" t="s">
        <v>90</v>
      </c>
      <c r="AQ212" s="75">
        <v>4.9695115906600001E-2</v>
      </c>
      <c r="AR212" s="75">
        <v>0.24619296347</v>
      </c>
      <c r="AS212" s="75">
        <v>0.27853378379900001</v>
      </c>
      <c r="AT212" s="75">
        <v>0.223155036044</v>
      </c>
      <c r="AU212" s="75">
        <v>0.16130592413799999</v>
      </c>
      <c r="AV212" s="76" t="s">
        <v>90</v>
      </c>
      <c r="AW212" s="61">
        <v>125</v>
      </c>
      <c r="AX212" s="61">
        <v>157</v>
      </c>
      <c r="AY212" s="61">
        <v>205</v>
      </c>
      <c r="AZ212" s="61">
        <v>228</v>
      </c>
      <c r="BA212" s="61">
        <v>266</v>
      </c>
      <c r="BB212" s="61">
        <f>SUM(AW212:BA212)</f>
        <v>981</v>
      </c>
      <c r="BC212" s="61">
        <f>BA212-AW212</f>
        <v>141</v>
      </c>
      <c r="BD212" s="63">
        <f>BC212/AW212</f>
        <v>1.1279999999999999</v>
      </c>
      <c r="BE212" s="67">
        <f>IF(K212&lt;BE$6,1,0)</f>
        <v>0</v>
      </c>
      <c r="BF212" s="67">
        <f>+IF(AND(K212&gt;=BF$5,K212&lt;BF$6),1,0)</f>
        <v>1</v>
      </c>
      <c r="BG212" s="67">
        <f>+IF(AND(K212&gt;=BG$5,K212&lt;BG$6),1,0)</f>
        <v>0</v>
      </c>
      <c r="BH212" s="67">
        <f>+IF(AND(K212&gt;=BH$5,K212&lt;BH$6),1,0)</f>
        <v>0</v>
      </c>
      <c r="BI212" s="67">
        <f>+IF(K212&gt;=BI$6,1,0)</f>
        <v>0</v>
      </c>
      <c r="BJ212" s="67">
        <f>IF(M212&lt;BJ$6,1,0)</f>
        <v>0</v>
      </c>
      <c r="BK212" s="67">
        <f>+IF(AND(M212&gt;=BK$5,M212&lt;BK$6),1,0)</f>
        <v>0</v>
      </c>
      <c r="BL212" s="67">
        <f>+IF(AND(M212&gt;=BL$5,M212&lt;BL$6),1,0)</f>
        <v>0</v>
      </c>
      <c r="BM212" s="67">
        <f>+IF(AND(M212&gt;=BM$5,M212&lt;BM$6),1,0)</f>
        <v>0</v>
      </c>
      <c r="BN212" s="67">
        <f>+IF(M212&gt;=BN$6,1,0)</f>
        <v>1</v>
      </c>
      <c r="BO212" s="67" t="str">
        <f>+IF(M212&gt;=BO$6,"YES","NO")</f>
        <v>YES</v>
      </c>
      <c r="BP212" s="67" t="str">
        <f>+IF(K212&gt;=BP$6,"YES","NO")</f>
        <v>YES</v>
      </c>
      <c r="BQ212" s="67" t="str">
        <f>+IF(ISERROR(VLOOKUP(E212,'[1]Hi Tech List (2020)'!$A$2:$B$84,1,FALSE)),"NO","YES")</f>
        <v>NO</v>
      </c>
      <c r="BR212" s="67" t="str">
        <f>IF(AL212&gt;=BR$6,"YES","NO")</f>
        <v>NO</v>
      </c>
      <c r="BS212" s="67" t="str">
        <f>IF(AB212&gt;BS$6,"YES","NO")</f>
        <v>NO</v>
      </c>
      <c r="BT212" s="67" t="str">
        <f>IF(AC212&gt;BT$6,"YES","NO")</f>
        <v>NO</v>
      </c>
      <c r="BU212" s="67" t="str">
        <f>IF(AD212&gt;BU$6,"YES","NO")</f>
        <v>NO</v>
      </c>
      <c r="BV212" s="67" t="str">
        <f>IF(OR(BS212="YES",BT212="YES",BU212="YES"),"YES","NO")</f>
        <v>NO</v>
      </c>
      <c r="BW212" s="67" t="str">
        <f>+IF(BE212=1,BE$8,IF(BF212=1,BF$8,IF(BG212=1,BG$8,IF(BH212=1,BH$8,BI$8))))</f>
        <v>$15-20</v>
      </c>
      <c r="BX212" s="67" t="str">
        <f>+IF(BJ212=1,BJ$8,IF(BK212=1,BK$8,IF(BL212=1,BL$8,IF(BM212=1,BM$8,BN$8))))</f>
        <v>&gt;$30</v>
      </c>
    </row>
    <row r="213" spans="1:76" hidden="1" x14ac:dyDescent="0.2">
      <c r="A213" s="77" t="str">
        <f t="shared" si="16"/>
        <v>17-0000</v>
      </c>
      <c r="B213" s="77" t="str">
        <f>VLOOKUP(A213,'[1]2- &amp; 3-digit SOC'!$A$1:$B$121,2,FALSE)</f>
        <v>Architecture and Engineering Occupations</v>
      </c>
      <c r="C213" s="77" t="str">
        <f t="shared" si="17"/>
        <v>17-0000 Architecture and Engineering Occupations</v>
      </c>
      <c r="D213" s="77" t="str">
        <f t="shared" si="18"/>
        <v>17-2000</v>
      </c>
      <c r="E213" s="77" t="str">
        <f>VLOOKUP(D213,'[1]2- &amp; 3-digit SOC'!$A$1:$B$121,2,FALSE)</f>
        <v>Engineers</v>
      </c>
      <c r="F213" s="77" t="str">
        <f t="shared" si="19"/>
        <v>17-2000 Engineers</v>
      </c>
      <c r="G213" s="77" t="s">
        <v>709</v>
      </c>
      <c r="H213" s="77" t="s">
        <v>710</v>
      </c>
      <c r="I213" s="77" t="s">
        <v>711</v>
      </c>
      <c r="J213" s="78" t="str">
        <f>CONCATENATE(H213, " (", R213, ")")</f>
        <v>Nuclear Engineers ($106,884)</v>
      </c>
      <c r="K213" s="70">
        <v>30.2981045501</v>
      </c>
      <c r="L213" s="70">
        <v>43.980190929199999</v>
      </c>
      <c r="M213" s="70">
        <v>51.386613143700004</v>
      </c>
      <c r="N213" s="70">
        <v>57.729091228400002</v>
      </c>
      <c r="O213" s="70">
        <v>62.157216701599999</v>
      </c>
      <c r="P213" s="70">
        <v>97.767667346400003</v>
      </c>
      <c r="Q213" s="71">
        <v>106884.155339</v>
      </c>
      <c r="R213" s="71" t="str">
        <f>TEXT(Q213, "$#,###")</f>
        <v>$106,884</v>
      </c>
      <c r="S213" s="68" t="s">
        <v>84</v>
      </c>
      <c r="T213" s="68" t="s">
        <v>8</v>
      </c>
      <c r="U213" s="68" t="s">
        <v>8</v>
      </c>
      <c r="V213" s="61">
        <v>110.379528506</v>
      </c>
      <c r="W213" s="61">
        <v>111.981213443</v>
      </c>
      <c r="X213" s="61">
        <f>W213-V213</f>
        <v>1.6016849370000017</v>
      </c>
      <c r="Y213" s="72">
        <f>X213/V213</f>
        <v>1.4510706456885594E-2</v>
      </c>
      <c r="Z213" s="61">
        <v>111.981213443</v>
      </c>
      <c r="AA213" s="61">
        <v>115.648376568</v>
      </c>
      <c r="AB213" s="61">
        <f>AA213-Z213</f>
        <v>3.6671631250000019</v>
      </c>
      <c r="AC213" s="72">
        <f>AB213/Z213</f>
        <v>3.2748020960378668E-2</v>
      </c>
      <c r="AD213" s="61">
        <v>31.943861714400001</v>
      </c>
      <c r="AE213" s="61">
        <v>7.9859654286100001</v>
      </c>
      <c r="AF213" s="61">
        <v>20.3897979937</v>
      </c>
      <c r="AG213" s="61">
        <v>6.7965993312300004</v>
      </c>
      <c r="AH213" s="76">
        <v>0.06</v>
      </c>
      <c r="AI213" s="61">
        <v>110.123415928</v>
      </c>
      <c r="AJ213" s="61">
        <v>32.335295632300003</v>
      </c>
      <c r="AK213" s="63">
        <f>AJ213/AI213</f>
        <v>0.29362779350616225</v>
      </c>
      <c r="AL213" s="73">
        <v>75.7</v>
      </c>
      <c r="AM213" s="74">
        <v>0.23594200000000001</v>
      </c>
      <c r="AN213" s="74">
        <v>0.24474399999999999</v>
      </c>
      <c r="AO213" s="75">
        <v>2.0807737990699999E-4</v>
      </c>
      <c r="AP213" s="76" t="s">
        <v>90</v>
      </c>
      <c r="AQ213" s="76" t="s">
        <v>90</v>
      </c>
      <c r="AR213" s="75">
        <v>0.20733551452400001</v>
      </c>
      <c r="AS213" s="75">
        <v>0.20361073006899999</v>
      </c>
      <c r="AT213" s="75">
        <v>0.21893328453300001</v>
      </c>
      <c r="AU213" s="75">
        <v>0.20375098940200001</v>
      </c>
      <c r="AV213" s="75">
        <v>0.11777974959900001</v>
      </c>
      <c r="AW213" s="61">
        <v>0</v>
      </c>
      <c r="AX213" s="61">
        <v>0</v>
      </c>
      <c r="AY213" s="61">
        <v>0</v>
      </c>
      <c r="AZ213" s="61">
        <v>0</v>
      </c>
      <c r="BA213" s="61">
        <v>0</v>
      </c>
      <c r="BB213" s="61">
        <f>SUM(AW213:BA213)</f>
        <v>0</v>
      </c>
      <c r="BC213" s="61">
        <f>BA213-AW213</f>
        <v>0</v>
      </c>
      <c r="BD213" s="63">
        <v>0</v>
      </c>
      <c r="BE213" s="67">
        <f>IF(K213&lt;BE$6,1,0)</f>
        <v>0</v>
      </c>
      <c r="BF213" s="67">
        <f>+IF(AND(K213&gt;=BF$5,K213&lt;BF$6),1,0)</f>
        <v>0</v>
      </c>
      <c r="BG213" s="67">
        <f>+IF(AND(K213&gt;=BG$5,K213&lt;BG$6),1,0)</f>
        <v>0</v>
      </c>
      <c r="BH213" s="67">
        <f>+IF(AND(K213&gt;=BH$5,K213&lt;BH$6),1,0)</f>
        <v>0</v>
      </c>
      <c r="BI213" s="67">
        <f>+IF(K213&gt;=BI$6,1,0)</f>
        <v>1</v>
      </c>
      <c r="BJ213" s="67">
        <f>IF(M213&lt;BJ$6,1,0)</f>
        <v>0</v>
      </c>
      <c r="BK213" s="67">
        <f>+IF(AND(M213&gt;=BK$5,M213&lt;BK$6),1,0)</f>
        <v>0</v>
      </c>
      <c r="BL213" s="67">
        <f>+IF(AND(M213&gt;=BL$5,M213&lt;BL$6),1,0)</f>
        <v>0</v>
      </c>
      <c r="BM213" s="67">
        <f>+IF(AND(M213&gt;=BM$5,M213&lt;BM$6),1,0)</f>
        <v>0</v>
      </c>
      <c r="BN213" s="67">
        <f>+IF(M213&gt;=BN$6,1,0)</f>
        <v>1</v>
      </c>
      <c r="BO213" s="67" t="str">
        <f>+IF(M213&gt;=BO$6,"YES","NO")</f>
        <v>YES</v>
      </c>
      <c r="BP213" s="67" t="str">
        <f>+IF(K213&gt;=BP$6,"YES","NO")</f>
        <v>YES</v>
      </c>
      <c r="BQ213" s="67" t="str">
        <f>+IF(ISERROR(VLOOKUP(E213,'[1]Hi Tech List (2020)'!$A$2:$B$84,1,FALSE)),"NO","YES")</f>
        <v>NO</v>
      </c>
      <c r="BR213" s="67" t="str">
        <f>IF(AL213&gt;=BR$6,"YES","NO")</f>
        <v>NO</v>
      </c>
      <c r="BS213" s="67" t="str">
        <f>IF(AB213&gt;BS$6,"YES","NO")</f>
        <v>NO</v>
      </c>
      <c r="BT213" s="67" t="str">
        <f>IF(AC213&gt;BT$6,"YES","NO")</f>
        <v>NO</v>
      </c>
      <c r="BU213" s="67" t="str">
        <f>IF(AD213&gt;BU$6,"YES","NO")</f>
        <v>NO</v>
      </c>
      <c r="BV213" s="67" t="str">
        <f>IF(OR(BS213="YES",BT213="YES",BU213="YES"),"YES","NO")</f>
        <v>NO</v>
      </c>
      <c r="BW213" s="67" t="str">
        <f>+IF(BE213=1,BE$8,IF(BF213=1,BF$8,IF(BG213=1,BG$8,IF(BH213=1,BH$8,BI$8))))</f>
        <v>&gt;$30</v>
      </c>
      <c r="BX213" s="67" t="str">
        <f>+IF(BJ213=1,BJ$8,IF(BK213=1,BK$8,IF(BL213=1,BL$8,IF(BM213=1,BM$8,BN$8))))</f>
        <v>&gt;$30</v>
      </c>
    </row>
    <row r="214" spans="1:76" hidden="1" x14ac:dyDescent="0.2">
      <c r="A214" s="77" t="str">
        <f t="shared" si="16"/>
        <v>17-0000</v>
      </c>
      <c r="B214" s="77" t="str">
        <f>VLOOKUP(A214,'[1]2- &amp; 3-digit SOC'!$A$1:$B$121,2,FALSE)</f>
        <v>Architecture and Engineering Occupations</v>
      </c>
      <c r="C214" s="77" t="str">
        <f t="shared" si="17"/>
        <v>17-0000 Architecture and Engineering Occupations</v>
      </c>
      <c r="D214" s="77" t="str">
        <f t="shared" si="18"/>
        <v>17-3000</v>
      </c>
      <c r="E214" s="77" t="str">
        <f>VLOOKUP(D214,'[1]2- &amp; 3-digit SOC'!$A$1:$B$121,2,FALSE)</f>
        <v>Drafters, Engineering Technicians, and Mapping Technicians</v>
      </c>
      <c r="F214" s="77" t="str">
        <f t="shared" si="19"/>
        <v>17-3000 Drafters, Engineering Technicians, and Mapping Technicians</v>
      </c>
      <c r="G214" s="77" t="s">
        <v>712</v>
      </c>
      <c r="H214" s="77" t="s">
        <v>713</v>
      </c>
      <c r="I214" s="77" t="s">
        <v>714</v>
      </c>
      <c r="J214" s="78" t="str">
        <f>CONCATENATE(H214, " (", R214, ")")</f>
        <v>Drafters, All Other ($47,836)</v>
      </c>
      <c r="K214" s="70">
        <v>12.154141877100001</v>
      </c>
      <c r="L214" s="70">
        <v>18.123958548800001</v>
      </c>
      <c r="M214" s="70">
        <v>22.998302321800001</v>
      </c>
      <c r="N214" s="70">
        <v>23.497107070599998</v>
      </c>
      <c r="O214" s="70">
        <v>28.346712031399999</v>
      </c>
      <c r="P214" s="70">
        <v>32.8361028522</v>
      </c>
      <c r="Q214" s="71">
        <v>47836.4688293</v>
      </c>
      <c r="R214" s="71" t="str">
        <f>TEXT(Q214, "$#,###")</f>
        <v>$47,836</v>
      </c>
      <c r="S214" s="68" t="s">
        <v>139</v>
      </c>
      <c r="T214" s="68" t="s">
        <v>8</v>
      </c>
      <c r="U214" s="68" t="s">
        <v>8</v>
      </c>
      <c r="V214" s="61">
        <v>482.32674954599997</v>
      </c>
      <c r="W214" s="61">
        <v>399.913012686</v>
      </c>
      <c r="X214" s="61">
        <f>W214-V214</f>
        <v>-82.413736859999972</v>
      </c>
      <c r="Y214" s="72">
        <f>X214/V214</f>
        <v>-0.17086702518069671</v>
      </c>
      <c r="Z214" s="61">
        <v>399.913012686</v>
      </c>
      <c r="AA214" s="61">
        <v>415.02998509299999</v>
      </c>
      <c r="AB214" s="61">
        <f>AA214-Z214</f>
        <v>15.116972406999992</v>
      </c>
      <c r="AC214" s="72">
        <f>AB214/Z214</f>
        <v>3.780065146034494E-2</v>
      </c>
      <c r="AD214" s="61">
        <v>159.20136446800001</v>
      </c>
      <c r="AE214" s="61">
        <v>39.800341117000002</v>
      </c>
      <c r="AF214" s="61">
        <v>105.864108479</v>
      </c>
      <c r="AG214" s="61">
        <v>35.288036159699999</v>
      </c>
      <c r="AH214" s="62">
        <v>8.6999999999999994E-2</v>
      </c>
      <c r="AI214" s="61">
        <v>391.24065563800002</v>
      </c>
      <c r="AJ214" s="61">
        <v>223.13442467199999</v>
      </c>
      <c r="AK214" s="63">
        <f>AJ214/AI214</f>
        <v>0.57032524983410138</v>
      </c>
      <c r="AL214" s="73">
        <v>87</v>
      </c>
      <c r="AM214" s="74">
        <v>1.037758</v>
      </c>
      <c r="AN214" s="74">
        <v>1.0403230000000001</v>
      </c>
      <c r="AO214" s="76" t="s">
        <v>90</v>
      </c>
      <c r="AP214" s="76" t="s">
        <v>90</v>
      </c>
      <c r="AQ214" s="75">
        <v>5.3336814006299998E-2</v>
      </c>
      <c r="AR214" s="75">
        <v>0.240914438042</v>
      </c>
      <c r="AS214" s="75">
        <v>0.22128344854900001</v>
      </c>
      <c r="AT214" s="75">
        <v>0.20662185812299999</v>
      </c>
      <c r="AU214" s="75">
        <v>0.17742758228200001</v>
      </c>
      <c r="AV214" s="75">
        <v>7.0697266296399996E-2</v>
      </c>
      <c r="AW214" s="61">
        <v>190</v>
      </c>
      <c r="AX214" s="61">
        <v>108</v>
      </c>
      <c r="AY214" s="61">
        <v>128</v>
      </c>
      <c r="AZ214" s="61">
        <v>234</v>
      </c>
      <c r="BA214" s="61">
        <v>196</v>
      </c>
      <c r="BB214" s="61">
        <f>SUM(AW214:BA214)</f>
        <v>856</v>
      </c>
      <c r="BC214" s="61">
        <f>BA214-AW214</f>
        <v>6</v>
      </c>
      <c r="BD214" s="63">
        <f>BC214/AW214</f>
        <v>3.1578947368421054E-2</v>
      </c>
      <c r="BE214" s="67">
        <f>IF(K214&lt;BE$6,1,0)</f>
        <v>1</v>
      </c>
      <c r="BF214" s="67">
        <f>+IF(AND(K214&gt;=BF$5,K214&lt;BF$6),1,0)</f>
        <v>0</v>
      </c>
      <c r="BG214" s="67">
        <f>+IF(AND(K214&gt;=BG$5,K214&lt;BG$6),1,0)</f>
        <v>0</v>
      </c>
      <c r="BH214" s="67">
        <f>+IF(AND(K214&gt;=BH$5,K214&lt;BH$6),1,0)</f>
        <v>0</v>
      </c>
      <c r="BI214" s="67">
        <f>+IF(K214&gt;=BI$6,1,0)</f>
        <v>0</v>
      </c>
      <c r="BJ214" s="67">
        <f>IF(M214&lt;BJ$6,1,0)</f>
        <v>0</v>
      </c>
      <c r="BK214" s="67">
        <f>+IF(AND(M214&gt;=BK$5,M214&lt;BK$6),1,0)</f>
        <v>0</v>
      </c>
      <c r="BL214" s="67">
        <f>+IF(AND(M214&gt;=BL$5,M214&lt;BL$6),1,0)</f>
        <v>1</v>
      </c>
      <c r="BM214" s="67">
        <f>+IF(AND(M214&gt;=BM$5,M214&lt;BM$6),1,0)</f>
        <v>0</v>
      </c>
      <c r="BN214" s="67">
        <f>+IF(M214&gt;=BN$6,1,0)</f>
        <v>0</v>
      </c>
      <c r="BO214" s="67" t="str">
        <f>+IF(M214&gt;=BO$6,"YES","NO")</f>
        <v>YES</v>
      </c>
      <c r="BP214" s="67" t="str">
        <f>+IF(K214&gt;=BP$6,"YES","NO")</f>
        <v>NO</v>
      </c>
      <c r="BQ214" s="67" t="str">
        <f>+IF(ISERROR(VLOOKUP(E214,'[1]Hi Tech List (2020)'!$A$2:$B$84,1,FALSE)),"NO","YES")</f>
        <v>NO</v>
      </c>
      <c r="BR214" s="67" t="str">
        <f>IF(AL214&gt;=BR$6,"YES","NO")</f>
        <v>NO</v>
      </c>
      <c r="BS214" s="67" t="str">
        <f>IF(AB214&gt;BS$6,"YES","NO")</f>
        <v>NO</v>
      </c>
      <c r="BT214" s="67" t="str">
        <f>IF(AC214&gt;BT$6,"YES","NO")</f>
        <v>NO</v>
      </c>
      <c r="BU214" s="67" t="str">
        <f>IF(AD214&gt;BU$6,"YES","NO")</f>
        <v>YES</v>
      </c>
      <c r="BV214" s="67" t="str">
        <f>IF(OR(BS214="YES",BT214="YES",BU214="YES"),"YES","NO")</f>
        <v>YES</v>
      </c>
      <c r="BW214" s="67" t="str">
        <f>+IF(BE214=1,BE$8,IF(BF214=1,BF$8,IF(BG214=1,BG$8,IF(BH214=1,BH$8,BI$8))))</f>
        <v>&lt;$15</v>
      </c>
      <c r="BX214" s="67" t="str">
        <f>+IF(BJ214=1,BJ$8,IF(BK214=1,BK$8,IF(BL214=1,BL$8,IF(BM214=1,BM$8,BN$8))))</f>
        <v>$20-25</v>
      </c>
    </row>
    <row r="215" spans="1:76" hidden="1" x14ac:dyDescent="0.2">
      <c r="A215" s="77" t="str">
        <f t="shared" si="16"/>
        <v>17-0000</v>
      </c>
      <c r="B215" s="77" t="str">
        <f>VLOOKUP(A215,'[1]2- &amp; 3-digit SOC'!$A$1:$B$121,2,FALSE)</f>
        <v>Architecture and Engineering Occupations</v>
      </c>
      <c r="C215" s="77" t="str">
        <f t="shared" si="17"/>
        <v>17-0000 Architecture and Engineering Occupations</v>
      </c>
      <c r="D215" s="77" t="str">
        <f t="shared" si="18"/>
        <v>17-3000</v>
      </c>
      <c r="E215" s="77" t="str">
        <f>VLOOKUP(D215,'[1]2- &amp; 3-digit SOC'!$A$1:$B$121,2,FALSE)</f>
        <v>Drafters, Engineering Technicians, and Mapping Technicians</v>
      </c>
      <c r="F215" s="77" t="str">
        <f t="shared" si="19"/>
        <v>17-3000 Drafters, Engineering Technicians, and Mapping Technicians</v>
      </c>
      <c r="G215" s="77" t="s">
        <v>715</v>
      </c>
      <c r="H215" s="77" t="s">
        <v>716</v>
      </c>
      <c r="I215" s="77" t="s">
        <v>717</v>
      </c>
      <c r="J215" s="78" t="str">
        <f>CONCATENATE(H215, " (", R215, ")")</f>
        <v>Surveying and Mapping Technicians ($42,841)</v>
      </c>
      <c r="K215" s="70">
        <v>14.3957362651</v>
      </c>
      <c r="L215" s="70">
        <v>16.7382624804</v>
      </c>
      <c r="M215" s="70">
        <v>20.596407110299999</v>
      </c>
      <c r="N215" s="70">
        <v>21.814365567500001</v>
      </c>
      <c r="O215" s="70">
        <v>25.242975528399999</v>
      </c>
      <c r="P215" s="70">
        <v>31.2811055996</v>
      </c>
      <c r="Q215" s="71">
        <v>42840.5267895</v>
      </c>
      <c r="R215" s="71" t="str">
        <f>TEXT(Q215, "$#,###")</f>
        <v>$42,841</v>
      </c>
      <c r="S215" s="68" t="s">
        <v>307</v>
      </c>
      <c r="T215" s="68" t="s">
        <v>8</v>
      </c>
      <c r="U215" s="68" t="s">
        <v>85</v>
      </c>
      <c r="V215" s="61">
        <v>2062.7677505199999</v>
      </c>
      <c r="W215" s="61">
        <v>2730.7160914400001</v>
      </c>
      <c r="X215" s="61">
        <f>W215-V215</f>
        <v>667.94834092000019</v>
      </c>
      <c r="Y215" s="72">
        <f>X215/V215</f>
        <v>0.32381170432377476</v>
      </c>
      <c r="Z215" s="61">
        <v>2730.7160914400001</v>
      </c>
      <c r="AA215" s="61">
        <v>2822.2494049100001</v>
      </c>
      <c r="AB215" s="61">
        <f>AA215-Z215</f>
        <v>91.533313469999939</v>
      </c>
      <c r="AC215" s="72">
        <f>AB215/Z215</f>
        <v>3.3519893831852471E-2</v>
      </c>
      <c r="AD215" s="61">
        <v>1316.2880816100001</v>
      </c>
      <c r="AE215" s="61">
        <v>329.07202040300001</v>
      </c>
      <c r="AF215" s="61">
        <v>904.27391648399998</v>
      </c>
      <c r="AG215" s="61">
        <v>301.42463882800001</v>
      </c>
      <c r="AH215" s="62">
        <v>0.109</v>
      </c>
      <c r="AI215" s="61">
        <v>2682.9158580600001</v>
      </c>
      <c r="AJ215" s="61">
        <v>1610.64712936</v>
      </c>
      <c r="AK215" s="63">
        <f>AJ215/AI215</f>
        <v>0.60033456678162433</v>
      </c>
      <c r="AL215" s="73">
        <v>94.3</v>
      </c>
      <c r="AM215" s="74">
        <v>1.873113</v>
      </c>
      <c r="AN215" s="74">
        <v>1.8589960000000001</v>
      </c>
      <c r="AO215" s="75">
        <v>6.0237742000099999E-3</v>
      </c>
      <c r="AP215" s="75">
        <v>3.75753204592E-2</v>
      </c>
      <c r="AQ215" s="75">
        <v>7.0817857401499998E-2</v>
      </c>
      <c r="AR215" s="75">
        <v>0.25781185798099998</v>
      </c>
      <c r="AS215" s="75">
        <v>0.22032126000899999</v>
      </c>
      <c r="AT215" s="75">
        <v>0.18650716005599999</v>
      </c>
      <c r="AU215" s="75">
        <v>0.162431222407</v>
      </c>
      <c r="AV215" s="75">
        <v>5.8511547486299997E-2</v>
      </c>
      <c r="AW215" s="61">
        <v>122</v>
      </c>
      <c r="AX215" s="61">
        <v>101</v>
      </c>
      <c r="AY215" s="61">
        <v>107</v>
      </c>
      <c r="AZ215" s="61">
        <v>118</v>
      </c>
      <c r="BA215" s="61">
        <v>115</v>
      </c>
      <c r="BB215" s="61">
        <f>SUM(AW215:BA215)</f>
        <v>563</v>
      </c>
      <c r="BC215" s="61">
        <f>BA215-AW215</f>
        <v>-7</v>
      </c>
      <c r="BD215" s="63">
        <f>BC215/AW215</f>
        <v>-5.737704918032787E-2</v>
      </c>
      <c r="BE215" s="67">
        <f>IF(K215&lt;BE$6,1,0)</f>
        <v>1</v>
      </c>
      <c r="BF215" s="67">
        <f>+IF(AND(K215&gt;=BF$5,K215&lt;BF$6),1,0)</f>
        <v>0</v>
      </c>
      <c r="BG215" s="67">
        <f>+IF(AND(K215&gt;=BG$5,K215&lt;BG$6),1,0)</f>
        <v>0</v>
      </c>
      <c r="BH215" s="67">
        <f>+IF(AND(K215&gt;=BH$5,K215&lt;BH$6),1,0)</f>
        <v>0</v>
      </c>
      <c r="BI215" s="67">
        <f>+IF(K215&gt;=BI$6,1,0)</f>
        <v>0</v>
      </c>
      <c r="BJ215" s="67">
        <f>IF(M215&lt;BJ$6,1,0)</f>
        <v>0</v>
      </c>
      <c r="BK215" s="67">
        <f>+IF(AND(M215&gt;=BK$5,M215&lt;BK$6),1,0)</f>
        <v>0</v>
      </c>
      <c r="BL215" s="67">
        <f>+IF(AND(M215&gt;=BL$5,M215&lt;BL$6),1,0)</f>
        <v>1</v>
      </c>
      <c r="BM215" s="67">
        <f>+IF(AND(M215&gt;=BM$5,M215&lt;BM$6),1,0)</f>
        <v>0</v>
      </c>
      <c r="BN215" s="67">
        <f>+IF(M215&gt;=BN$6,1,0)</f>
        <v>0</v>
      </c>
      <c r="BO215" s="67" t="str">
        <f>+IF(M215&gt;=BO$6,"YES","NO")</f>
        <v>NO</v>
      </c>
      <c r="BP215" s="67" t="str">
        <f>+IF(K215&gt;=BP$6,"YES","NO")</f>
        <v>NO</v>
      </c>
      <c r="BQ215" s="67" t="str">
        <f>+IF(ISERROR(VLOOKUP(E215,'[1]Hi Tech List (2020)'!$A$2:$B$84,1,FALSE)),"NO","YES")</f>
        <v>NO</v>
      </c>
      <c r="BR215" s="67" t="str">
        <f>IF(AL215&gt;=BR$6,"YES","NO")</f>
        <v>NO</v>
      </c>
      <c r="BS215" s="67" t="str">
        <f>IF(AB215&gt;BS$6,"YES","NO")</f>
        <v>NO</v>
      </c>
      <c r="BT215" s="67" t="str">
        <f>IF(AC215&gt;BT$6,"YES","NO")</f>
        <v>NO</v>
      </c>
      <c r="BU215" s="67" t="str">
        <f>IF(AD215&gt;BU$6,"YES","NO")</f>
        <v>YES</v>
      </c>
      <c r="BV215" s="67" t="str">
        <f>IF(OR(BS215="YES",BT215="YES",BU215="YES"),"YES","NO")</f>
        <v>YES</v>
      </c>
      <c r="BW215" s="67" t="str">
        <f>+IF(BE215=1,BE$8,IF(BF215=1,BF$8,IF(BG215=1,BG$8,IF(BH215=1,BH$8,BI$8))))</f>
        <v>&lt;$15</v>
      </c>
      <c r="BX215" s="67" t="str">
        <f>+IF(BJ215=1,BJ$8,IF(BK215=1,BK$8,IF(BL215=1,BL$8,IF(BM215=1,BM$8,BN$8))))</f>
        <v>$20-25</v>
      </c>
    </row>
    <row r="216" spans="1:76" hidden="1" x14ac:dyDescent="0.2">
      <c r="A216" s="77" t="str">
        <f t="shared" si="16"/>
        <v>19-0000</v>
      </c>
      <c r="B216" s="77" t="str">
        <f>VLOOKUP(A216,'[1]2- &amp; 3-digit SOC'!$A$1:$B$121,2,FALSE)</f>
        <v>Life, Physical, and Social Science Occupations</v>
      </c>
      <c r="C216" s="77" t="str">
        <f t="shared" si="17"/>
        <v>19-0000 Life, Physical, and Social Science Occupations</v>
      </c>
      <c r="D216" s="77" t="str">
        <f t="shared" si="18"/>
        <v>19-1000</v>
      </c>
      <c r="E216" s="77" t="str">
        <f>VLOOKUP(D216,'[1]2- &amp; 3-digit SOC'!$A$1:$B$121,2,FALSE)</f>
        <v>Life Scientists</v>
      </c>
      <c r="F216" s="77" t="str">
        <f t="shared" si="19"/>
        <v>19-1000 Life Scientists</v>
      </c>
      <c r="G216" s="77" t="s">
        <v>718</v>
      </c>
      <c r="H216" s="77" t="s">
        <v>719</v>
      </c>
      <c r="I216" s="77" t="s">
        <v>720</v>
      </c>
      <c r="J216" s="78" t="str">
        <f>CONCATENATE(H216, " (", R216, ")")</f>
        <v>Food Scientists and Technologists ($69,708)</v>
      </c>
      <c r="K216" s="70">
        <v>14.712669120099999</v>
      </c>
      <c r="L216" s="70">
        <v>23.889857123500001</v>
      </c>
      <c r="M216" s="70">
        <v>33.513551966100003</v>
      </c>
      <c r="N216" s="70">
        <v>34.900740724000002</v>
      </c>
      <c r="O216" s="70">
        <v>44.584580822699998</v>
      </c>
      <c r="P216" s="70">
        <v>56.6690239156</v>
      </c>
      <c r="Q216" s="71">
        <v>69708.188089400006</v>
      </c>
      <c r="R216" s="71" t="str">
        <f>TEXT(Q216, "$#,###")</f>
        <v>$69,708</v>
      </c>
      <c r="S216" s="68" t="s">
        <v>84</v>
      </c>
      <c r="T216" s="68" t="s">
        <v>8</v>
      </c>
      <c r="U216" s="68" t="s">
        <v>8</v>
      </c>
      <c r="V216" s="61">
        <v>331.75914269600003</v>
      </c>
      <c r="W216" s="61">
        <v>344.92127361799999</v>
      </c>
      <c r="X216" s="61">
        <f>W216-V216</f>
        <v>13.16213092199996</v>
      </c>
      <c r="Y216" s="72">
        <f>X216/V216</f>
        <v>3.9673754926660094E-2</v>
      </c>
      <c r="Z216" s="61">
        <v>344.92127361799999</v>
      </c>
      <c r="AA216" s="61">
        <v>366.78942793700003</v>
      </c>
      <c r="AB216" s="61">
        <f>AA216-Z216</f>
        <v>21.868154319000041</v>
      </c>
      <c r="AC216" s="72">
        <f>AB216/Z216</f>
        <v>6.3400422043028301E-2</v>
      </c>
      <c r="AD216" s="61">
        <v>158.514037035</v>
      </c>
      <c r="AE216" s="61">
        <v>39.628509258800001</v>
      </c>
      <c r="AF216" s="61">
        <v>99.617875668099998</v>
      </c>
      <c r="AG216" s="61">
        <v>33.205958555999999</v>
      </c>
      <c r="AH216" s="62">
        <v>9.4E-2</v>
      </c>
      <c r="AI216" s="61">
        <v>333.089620083</v>
      </c>
      <c r="AJ216" s="61">
        <v>164.978298989</v>
      </c>
      <c r="AK216" s="63">
        <f>AJ216/AI216</f>
        <v>0.49529702831295175</v>
      </c>
      <c r="AL216" s="73">
        <v>89.3</v>
      </c>
      <c r="AM216" s="74">
        <v>0.91855200000000004</v>
      </c>
      <c r="AN216" s="74">
        <v>0.92730400000000002</v>
      </c>
      <c r="AO216" s="75">
        <v>3.7367090028800001E-4</v>
      </c>
      <c r="AP216" s="76" t="s">
        <v>90</v>
      </c>
      <c r="AQ216" s="75">
        <v>5.1537543297199999E-2</v>
      </c>
      <c r="AR216" s="75">
        <v>0.30230593129700001</v>
      </c>
      <c r="AS216" s="75">
        <v>0.24544499211500001</v>
      </c>
      <c r="AT216" s="75">
        <v>0.19593816551099999</v>
      </c>
      <c r="AU216" s="75">
        <v>0.154237061791</v>
      </c>
      <c r="AV216" s="75">
        <v>4.0440059114800003E-2</v>
      </c>
      <c r="AW216" s="61">
        <v>38</v>
      </c>
      <c r="AX216" s="61">
        <v>43</v>
      </c>
      <c r="AY216" s="61">
        <v>60</v>
      </c>
      <c r="AZ216" s="61">
        <v>68</v>
      </c>
      <c r="BA216" s="61">
        <v>52</v>
      </c>
      <c r="BB216" s="61">
        <f>SUM(AW216:BA216)</f>
        <v>261</v>
      </c>
      <c r="BC216" s="61">
        <f>BA216-AW216</f>
        <v>14</v>
      </c>
      <c r="BD216" s="63">
        <f>BC216/AW216</f>
        <v>0.36842105263157893</v>
      </c>
      <c r="BE216" s="67">
        <f>IF(K216&lt;BE$6,1,0)</f>
        <v>1</v>
      </c>
      <c r="BF216" s="67">
        <f>+IF(AND(K216&gt;=BF$5,K216&lt;BF$6),1,0)</f>
        <v>0</v>
      </c>
      <c r="BG216" s="67">
        <f>+IF(AND(K216&gt;=BG$5,K216&lt;BG$6),1,0)</f>
        <v>0</v>
      </c>
      <c r="BH216" s="67">
        <f>+IF(AND(K216&gt;=BH$5,K216&lt;BH$6),1,0)</f>
        <v>0</v>
      </c>
      <c r="BI216" s="67">
        <f>+IF(K216&gt;=BI$6,1,0)</f>
        <v>0</v>
      </c>
      <c r="BJ216" s="67">
        <f>IF(M216&lt;BJ$6,1,0)</f>
        <v>0</v>
      </c>
      <c r="BK216" s="67">
        <f>+IF(AND(M216&gt;=BK$5,M216&lt;BK$6),1,0)</f>
        <v>0</v>
      </c>
      <c r="BL216" s="67">
        <f>+IF(AND(M216&gt;=BL$5,M216&lt;BL$6),1,0)</f>
        <v>0</v>
      </c>
      <c r="BM216" s="67">
        <f>+IF(AND(M216&gt;=BM$5,M216&lt;BM$6),1,0)</f>
        <v>0</v>
      </c>
      <c r="BN216" s="67">
        <f>+IF(M216&gt;=BN$6,1,0)</f>
        <v>1</v>
      </c>
      <c r="BO216" s="67" t="str">
        <f>+IF(M216&gt;=BO$6,"YES","NO")</f>
        <v>YES</v>
      </c>
      <c r="BP216" s="67" t="str">
        <f>+IF(K216&gt;=BP$6,"YES","NO")</f>
        <v>NO</v>
      </c>
      <c r="BQ216" s="67" t="str">
        <f>+IF(ISERROR(VLOOKUP(E216,'[1]Hi Tech List (2020)'!$A$2:$B$84,1,FALSE)),"NO","YES")</f>
        <v>NO</v>
      </c>
      <c r="BR216" s="67" t="str">
        <f>IF(AL216&gt;=BR$6,"YES","NO")</f>
        <v>NO</v>
      </c>
      <c r="BS216" s="67" t="str">
        <f>IF(AB216&gt;BS$6,"YES","NO")</f>
        <v>NO</v>
      </c>
      <c r="BT216" s="67" t="str">
        <f>IF(AC216&gt;BT$6,"YES","NO")</f>
        <v>NO</v>
      </c>
      <c r="BU216" s="67" t="str">
        <f>IF(AD216&gt;BU$6,"YES","NO")</f>
        <v>YES</v>
      </c>
      <c r="BV216" s="67" t="str">
        <f>IF(OR(BS216="YES",BT216="YES",BU216="YES"),"YES","NO")</f>
        <v>YES</v>
      </c>
      <c r="BW216" s="67" t="str">
        <f>+IF(BE216=1,BE$8,IF(BF216=1,BF$8,IF(BG216=1,BG$8,IF(BH216=1,BH$8,BI$8))))</f>
        <v>&lt;$15</v>
      </c>
      <c r="BX216" s="67" t="str">
        <f>+IF(BJ216=1,BJ$8,IF(BK216=1,BK$8,IF(BL216=1,BL$8,IF(BM216=1,BM$8,BN$8))))</f>
        <v>&gt;$30</v>
      </c>
    </row>
    <row r="217" spans="1:76" hidden="1" x14ac:dyDescent="0.2">
      <c r="A217" s="77" t="str">
        <f t="shared" si="16"/>
        <v>19-0000</v>
      </c>
      <c r="B217" s="77" t="str">
        <f>VLOOKUP(A217,'[1]2- &amp; 3-digit SOC'!$A$1:$B$121,2,FALSE)</f>
        <v>Life, Physical, and Social Science Occupations</v>
      </c>
      <c r="C217" s="77" t="str">
        <f t="shared" si="17"/>
        <v>19-0000 Life, Physical, and Social Science Occupations</v>
      </c>
      <c r="D217" s="77" t="str">
        <f t="shared" si="18"/>
        <v>19-1000</v>
      </c>
      <c r="E217" s="77" t="str">
        <f>VLOOKUP(D217,'[1]2- &amp; 3-digit SOC'!$A$1:$B$121,2,FALSE)</f>
        <v>Life Scientists</v>
      </c>
      <c r="F217" s="77" t="str">
        <f t="shared" si="19"/>
        <v>19-1000 Life Scientists</v>
      </c>
      <c r="G217" s="77" t="s">
        <v>721</v>
      </c>
      <c r="H217" s="77" t="s">
        <v>722</v>
      </c>
      <c r="I217" s="77" t="s">
        <v>723</v>
      </c>
      <c r="J217" s="78" t="str">
        <f>CONCATENATE(H217, " (", R217, ")")</f>
        <v>Biochemists and Biophysicists ($81,313)</v>
      </c>
      <c r="K217" s="70">
        <v>27.650359934499999</v>
      </c>
      <c r="L217" s="70">
        <v>32.6580880032</v>
      </c>
      <c r="M217" s="70">
        <v>39.092819626999997</v>
      </c>
      <c r="N217" s="70">
        <v>49.989222505199997</v>
      </c>
      <c r="O217" s="70">
        <v>57.196099681</v>
      </c>
      <c r="P217" s="70">
        <v>87.988411195400005</v>
      </c>
      <c r="Q217" s="71">
        <v>81313.064824100002</v>
      </c>
      <c r="R217" s="71" t="str">
        <f>TEXT(Q217, "$#,###")</f>
        <v>$81,313</v>
      </c>
      <c r="S217" s="68" t="s">
        <v>724</v>
      </c>
      <c r="T217" s="68" t="s">
        <v>8</v>
      </c>
      <c r="U217" s="68" t="s">
        <v>8</v>
      </c>
      <c r="V217" s="61">
        <v>331.34042187699998</v>
      </c>
      <c r="W217" s="61">
        <v>431.118234669</v>
      </c>
      <c r="X217" s="61">
        <f>W217-V217</f>
        <v>99.77781279200002</v>
      </c>
      <c r="Y217" s="72">
        <f>X217/V217</f>
        <v>0.30113383760053125</v>
      </c>
      <c r="Z217" s="61">
        <v>431.118234669</v>
      </c>
      <c r="AA217" s="61">
        <v>451.24744509599998</v>
      </c>
      <c r="AB217" s="61">
        <f>AA217-Z217</f>
        <v>20.129210426999975</v>
      </c>
      <c r="AC217" s="72">
        <f>AB217/Z217</f>
        <v>4.6690695981473844E-2</v>
      </c>
      <c r="AD217" s="61">
        <v>160.910501745</v>
      </c>
      <c r="AE217" s="61">
        <v>40.2276254362</v>
      </c>
      <c r="AF217" s="61">
        <v>102.662849061</v>
      </c>
      <c r="AG217" s="61">
        <v>34.220949687000001</v>
      </c>
      <c r="AH217" s="62">
        <v>7.8E-2</v>
      </c>
      <c r="AI217" s="61">
        <v>420.75235329899999</v>
      </c>
      <c r="AJ217" s="61">
        <v>195.98739357100001</v>
      </c>
      <c r="AK217" s="63">
        <f>AJ217/AI217</f>
        <v>0.46580225169109191</v>
      </c>
      <c r="AL217" s="73">
        <v>74.599999999999994</v>
      </c>
      <c r="AM217" s="74">
        <v>0.47949599999999998</v>
      </c>
      <c r="AN217" s="74">
        <v>0.47445700000000002</v>
      </c>
      <c r="AO217" s="75">
        <v>9.9219078272699994E-5</v>
      </c>
      <c r="AP217" s="76" t="s">
        <v>90</v>
      </c>
      <c r="AQ217" s="75">
        <v>4.8421772150799999E-2</v>
      </c>
      <c r="AR217" s="75">
        <v>0.34267211555999999</v>
      </c>
      <c r="AS217" s="75">
        <v>0.26969324325900002</v>
      </c>
      <c r="AT217" s="75">
        <v>0.177183763695</v>
      </c>
      <c r="AU217" s="75">
        <v>0.121896820847</v>
      </c>
      <c r="AV217" s="75">
        <v>3.6763396713400003E-2</v>
      </c>
      <c r="AW217" s="61">
        <v>172</v>
      </c>
      <c r="AX217" s="61">
        <v>151</v>
      </c>
      <c r="AY217" s="61">
        <v>172</v>
      </c>
      <c r="AZ217" s="61">
        <v>381</v>
      </c>
      <c r="BA217" s="61">
        <v>378</v>
      </c>
      <c r="BB217" s="61">
        <f>SUM(AW217:BA217)</f>
        <v>1254</v>
      </c>
      <c r="BC217" s="61">
        <f>BA217-AW217</f>
        <v>206</v>
      </c>
      <c r="BD217" s="63">
        <f>BC217/AW217</f>
        <v>1.1976744186046511</v>
      </c>
      <c r="BE217" s="67">
        <f>IF(K217&lt;BE$6,1,0)</f>
        <v>0</v>
      </c>
      <c r="BF217" s="67">
        <f>+IF(AND(K217&gt;=BF$5,K217&lt;BF$6),1,0)</f>
        <v>0</v>
      </c>
      <c r="BG217" s="67">
        <f>+IF(AND(K217&gt;=BG$5,K217&lt;BG$6),1,0)</f>
        <v>0</v>
      </c>
      <c r="BH217" s="67">
        <f>+IF(AND(K217&gt;=BH$5,K217&lt;BH$6),1,0)</f>
        <v>1</v>
      </c>
      <c r="BI217" s="67">
        <f>+IF(K217&gt;=BI$6,1,0)</f>
        <v>0</v>
      </c>
      <c r="BJ217" s="67">
        <f>IF(M217&lt;BJ$6,1,0)</f>
        <v>0</v>
      </c>
      <c r="BK217" s="67">
        <f>+IF(AND(M217&gt;=BK$5,M217&lt;BK$6),1,0)</f>
        <v>0</v>
      </c>
      <c r="BL217" s="67">
        <f>+IF(AND(M217&gt;=BL$5,M217&lt;BL$6),1,0)</f>
        <v>0</v>
      </c>
      <c r="BM217" s="67">
        <f>+IF(AND(M217&gt;=BM$5,M217&lt;BM$6),1,0)</f>
        <v>0</v>
      </c>
      <c r="BN217" s="67">
        <f>+IF(M217&gt;=BN$6,1,0)</f>
        <v>1</v>
      </c>
      <c r="BO217" s="67" t="str">
        <f>+IF(M217&gt;=BO$6,"YES","NO")</f>
        <v>YES</v>
      </c>
      <c r="BP217" s="67" t="str">
        <f>+IF(K217&gt;=BP$6,"YES","NO")</f>
        <v>YES</v>
      </c>
      <c r="BQ217" s="67" t="str">
        <f>+IF(ISERROR(VLOOKUP(E217,'[1]Hi Tech List (2020)'!$A$2:$B$84,1,FALSE)),"NO","YES")</f>
        <v>NO</v>
      </c>
      <c r="BR217" s="67" t="str">
        <f>IF(AL217&gt;=BR$6,"YES","NO")</f>
        <v>NO</v>
      </c>
      <c r="BS217" s="67" t="str">
        <f>IF(AB217&gt;BS$6,"YES","NO")</f>
        <v>NO</v>
      </c>
      <c r="BT217" s="67" t="str">
        <f>IF(AC217&gt;BT$6,"YES","NO")</f>
        <v>NO</v>
      </c>
      <c r="BU217" s="67" t="str">
        <f>IF(AD217&gt;BU$6,"YES","NO")</f>
        <v>YES</v>
      </c>
      <c r="BV217" s="67" t="str">
        <f>IF(OR(BS217="YES",BT217="YES",BU217="YES"),"YES","NO")</f>
        <v>YES</v>
      </c>
      <c r="BW217" s="67" t="str">
        <f>+IF(BE217=1,BE$8,IF(BF217=1,BF$8,IF(BG217=1,BG$8,IF(BH217=1,BH$8,BI$8))))</f>
        <v>$25-30</v>
      </c>
      <c r="BX217" s="67" t="str">
        <f>+IF(BJ217=1,BJ$8,IF(BK217=1,BK$8,IF(BL217=1,BL$8,IF(BM217=1,BM$8,BN$8))))</f>
        <v>&gt;$30</v>
      </c>
    </row>
    <row r="218" spans="1:76" hidden="1" x14ac:dyDescent="0.2">
      <c r="A218" s="77" t="str">
        <f t="shared" si="16"/>
        <v>19-0000</v>
      </c>
      <c r="B218" s="77" t="str">
        <f>VLOOKUP(A218,'[1]2- &amp; 3-digit SOC'!$A$1:$B$121,2,FALSE)</f>
        <v>Life, Physical, and Social Science Occupations</v>
      </c>
      <c r="C218" s="77" t="str">
        <f t="shared" si="17"/>
        <v>19-0000 Life, Physical, and Social Science Occupations</v>
      </c>
      <c r="D218" s="77" t="str">
        <f t="shared" si="18"/>
        <v>19-1000</v>
      </c>
      <c r="E218" s="77" t="str">
        <f>VLOOKUP(D218,'[1]2- &amp; 3-digit SOC'!$A$1:$B$121,2,FALSE)</f>
        <v>Life Scientists</v>
      </c>
      <c r="F218" s="77" t="str">
        <f t="shared" si="19"/>
        <v>19-1000 Life Scientists</v>
      </c>
      <c r="G218" s="77" t="s">
        <v>725</v>
      </c>
      <c r="H218" s="77" t="s">
        <v>726</v>
      </c>
      <c r="I218" s="77" t="s">
        <v>727</v>
      </c>
      <c r="J218" s="78" t="str">
        <f>CONCATENATE(H218, " (", R218, ")")</f>
        <v>Zoologists and Wildlife Biologists ($59,803)</v>
      </c>
      <c r="K218" s="70">
        <v>11.781978246</v>
      </c>
      <c r="L218" s="70">
        <v>23.7507945274</v>
      </c>
      <c r="M218" s="70">
        <v>28.7514192571</v>
      </c>
      <c r="N218" s="70">
        <v>30.4397580758</v>
      </c>
      <c r="O218" s="70">
        <v>40.736742774900002</v>
      </c>
      <c r="P218" s="70">
        <v>46.542515536300002</v>
      </c>
      <c r="Q218" s="71">
        <v>59802.9520548</v>
      </c>
      <c r="R218" s="71" t="str">
        <f>TEXT(Q218, "$#,###")</f>
        <v>$59,803</v>
      </c>
      <c r="S218" s="68" t="s">
        <v>84</v>
      </c>
      <c r="T218" s="68" t="s">
        <v>8</v>
      </c>
      <c r="U218" s="68" t="s">
        <v>8</v>
      </c>
      <c r="V218" s="61">
        <v>157.41351140800001</v>
      </c>
      <c r="W218" s="61">
        <v>136.792710844</v>
      </c>
      <c r="X218" s="61">
        <f>W218-V218</f>
        <v>-20.620800564000007</v>
      </c>
      <c r="Y218" s="72">
        <f>X218/V218</f>
        <v>-0.1309976531211032</v>
      </c>
      <c r="Z218" s="61">
        <v>136.792710844</v>
      </c>
      <c r="AA218" s="61">
        <v>147.98997915199999</v>
      </c>
      <c r="AB218" s="61">
        <f>AA218-Z218</f>
        <v>11.197268307999991</v>
      </c>
      <c r="AC218" s="72">
        <f>AB218/Z218</f>
        <v>8.1855738064650879E-2</v>
      </c>
      <c r="AD218" s="61">
        <v>58.081134335999998</v>
      </c>
      <c r="AE218" s="61">
        <v>14.520283584</v>
      </c>
      <c r="AF218" s="61">
        <v>32.962883915900001</v>
      </c>
      <c r="AG218" s="61">
        <v>10.987627972</v>
      </c>
      <c r="AH218" s="62">
        <v>7.8E-2</v>
      </c>
      <c r="AI218" s="61">
        <v>132.019009474</v>
      </c>
      <c r="AJ218" s="61">
        <v>46.000419602000001</v>
      </c>
      <c r="AK218" s="63">
        <f>AJ218/AI218</f>
        <v>0.34843784834682756</v>
      </c>
      <c r="AL218" s="73">
        <v>79</v>
      </c>
      <c r="AM218" s="74">
        <v>0.24767500000000001</v>
      </c>
      <c r="AN218" s="74">
        <v>0.25757400000000003</v>
      </c>
      <c r="AO218" s="75">
        <v>4.4957494859500002E-4</v>
      </c>
      <c r="AP218" s="76" t="s">
        <v>90</v>
      </c>
      <c r="AQ218" s="76" t="s">
        <v>90</v>
      </c>
      <c r="AR218" s="75">
        <v>0.32005083659799999</v>
      </c>
      <c r="AS218" s="75">
        <v>0.26927305144000002</v>
      </c>
      <c r="AT218" s="75">
        <v>0.19055797182199999</v>
      </c>
      <c r="AU218" s="75">
        <v>0.13497178679800001</v>
      </c>
      <c r="AV218" s="76" t="s">
        <v>90</v>
      </c>
      <c r="AW218" s="61">
        <v>9</v>
      </c>
      <c r="AX218" s="61">
        <v>15</v>
      </c>
      <c r="AY218" s="61">
        <v>39</v>
      </c>
      <c r="AZ218" s="61">
        <v>43</v>
      </c>
      <c r="BA218" s="61">
        <v>50</v>
      </c>
      <c r="BB218" s="61">
        <f>SUM(AW218:BA218)</f>
        <v>156</v>
      </c>
      <c r="BC218" s="61">
        <f>BA218-AW218</f>
        <v>41</v>
      </c>
      <c r="BD218" s="63">
        <f>BC218/AW218</f>
        <v>4.5555555555555554</v>
      </c>
      <c r="BE218" s="67">
        <f>IF(K218&lt;BE$6,1,0)</f>
        <v>1</v>
      </c>
      <c r="BF218" s="67">
        <f>+IF(AND(K218&gt;=BF$5,K218&lt;BF$6),1,0)</f>
        <v>0</v>
      </c>
      <c r="BG218" s="67">
        <f>+IF(AND(K218&gt;=BG$5,K218&lt;BG$6),1,0)</f>
        <v>0</v>
      </c>
      <c r="BH218" s="67">
        <f>+IF(AND(K218&gt;=BH$5,K218&lt;BH$6),1,0)</f>
        <v>0</v>
      </c>
      <c r="BI218" s="67">
        <f>+IF(K218&gt;=BI$6,1,0)</f>
        <v>0</v>
      </c>
      <c r="BJ218" s="67">
        <f>IF(M218&lt;BJ$6,1,0)</f>
        <v>0</v>
      </c>
      <c r="BK218" s="67">
        <f>+IF(AND(M218&gt;=BK$5,M218&lt;BK$6),1,0)</f>
        <v>0</v>
      </c>
      <c r="BL218" s="67">
        <f>+IF(AND(M218&gt;=BL$5,M218&lt;BL$6),1,0)</f>
        <v>0</v>
      </c>
      <c r="BM218" s="67">
        <f>+IF(AND(M218&gt;=BM$5,M218&lt;BM$6),1,0)</f>
        <v>1</v>
      </c>
      <c r="BN218" s="67">
        <f>+IF(M218&gt;=BN$6,1,0)</f>
        <v>0</v>
      </c>
      <c r="BO218" s="67" t="str">
        <f>+IF(M218&gt;=BO$6,"YES","NO")</f>
        <v>YES</v>
      </c>
      <c r="BP218" s="67" t="str">
        <f>+IF(K218&gt;=BP$6,"YES","NO")</f>
        <v>NO</v>
      </c>
      <c r="BQ218" s="67" t="str">
        <f>+IF(ISERROR(VLOOKUP(E218,'[1]Hi Tech List (2020)'!$A$2:$B$84,1,FALSE)),"NO","YES")</f>
        <v>NO</v>
      </c>
      <c r="BR218" s="67" t="str">
        <f>IF(AL218&gt;=BR$6,"YES","NO")</f>
        <v>NO</v>
      </c>
      <c r="BS218" s="67" t="str">
        <f>IF(AB218&gt;BS$6,"YES","NO")</f>
        <v>NO</v>
      </c>
      <c r="BT218" s="67" t="str">
        <f>IF(AC218&gt;BT$6,"YES","NO")</f>
        <v>NO</v>
      </c>
      <c r="BU218" s="67" t="str">
        <f>IF(AD218&gt;BU$6,"YES","NO")</f>
        <v>NO</v>
      </c>
      <c r="BV218" s="67" t="str">
        <f>IF(OR(BS218="YES",BT218="YES",BU218="YES"),"YES","NO")</f>
        <v>NO</v>
      </c>
      <c r="BW218" s="67" t="str">
        <f>+IF(BE218=1,BE$8,IF(BF218=1,BF$8,IF(BG218=1,BG$8,IF(BH218=1,BH$8,BI$8))))</f>
        <v>&lt;$15</v>
      </c>
      <c r="BX218" s="67" t="str">
        <f>+IF(BJ218=1,BJ$8,IF(BK218=1,BK$8,IF(BL218=1,BL$8,IF(BM218=1,BM$8,BN$8))))</f>
        <v>$25-30</v>
      </c>
    </row>
    <row r="219" spans="1:76" hidden="1" x14ac:dyDescent="0.2">
      <c r="A219" s="77" t="str">
        <f t="shared" si="16"/>
        <v>19-0000</v>
      </c>
      <c r="B219" s="77" t="str">
        <f>VLOOKUP(A219,'[1]2- &amp; 3-digit SOC'!$A$1:$B$121,2,FALSE)</f>
        <v>Life, Physical, and Social Science Occupations</v>
      </c>
      <c r="C219" s="77" t="str">
        <f t="shared" si="17"/>
        <v>19-0000 Life, Physical, and Social Science Occupations</v>
      </c>
      <c r="D219" s="77" t="str">
        <f t="shared" si="18"/>
        <v>19-1000</v>
      </c>
      <c r="E219" s="77" t="str">
        <f>VLOOKUP(D219,'[1]2- &amp; 3-digit SOC'!$A$1:$B$121,2,FALSE)</f>
        <v>Life Scientists</v>
      </c>
      <c r="F219" s="77" t="str">
        <f t="shared" si="19"/>
        <v>19-1000 Life Scientists</v>
      </c>
      <c r="G219" s="77" t="s">
        <v>728</v>
      </c>
      <c r="H219" s="77" t="s">
        <v>729</v>
      </c>
      <c r="I219" s="77" t="s">
        <v>730</v>
      </c>
      <c r="J219" s="78" t="str">
        <f>CONCATENATE(H219, " (", R219, ")")</f>
        <v>Foresters ($65,243)</v>
      </c>
      <c r="K219" s="70">
        <v>25.890396533899999</v>
      </c>
      <c r="L219" s="70">
        <v>27.9790105125</v>
      </c>
      <c r="M219" s="70">
        <v>31.366762157899998</v>
      </c>
      <c r="N219" s="70">
        <v>32.015500146299999</v>
      </c>
      <c r="O219" s="70">
        <v>36.053422318599999</v>
      </c>
      <c r="P219" s="70">
        <v>39.750038177</v>
      </c>
      <c r="Q219" s="71">
        <v>65242.865288399997</v>
      </c>
      <c r="R219" s="71" t="str">
        <f>TEXT(Q219, "$#,###")</f>
        <v>$65,243</v>
      </c>
      <c r="S219" s="68" t="s">
        <v>84</v>
      </c>
      <c r="T219" s="68" t="s">
        <v>8</v>
      </c>
      <c r="U219" s="68" t="s">
        <v>8</v>
      </c>
      <c r="V219" s="61">
        <v>117.52898015</v>
      </c>
      <c r="W219" s="61">
        <v>152.62878002100001</v>
      </c>
      <c r="X219" s="61">
        <f>W219-V219</f>
        <v>35.099799871000016</v>
      </c>
      <c r="Y219" s="72">
        <f>X219/V219</f>
        <v>0.29864804260364392</v>
      </c>
      <c r="Z219" s="61">
        <v>152.62878002100001</v>
      </c>
      <c r="AA219" s="61">
        <v>158.79618179600001</v>
      </c>
      <c r="AB219" s="61">
        <f>AA219-Z219</f>
        <v>6.1674017750000019</v>
      </c>
      <c r="AC219" s="72">
        <f>AB219/Z219</f>
        <v>4.0407856068504486E-2</v>
      </c>
      <c r="AD219" s="61">
        <v>60.898462627599997</v>
      </c>
      <c r="AE219" s="61">
        <v>15.224615656899999</v>
      </c>
      <c r="AF219" s="61">
        <v>39.970430391900003</v>
      </c>
      <c r="AG219" s="61">
        <v>13.3234767973</v>
      </c>
      <c r="AH219" s="62">
        <v>8.5999999999999993E-2</v>
      </c>
      <c r="AI219" s="61">
        <v>149.615306538</v>
      </c>
      <c r="AJ219" s="61">
        <v>49.6838959317</v>
      </c>
      <c r="AK219" s="63">
        <f>AJ219/AI219</f>
        <v>0.33207762682410474</v>
      </c>
      <c r="AL219" s="73">
        <v>76.400000000000006</v>
      </c>
      <c r="AM219" s="74">
        <v>0.52388199999999996</v>
      </c>
      <c r="AN219" s="74">
        <v>0.53142500000000004</v>
      </c>
      <c r="AO219" s="75">
        <v>8.2714268254799995E-7</v>
      </c>
      <c r="AP219" s="76" t="s">
        <v>90</v>
      </c>
      <c r="AQ219" s="76" t="s">
        <v>90</v>
      </c>
      <c r="AR219" s="75">
        <v>0.24411764901399999</v>
      </c>
      <c r="AS219" s="75">
        <v>0.23112768970899999</v>
      </c>
      <c r="AT219" s="75">
        <v>0.22170847006</v>
      </c>
      <c r="AU219" s="75">
        <v>0.20211555199799999</v>
      </c>
      <c r="AV219" s="76" t="s">
        <v>90</v>
      </c>
      <c r="AW219" s="61">
        <v>0</v>
      </c>
      <c r="AX219" s="61">
        <v>2</v>
      </c>
      <c r="AY219" s="61">
        <v>1</v>
      </c>
      <c r="AZ219" s="61">
        <v>1</v>
      </c>
      <c r="BA219" s="61">
        <v>1</v>
      </c>
      <c r="BB219" s="61">
        <f>SUM(AW219:BA219)</f>
        <v>5</v>
      </c>
      <c r="BC219" s="61">
        <f>BA219-AW219</f>
        <v>1</v>
      </c>
      <c r="BD219" s="63">
        <v>0</v>
      </c>
      <c r="BE219" s="67">
        <f>IF(K219&lt;BE$6,1,0)</f>
        <v>0</v>
      </c>
      <c r="BF219" s="67">
        <f>+IF(AND(K219&gt;=BF$5,K219&lt;BF$6),1,0)</f>
        <v>0</v>
      </c>
      <c r="BG219" s="67">
        <f>+IF(AND(K219&gt;=BG$5,K219&lt;BG$6),1,0)</f>
        <v>0</v>
      </c>
      <c r="BH219" s="67">
        <f>+IF(AND(K219&gt;=BH$5,K219&lt;BH$6),1,0)</f>
        <v>1</v>
      </c>
      <c r="BI219" s="67">
        <f>+IF(K219&gt;=BI$6,1,0)</f>
        <v>0</v>
      </c>
      <c r="BJ219" s="67">
        <f>IF(M219&lt;BJ$6,1,0)</f>
        <v>0</v>
      </c>
      <c r="BK219" s="67">
        <f>+IF(AND(M219&gt;=BK$5,M219&lt;BK$6),1,0)</f>
        <v>0</v>
      </c>
      <c r="BL219" s="67">
        <f>+IF(AND(M219&gt;=BL$5,M219&lt;BL$6),1,0)</f>
        <v>0</v>
      </c>
      <c r="BM219" s="67">
        <f>+IF(AND(M219&gt;=BM$5,M219&lt;BM$6),1,0)</f>
        <v>0</v>
      </c>
      <c r="BN219" s="67">
        <f>+IF(M219&gt;=BN$6,1,0)</f>
        <v>1</v>
      </c>
      <c r="BO219" s="67" t="str">
        <f>+IF(M219&gt;=BO$6,"YES","NO")</f>
        <v>YES</v>
      </c>
      <c r="BP219" s="67" t="str">
        <f>+IF(K219&gt;=BP$6,"YES","NO")</f>
        <v>YES</v>
      </c>
      <c r="BQ219" s="67" t="str">
        <f>+IF(ISERROR(VLOOKUP(E219,'[1]Hi Tech List (2020)'!$A$2:$B$84,1,FALSE)),"NO","YES")</f>
        <v>NO</v>
      </c>
      <c r="BR219" s="67" t="str">
        <f>IF(AL219&gt;=BR$6,"YES","NO")</f>
        <v>NO</v>
      </c>
      <c r="BS219" s="67" t="str">
        <f>IF(AB219&gt;BS$6,"YES","NO")</f>
        <v>NO</v>
      </c>
      <c r="BT219" s="67" t="str">
        <f>IF(AC219&gt;BT$6,"YES","NO")</f>
        <v>NO</v>
      </c>
      <c r="BU219" s="67" t="str">
        <f>IF(AD219&gt;BU$6,"YES","NO")</f>
        <v>NO</v>
      </c>
      <c r="BV219" s="67" t="str">
        <f>IF(OR(BS219="YES",BT219="YES",BU219="YES"),"YES","NO")</f>
        <v>NO</v>
      </c>
      <c r="BW219" s="67" t="str">
        <f>+IF(BE219=1,BE$8,IF(BF219=1,BF$8,IF(BG219=1,BG$8,IF(BH219=1,BH$8,BI$8))))</f>
        <v>$25-30</v>
      </c>
      <c r="BX219" s="67" t="str">
        <f>+IF(BJ219=1,BJ$8,IF(BK219=1,BK$8,IF(BL219=1,BL$8,IF(BM219=1,BM$8,BN$8))))</f>
        <v>&gt;$30</v>
      </c>
    </row>
    <row r="220" spans="1:76" hidden="1" x14ac:dyDescent="0.2">
      <c r="A220" s="77" t="str">
        <f t="shared" si="16"/>
        <v>19-0000</v>
      </c>
      <c r="B220" s="77" t="str">
        <f>VLOOKUP(A220,'[1]2- &amp; 3-digit SOC'!$A$1:$B$121,2,FALSE)</f>
        <v>Life, Physical, and Social Science Occupations</v>
      </c>
      <c r="C220" s="77" t="str">
        <f t="shared" si="17"/>
        <v>19-0000 Life, Physical, and Social Science Occupations</v>
      </c>
      <c r="D220" s="77" t="str">
        <f t="shared" si="18"/>
        <v>19-1000</v>
      </c>
      <c r="E220" s="77" t="str">
        <f>VLOOKUP(D220,'[1]2- &amp; 3-digit SOC'!$A$1:$B$121,2,FALSE)</f>
        <v>Life Scientists</v>
      </c>
      <c r="F220" s="77" t="str">
        <f t="shared" si="19"/>
        <v>19-1000 Life Scientists</v>
      </c>
      <c r="G220" s="77" t="s">
        <v>731</v>
      </c>
      <c r="H220" s="77" t="s">
        <v>732</v>
      </c>
      <c r="I220" s="77" t="s">
        <v>733</v>
      </c>
      <c r="J220" s="78" t="str">
        <f>CONCATENATE(H220, " (", R220, ")")</f>
        <v>Epidemiologists ($73,573)</v>
      </c>
      <c r="K220" s="70">
        <v>25.374621353199998</v>
      </c>
      <c r="L220" s="70">
        <v>29.477675351399999</v>
      </c>
      <c r="M220" s="70">
        <v>35.371807680899998</v>
      </c>
      <c r="N220" s="70">
        <v>38.000361051699997</v>
      </c>
      <c r="O220" s="70">
        <v>43.595962312799998</v>
      </c>
      <c r="P220" s="70">
        <v>56.502177402400001</v>
      </c>
      <c r="Q220" s="71">
        <v>73573.359976199994</v>
      </c>
      <c r="R220" s="71" t="str">
        <f>TEXT(Q220, "$#,###")</f>
        <v>$73,573</v>
      </c>
      <c r="S220" s="68" t="s">
        <v>599</v>
      </c>
      <c r="T220" s="68" t="s">
        <v>8</v>
      </c>
      <c r="U220" s="68" t="s">
        <v>8</v>
      </c>
      <c r="V220" s="61">
        <v>117.429678405</v>
      </c>
      <c r="W220" s="61">
        <v>132.26295706400001</v>
      </c>
      <c r="X220" s="61">
        <f>W220-V220</f>
        <v>14.833278659000001</v>
      </c>
      <c r="Y220" s="72">
        <f>X220/V220</f>
        <v>0.12631626740764726</v>
      </c>
      <c r="Z220" s="61">
        <v>132.26295706400001</v>
      </c>
      <c r="AA220" s="61">
        <v>138.513115605</v>
      </c>
      <c r="AB220" s="61">
        <f>AA220-Z220</f>
        <v>6.2501585409999905</v>
      </c>
      <c r="AC220" s="72">
        <f>AB220/Z220</f>
        <v>4.7255548187809193E-2</v>
      </c>
      <c r="AD220" s="61">
        <v>47.235145611599997</v>
      </c>
      <c r="AE220" s="61">
        <v>11.808786402899999</v>
      </c>
      <c r="AF220" s="61">
        <v>29.463664119800001</v>
      </c>
      <c r="AG220" s="61">
        <v>9.8212213732699993</v>
      </c>
      <c r="AH220" s="76">
        <v>7.2999999999999995E-2</v>
      </c>
      <c r="AI220" s="61">
        <v>129.37868305399999</v>
      </c>
      <c r="AJ220" s="61">
        <v>42.495793355399996</v>
      </c>
      <c r="AK220" s="63">
        <f>AJ220/AI220</f>
        <v>0.32846054970016297</v>
      </c>
      <c r="AL220" s="73">
        <v>75</v>
      </c>
      <c r="AM220" s="74">
        <v>0.59260000000000002</v>
      </c>
      <c r="AN220" s="74">
        <v>0.59614500000000004</v>
      </c>
      <c r="AO220" s="75">
        <v>1.92400908696E-5</v>
      </c>
      <c r="AP220" s="75">
        <v>4.3513323427300002E-4</v>
      </c>
      <c r="AQ220" s="76" t="s">
        <v>90</v>
      </c>
      <c r="AR220" s="75">
        <v>0.33326398022199999</v>
      </c>
      <c r="AS220" s="75">
        <v>0.29816853823900002</v>
      </c>
      <c r="AT220" s="75">
        <v>0.182940709757</v>
      </c>
      <c r="AU220" s="75">
        <v>0.12296467881500001</v>
      </c>
      <c r="AV220" s="76" t="s">
        <v>90</v>
      </c>
      <c r="AW220" s="61">
        <v>0</v>
      </c>
      <c r="AX220" s="61">
        <v>51</v>
      </c>
      <c r="AY220" s="61">
        <v>76</v>
      </c>
      <c r="AZ220" s="61">
        <v>49</v>
      </c>
      <c r="BA220" s="61">
        <v>28</v>
      </c>
      <c r="BB220" s="61">
        <f>SUM(AW220:BA220)</f>
        <v>204</v>
      </c>
      <c r="BC220" s="61">
        <f>BA220-AW220</f>
        <v>28</v>
      </c>
      <c r="BD220" s="63">
        <v>0</v>
      </c>
      <c r="BE220" s="67">
        <f>IF(K220&lt;BE$6,1,0)</f>
        <v>0</v>
      </c>
      <c r="BF220" s="67">
        <f>+IF(AND(K220&gt;=BF$5,K220&lt;BF$6),1,0)</f>
        <v>0</v>
      </c>
      <c r="BG220" s="67">
        <f>+IF(AND(K220&gt;=BG$5,K220&lt;BG$6),1,0)</f>
        <v>0</v>
      </c>
      <c r="BH220" s="67">
        <f>+IF(AND(K220&gt;=BH$5,K220&lt;BH$6),1,0)</f>
        <v>1</v>
      </c>
      <c r="BI220" s="67">
        <f>+IF(K220&gt;=BI$6,1,0)</f>
        <v>0</v>
      </c>
      <c r="BJ220" s="67">
        <f>IF(M220&lt;BJ$6,1,0)</f>
        <v>0</v>
      </c>
      <c r="BK220" s="67">
        <f>+IF(AND(M220&gt;=BK$5,M220&lt;BK$6),1,0)</f>
        <v>0</v>
      </c>
      <c r="BL220" s="67">
        <f>+IF(AND(M220&gt;=BL$5,M220&lt;BL$6),1,0)</f>
        <v>0</v>
      </c>
      <c r="BM220" s="67">
        <f>+IF(AND(M220&gt;=BM$5,M220&lt;BM$6),1,0)</f>
        <v>0</v>
      </c>
      <c r="BN220" s="67">
        <f>+IF(M220&gt;=BN$6,1,0)</f>
        <v>1</v>
      </c>
      <c r="BO220" s="67" t="str">
        <f>+IF(M220&gt;=BO$6,"YES","NO")</f>
        <v>YES</v>
      </c>
      <c r="BP220" s="67" t="str">
        <f>+IF(K220&gt;=BP$6,"YES","NO")</f>
        <v>YES</v>
      </c>
      <c r="BQ220" s="67" t="str">
        <f>+IF(ISERROR(VLOOKUP(E220,'[1]Hi Tech List (2020)'!$A$2:$B$84,1,FALSE)),"NO","YES")</f>
        <v>NO</v>
      </c>
      <c r="BR220" s="67" t="str">
        <f>IF(AL220&gt;=BR$6,"YES","NO")</f>
        <v>NO</v>
      </c>
      <c r="BS220" s="67" t="str">
        <f>IF(AB220&gt;BS$6,"YES","NO")</f>
        <v>NO</v>
      </c>
      <c r="BT220" s="67" t="str">
        <f>IF(AC220&gt;BT$6,"YES","NO")</f>
        <v>NO</v>
      </c>
      <c r="BU220" s="67" t="str">
        <f>IF(AD220&gt;BU$6,"YES","NO")</f>
        <v>NO</v>
      </c>
      <c r="BV220" s="67" t="str">
        <f>IF(OR(BS220="YES",BT220="YES",BU220="YES"),"YES","NO")</f>
        <v>NO</v>
      </c>
      <c r="BW220" s="67" t="str">
        <f>+IF(BE220=1,BE$8,IF(BF220=1,BF$8,IF(BG220=1,BG$8,IF(BH220=1,BH$8,BI$8))))</f>
        <v>$25-30</v>
      </c>
      <c r="BX220" s="67" t="str">
        <f>+IF(BJ220=1,BJ$8,IF(BK220=1,BK$8,IF(BL220=1,BL$8,IF(BM220=1,BM$8,BN$8))))</f>
        <v>&gt;$30</v>
      </c>
    </row>
    <row r="221" spans="1:76" hidden="1" x14ac:dyDescent="0.2">
      <c r="A221" s="77" t="str">
        <f t="shared" si="16"/>
        <v>19-0000</v>
      </c>
      <c r="B221" s="77" t="str">
        <f>VLOOKUP(A221,'[1]2- &amp; 3-digit SOC'!$A$1:$B$121,2,FALSE)</f>
        <v>Life, Physical, and Social Science Occupations</v>
      </c>
      <c r="C221" s="77" t="str">
        <f t="shared" si="17"/>
        <v>19-0000 Life, Physical, and Social Science Occupations</v>
      </c>
      <c r="D221" s="77" t="str">
        <f t="shared" si="18"/>
        <v>19-1000</v>
      </c>
      <c r="E221" s="77" t="str">
        <f>VLOOKUP(D221,'[1]2- &amp; 3-digit SOC'!$A$1:$B$121,2,FALSE)</f>
        <v>Life Scientists</v>
      </c>
      <c r="F221" s="77" t="str">
        <f t="shared" si="19"/>
        <v>19-1000 Life Scientists</v>
      </c>
      <c r="G221" s="77" t="s">
        <v>734</v>
      </c>
      <c r="H221" s="77" t="s">
        <v>735</v>
      </c>
      <c r="I221" s="77" t="s">
        <v>736</v>
      </c>
      <c r="J221" s="78" t="str">
        <f>CONCATENATE(H221, " (", R221, ")")</f>
        <v>Medical Scientists, Except Epidemiologists ($61,211)</v>
      </c>
      <c r="K221" s="70">
        <v>21.367295855599998</v>
      </c>
      <c r="L221" s="70">
        <v>24.590609650299999</v>
      </c>
      <c r="M221" s="70">
        <v>29.4283528307</v>
      </c>
      <c r="N221" s="70">
        <v>32.560988887400001</v>
      </c>
      <c r="O221" s="70">
        <v>36.622686635100003</v>
      </c>
      <c r="P221" s="70">
        <v>46.489583054100002</v>
      </c>
      <c r="Q221" s="71">
        <v>61210.973887799999</v>
      </c>
      <c r="R221" s="71" t="str">
        <f>TEXT(Q221, "$#,###")</f>
        <v>$61,211</v>
      </c>
      <c r="S221" s="68" t="s">
        <v>724</v>
      </c>
      <c r="T221" s="68" t="s">
        <v>8</v>
      </c>
      <c r="U221" s="68" t="s">
        <v>8</v>
      </c>
      <c r="V221" s="61">
        <v>1036.832879</v>
      </c>
      <c r="W221" s="61">
        <v>1381.4484464300001</v>
      </c>
      <c r="X221" s="61">
        <f>W221-V221</f>
        <v>344.61556743000006</v>
      </c>
      <c r="Y221" s="72">
        <f>X221/V221</f>
        <v>0.33237330182118968</v>
      </c>
      <c r="Z221" s="61">
        <v>1381.4484464300001</v>
      </c>
      <c r="AA221" s="61">
        <v>1473.9234275399999</v>
      </c>
      <c r="AB221" s="61">
        <f>AA221-Z221</f>
        <v>92.474981109999817</v>
      </c>
      <c r="AC221" s="72">
        <f>AB221/Z221</f>
        <v>6.6940595104346981E-2</v>
      </c>
      <c r="AD221" s="61">
        <v>528.42394591000004</v>
      </c>
      <c r="AE221" s="61">
        <v>132.10598647699999</v>
      </c>
      <c r="AF221" s="61">
        <v>310.03396491699999</v>
      </c>
      <c r="AG221" s="61">
        <v>103.344654972</v>
      </c>
      <c r="AH221" s="62">
        <v>7.2999999999999995E-2</v>
      </c>
      <c r="AI221" s="61">
        <v>1339.05717138</v>
      </c>
      <c r="AJ221" s="61">
        <v>432.82231147200002</v>
      </c>
      <c r="AK221" s="63">
        <f>AJ221/AI221</f>
        <v>0.32322915012354836</v>
      </c>
      <c r="AL221" s="73">
        <v>78.599999999999994</v>
      </c>
      <c r="AM221" s="74">
        <v>0.38005899999999998</v>
      </c>
      <c r="AN221" s="74">
        <v>0.382637</v>
      </c>
      <c r="AO221" s="75">
        <v>1.9719417676899999E-5</v>
      </c>
      <c r="AP221" s="76" t="s">
        <v>90</v>
      </c>
      <c r="AQ221" s="75">
        <v>1.92346057488E-2</v>
      </c>
      <c r="AR221" s="75">
        <v>0.30904585876399998</v>
      </c>
      <c r="AS221" s="75">
        <v>0.31421494103499997</v>
      </c>
      <c r="AT221" s="75">
        <v>0.187373378753</v>
      </c>
      <c r="AU221" s="75">
        <v>0.12266330773799999</v>
      </c>
      <c r="AV221" s="75">
        <v>4.6925459999800002E-2</v>
      </c>
      <c r="AW221" s="61">
        <v>529</v>
      </c>
      <c r="AX221" s="61">
        <v>587</v>
      </c>
      <c r="AY221" s="61">
        <v>617</v>
      </c>
      <c r="AZ221" s="61">
        <v>586</v>
      </c>
      <c r="BA221" s="61">
        <v>811</v>
      </c>
      <c r="BB221" s="61">
        <f>SUM(AW221:BA221)</f>
        <v>3130</v>
      </c>
      <c r="BC221" s="61">
        <f>BA221-AW221</f>
        <v>282</v>
      </c>
      <c r="BD221" s="63">
        <f>BC221/AW221</f>
        <v>0.53308128544423439</v>
      </c>
      <c r="BE221" s="67">
        <f>IF(K221&lt;BE$6,1,0)</f>
        <v>0</v>
      </c>
      <c r="BF221" s="67">
        <f>+IF(AND(K221&gt;=BF$5,K221&lt;BF$6),1,0)</f>
        <v>0</v>
      </c>
      <c r="BG221" s="67">
        <f>+IF(AND(K221&gt;=BG$5,K221&lt;BG$6),1,0)</f>
        <v>1</v>
      </c>
      <c r="BH221" s="67">
        <f>+IF(AND(K221&gt;=BH$5,K221&lt;BH$6),1,0)</f>
        <v>0</v>
      </c>
      <c r="BI221" s="67">
        <f>+IF(K221&gt;=BI$6,1,0)</f>
        <v>0</v>
      </c>
      <c r="BJ221" s="67">
        <f>IF(M221&lt;BJ$6,1,0)</f>
        <v>0</v>
      </c>
      <c r="BK221" s="67">
        <f>+IF(AND(M221&gt;=BK$5,M221&lt;BK$6),1,0)</f>
        <v>0</v>
      </c>
      <c r="BL221" s="67">
        <f>+IF(AND(M221&gt;=BL$5,M221&lt;BL$6),1,0)</f>
        <v>0</v>
      </c>
      <c r="BM221" s="67">
        <f>+IF(AND(M221&gt;=BM$5,M221&lt;BM$6),1,0)</f>
        <v>1</v>
      </c>
      <c r="BN221" s="67">
        <f>+IF(M221&gt;=BN$6,1,0)</f>
        <v>0</v>
      </c>
      <c r="BO221" s="67" t="str">
        <f>+IF(M221&gt;=BO$6,"YES","NO")</f>
        <v>YES</v>
      </c>
      <c r="BP221" s="67" t="str">
        <f>+IF(K221&gt;=BP$6,"YES","NO")</f>
        <v>YES</v>
      </c>
      <c r="BQ221" s="67" t="str">
        <f>+IF(ISERROR(VLOOKUP(E221,'[1]Hi Tech List (2020)'!$A$2:$B$84,1,FALSE)),"NO","YES")</f>
        <v>NO</v>
      </c>
      <c r="BR221" s="67" t="str">
        <f>IF(AL221&gt;=BR$6,"YES","NO")</f>
        <v>NO</v>
      </c>
      <c r="BS221" s="67" t="str">
        <f>IF(AB221&gt;BS$6,"YES","NO")</f>
        <v>NO</v>
      </c>
      <c r="BT221" s="67" t="str">
        <f>IF(AC221&gt;BT$6,"YES","NO")</f>
        <v>NO</v>
      </c>
      <c r="BU221" s="67" t="str">
        <f>IF(AD221&gt;BU$6,"YES","NO")</f>
        <v>YES</v>
      </c>
      <c r="BV221" s="67" t="str">
        <f>IF(OR(BS221="YES",BT221="YES",BU221="YES"),"YES","NO")</f>
        <v>YES</v>
      </c>
      <c r="BW221" s="67" t="str">
        <f>+IF(BE221=1,BE$8,IF(BF221=1,BF$8,IF(BG221=1,BG$8,IF(BH221=1,BH$8,BI$8))))</f>
        <v>$20-25</v>
      </c>
      <c r="BX221" s="67" t="str">
        <f>+IF(BJ221=1,BJ$8,IF(BK221=1,BK$8,IF(BL221=1,BL$8,IF(BM221=1,BM$8,BN$8))))</f>
        <v>$25-30</v>
      </c>
    </row>
    <row r="222" spans="1:76" hidden="1" x14ac:dyDescent="0.2">
      <c r="A222" s="77" t="str">
        <f t="shared" si="16"/>
        <v>19-0000</v>
      </c>
      <c r="B222" s="77" t="str">
        <f>VLOOKUP(A222,'[1]2- &amp; 3-digit SOC'!$A$1:$B$121,2,FALSE)</f>
        <v>Life, Physical, and Social Science Occupations</v>
      </c>
      <c r="C222" s="77" t="str">
        <f t="shared" si="17"/>
        <v>19-0000 Life, Physical, and Social Science Occupations</v>
      </c>
      <c r="D222" s="77" t="str">
        <f t="shared" si="18"/>
        <v>19-2000</v>
      </c>
      <c r="E222" s="77" t="str">
        <f>VLOOKUP(D222,'[1]2- &amp; 3-digit SOC'!$A$1:$B$121,2,FALSE)</f>
        <v>Physical Scientists</v>
      </c>
      <c r="F222" s="77" t="str">
        <f t="shared" si="19"/>
        <v>19-2000 Physical Scientists</v>
      </c>
      <c r="G222" s="77" t="s">
        <v>737</v>
      </c>
      <c r="H222" s="77" t="s">
        <v>738</v>
      </c>
      <c r="I222" s="77" t="s">
        <v>739</v>
      </c>
      <c r="J222" s="78" t="str">
        <f>CONCATENATE(H222, " (", R222, ")")</f>
        <v>Astronomers ($61,891)</v>
      </c>
      <c r="K222" s="70">
        <v>15.109406127</v>
      </c>
      <c r="L222" s="70">
        <v>20.452499601500001</v>
      </c>
      <c r="M222" s="70">
        <v>29.755358529900001</v>
      </c>
      <c r="N222" s="70">
        <v>30.3951299975</v>
      </c>
      <c r="O222" s="70">
        <v>38.611312608299997</v>
      </c>
      <c r="P222" s="70">
        <v>45.569844964700003</v>
      </c>
      <c r="Q222" s="71">
        <v>61891.145742100001</v>
      </c>
      <c r="R222" s="71" t="str">
        <f>TEXT(Q222, "$#,###")</f>
        <v>$61,891</v>
      </c>
      <c r="S222" s="68" t="s">
        <v>724</v>
      </c>
      <c r="T222" s="68" t="s">
        <v>8</v>
      </c>
      <c r="U222" s="68" t="s">
        <v>8</v>
      </c>
      <c r="V222" s="61">
        <v>22.314586155600001</v>
      </c>
      <c r="W222" s="61">
        <v>33.806682561000002</v>
      </c>
      <c r="X222" s="61">
        <f>W222-V222</f>
        <v>11.492096405400002</v>
      </c>
      <c r="Y222" s="72">
        <f>X222/V222</f>
        <v>0.51500378834119587</v>
      </c>
      <c r="Z222" s="61">
        <v>33.806682561000002</v>
      </c>
      <c r="AA222" s="61">
        <v>35.528144494899998</v>
      </c>
      <c r="AB222" s="61">
        <f>AA222-Z222</f>
        <v>1.7214619338999952</v>
      </c>
      <c r="AC222" s="72">
        <f>AB222/Z222</f>
        <v>5.0920758959233245E-2</v>
      </c>
      <c r="AD222" s="61">
        <v>10.5567509921</v>
      </c>
      <c r="AE222" s="61">
        <v>2.6391877480199999</v>
      </c>
      <c r="AF222" s="76" t="s">
        <v>90</v>
      </c>
      <c r="AG222" s="76" t="s">
        <v>90</v>
      </c>
      <c r="AH222" s="76" t="s">
        <v>90</v>
      </c>
      <c r="AI222" s="61">
        <v>32.8972892691</v>
      </c>
      <c r="AJ222" s="76" t="s">
        <v>90</v>
      </c>
      <c r="AK222" s="79" t="s">
        <v>90</v>
      </c>
      <c r="AL222" s="73">
        <v>72.900000000000006</v>
      </c>
      <c r="AM222" s="74">
        <v>0.43243999999999999</v>
      </c>
      <c r="AN222" s="74">
        <v>0.44061899999999998</v>
      </c>
      <c r="AO222" s="75">
        <v>1.0320320785900001E-6</v>
      </c>
      <c r="AP222" s="76" t="s">
        <v>90</v>
      </c>
      <c r="AQ222" s="76" t="s">
        <v>90</v>
      </c>
      <c r="AR222" s="76" t="s">
        <v>90</v>
      </c>
      <c r="AS222" s="76" t="s">
        <v>90</v>
      </c>
      <c r="AT222" s="76" t="s">
        <v>90</v>
      </c>
      <c r="AU222" s="76" t="s">
        <v>90</v>
      </c>
      <c r="AV222" s="76" t="s">
        <v>90</v>
      </c>
      <c r="AW222" s="61">
        <v>1</v>
      </c>
      <c r="AX222" s="61">
        <v>3</v>
      </c>
      <c r="AY222" s="61">
        <v>1</v>
      </c>
      <c r="AZ222" s="61">
        <v>4</v>
      </c>
      <c r="BA222" s="61">
        <v>1</v>
      </c>
      <c r="BB222" s="61">
        <f>SUM(AW222:BA222)</f>
        <v>10</v>
      </c>
      <c r="BC222" s="61">
        <f>BA222-AW222</f>
        <v>0</v>
      </c>
      <c r="BD222" s="63">
        <f>BC222/AW222</f>
        <v>0</v>
      </c>
      <c r="BE222" s="67">
        <f>IF(K222&lt;BE$6,1,0)</f>
        <v>0</v>
      </c>
      <c r="BF222" s="67">
        <f>+IF(AND(K222&gt;=BF$5,K222&lt;BF$6),1,0)</f>
        <v>1</v>
      </c>
      <c r="BG222" s="67">
        <f>+IF(AND(K222&gt;=BG$5,K222&lt;BG$6),1,0)</f>
        <v>0</v>
      </c>
      <c r="BH222" s="67">
        <f>+IF(AND(K222&gt;=BH$5,K222&lt;BH$6),1,0)</f>
        <v>0</v>
      </c>
      <c r="BI222" s="67">
        <f>+IF(K222&gt;=BI$6,1,0)</f>
        <v>0</v>
      </c>
      <c r="BJ222" s="67">
        <f>IF(M222&lt;BJ$6,1,0)</f>
        <v>0</v>
      </c>
      <c r="BK222" s="67">
        <f>+IF(AND(M222&gt;=BK$5,M222&lt;BK$6),1,0)</f>
        <v>0</v>
      </c>
      <c r="BL222" s="67">
        <f>+IF(AND(M222&gt;=BL$5,M222&lt;BL$6),1,0)</f>
        <v>0</v>
      </c>
      <c r="BM222" s="67">
        <f>+IF(AND(M222&gt;=BM$5,M222&lt;BM$6),1,0)</f>
        <v>1</v>
      </c>
      <c r="BN222" s="67">
        <f>+IF(M222&gt;=BN$6,1,0)</f>
        <v>0</v>
      </c>
      <c r="BO222" s="67" t="str">
        <f>+IF(M222&gt;=BO$6,"YES","NO")</f>
        <v>YES</v>
      </c>
      <c r="BP222" s="67" t="str">
        <f>+IF(K222&gt;=BP$6,"YES","NO")</f>
        <v>NO</v>
      </c>
      <c r="BQ222" s="67" t="str">
        <f>+IF(ISERROR(VLOOKUP(E222,'[1]Hi Tech List (2020)'!$A$2:$B$84,1,FALSE)),"NO","YES")</f>
        <v>NO</v>
      </c>
      <c r="BR222" s="67" t="str">
        <f>IF(AL222&gt;=BR$6,"YES","NO")</f>
        <v>NO</v>
      </c>
      <c r="BS222" s="67" t="str">
        <f>IF(AB222&gt;BS$6,"YES","NO")</f>
        <v>NO</v>
      </c>
      <c r="BT222" s="67" t="str">
        <f>IF(AC222&gt;BT$6,"YES","NO")</f>
        <v>NO</v>
      </c>
      <c r="BU222" s="67" t="str">
        <f>IF(AD222&gt;BU$6,"YES","NO")</f>
        <v>NO</v>
      </c>
      <c r="BV222" s="67" t="str">
        <f>IF(OR(BS222="YES",BT222="YES",BU222="YES"),"YES","NO")</f>
        <v>NO</v>
      </c>
      <c r="BW222" s="67" t="str">
        <f>+IF(BE222=1,BE$8,IF(BF222=1,BF$8,IF(BG222=1,BG$8,IF(BH222=1,BH$8,BI$8))))</f>
        <v>$15-20</v>
      </c>
      <c r="BX222" s="67" t="str">
        <f>+IF(BJ222=1,BJ$8,IF(BK222=1,BK$8,IF(BL222=1,BL$8,IF(BM222=1,BM$8,BN$8))))</f>
        <v>$25-30</v>
      </c>
    </row>
    <row r="223" spans="1:76" hidden="1" x14ac:dyDescent="0.2">
      <c r="A223" s="77" t="str">
        <f t="shared" si="16"/>
        <v>19-0000</v>
      </c>
      <c r="B223" s="77" t="str">
        <f>VLOOKUP(A223,'[1]2- &amp; 3-digit SOC'!$A$1:$B$121,2,FALSE)</f>
        <v>Life, Physical, and Social Science Occupations</v>
      </c>
      <c r="C223" s="77" t="str">
        <f t="shared" si="17"/>
        <v>19-0000 Life, Physical, and Social Science Occupations</v>
      </c>
      <c r="D223" s="77" t="str">
        <f t="shared" si="18"/>
        <v>19-2000</v>
      </c>
      <c r="E223" s="77" t="str">
        <f>VLOOKUP(D223,'[1]2- &amp; 3-digit SOC'!$A$1:$B$121,2,FALSE)</f>
        <v>Physical Scientists</v>
      </c>
      <c r="F223" s="77" t="str">
        <f t="shared" si="19"/>
        <v>19-2000 Physical Scientists</v>
      </c>
      <c r="G223" s="77" t="s">
        <v>740</v>
      </c>
      <c r="H223" s="77" t="s">
        <v>741</v>
      </c>
      <c r="I223" s="77" t="s">
        <v>742</v>
      </c>
      <c r="J223" s="78" t="str">
        <f>CONCATENATE(H223, " (", R223, ")")</f>
        <v>Physicists ($135,253)</v>
      </c>
      <c r="K223" s="70">
        <v>51.727581731800001</v>
      </c>
      <c r="L223" s="70">
        <v>56.796227091299997</v>
      </c>
      <c r="M223" s="70">
        <v>65.025487699799996</v>
      </c>
      <c r="N223" s="70">
        <v>73.459605988500002</v>
      </c>
      <c r="O223" s="70">
        <v>87.422273511200004</v>
      </c>
      <c r="P223" s="70">
        <v>106.673271224</v>
      </c>
      <c r="Q223" s="71">
        <v>135253.01441599999</v>
      </c>
      <c r="R223" s="71" t="str">
        <f>TEXT(Q223, "$#,###")</f>
        <v>$135,253</v>
      </c>
      <c r="S223" s="68" t="s">
        <v>724</v>
      </c>
      <c r="T223" s="68" t="s">
        <v>8</v>
      </c>
      <c r="U223" s="68" t="s">
        <v>8</v>
      </c>
      <c r="V223" s="61">
        <v>394.673149653</v>
      </c>
      <c r="W223" s="61">
        <v>407.55179846700003</v>
      </c>
      <c r="X223" s="61">
        <f>W223-V223</f>
        <v>12.87864881400003</v>
      </c>
      <c r="Y223" s="72">
        <f>X223/V223</f>
        <v>3.2631175506423603E-2</v>
      </c>
      <c r="Z223" s="61">
        <v>407.55179846700003</v>
      </c>
      <c r="AA223" s="61">
        <v>426.787107773</v>
      </c>
      <c r="AB223" s="61">
        <f>AA223-Z223</f>
        <v>19.235309305999976</v>
      </c>
      <c r="AC223" s="72">
        <f>AB223/Z223</f>
        <v>4.7197213650763667E-2</v>
      </c>
      <c r="AD223" s="61">
        <v>124.653762739</v>
      </c>
      <c r="AE223" s="61">
        <v>31.163440684800001</v>
      </c>
      <c r="AF223" s="61">
        <v>75.896033631400002</v>
      </c>
      <c r="AG223" s="61">
        <v>25.298677877100001</v>
      </c>
      <c r="AH223" s="62">
        <v>6.0999999999999999E-2</v>
      </c>
      <c r="AI223" s="61">
        <v>398.88042566799999</v>
      </c>
      <c r="AJ223" s="61">
        <v>114.38752151200001</v>
      </c>
      <c r="AK223" s="63">
        <f>AJ223/AI223</f>
        <v>0.28677145869075094</v>
      </c>
      <c r="AL223" s="73">
        <v>72.8</v>
      </c>
      <c r="AM223" s="74">
        <v>0.81362699999999999</v>
      </c>
      <c r="AN223" s="74">
        <v>0.80949300000000002</v>
      </c>
      <c r="AO223" s="75">
        <v>6.3857316034700003E-7</v>
      </c>
      <c r="AP223" s="76" t="s">
        <v>90</v>
      </c>
      <c r="AQ223" s="75">
        <v>2.99301130861E-2</v>
      </c>
      <c r="AR223" s="75">
        <v>0.21569963836600001</v>
      </c>
      <c r="AS223" s="75">
        <v>0.223504521392</v>
      </c>
      <c r="AT223" s="75">
        <v>0.207808906209</v>
      </c>
      <c r="AU223" s="75">
        <v>0.20246124377899999</v>
      </c>
      <c r="AV223" s="75">
        <v>0.11390864603799999</v>
      </c>
      <c r="AW223" s="61">
        <v>134</v>
      </c>
      <c r="AX223" s="61">
        <v>148</v>
      </c>
      <c r="AY223" s="61">
        <v>135</v>
      </c>
      <c r="AZ223" s="61">
        <v>156</v>
      </c>
      <c r="BA223" s="61">
        <v>194</v>
      </c>
      <c r="BB223" s="61">
        <f>SUM(AW223:BA223)</f>
        <v>767</v>
      </c>
      <c r="BC223" s="61">
        <f>BA223-AW223</f>
        <v>60</v>
      </c>
      <c r="BD223" s="63">
        <f>BC223/AW223</f>
        <v>0.44776119402985076</v>
      </c>
      <c r="BE223" s="67">
        <f>IF(K223&lt;BE$6,1,0)</f>
        <v>0</v>
      </c>
      <c r="BF223" s="67">
        <f>+IF(AND(K223&gt;=BF$5,K223&lt;BF$6),1,0)</f>
        <v>0</v>
      </c>
      <c r="BG223" s="67">
        <f>+IF(AND(K223&gt;=BG$5,K223&lt;BG$6),1,0)</f>
        <v>0</v>
      </c>
      <c r="BH223" s="67">
        <f>+IF(AND(K223&gt;=BH$5,K223&lt;BH$6),1,0)</f>
        <v>0</v>
      </c>
      <c r="BI223" s="67">
        <f>+IF(K223&gt;=BI$6,1,0)</f>
        <v>1</v>
      </c>
      <c r="BJ223" s="67">
        <f>IF(M223&lt;BJ$6,1,0)</f>
        <v>0</v>
      </c>
      <c r="BK223" s="67">
        <f>+IF(AND(M223&gt;=BK$5,M223&lt;BK$6),1,0)</f>
        <v>0</v>
      </c>
      <c r="BL223" s="67">
        <f>+IF(AND(M223&gt;=BL$5,M223&lt;BL$6),1,0)</f>
        <v>0</v>
      </c>
      <c r="BM223" s="67">
        <f>+IF(AND(M223&gt;=BM$5,M223&lt;BM$6),1,0)</f>
        <v>0</v>
      </c>
      <c r="BN223" s="67">
        <f>+IF(M223&gt;=BN$6,1,0)</f>
        <v>1</v>
      </c>
      <c r="BO223" s="67" t="str">
        <f>+IF(M223&gt;=BO$6,"YES","NO")</f>
        <v>YES</v>
      </c>
      <c r="BP223" s="67" t="str">
        <f>+IF(K223&gt;=BP$6,"YES","NO")</f>
        <v>YES</v>
      </c>
      <c r="BQ223" s="67" t="str">
        <f>+IF(ISERROR(VLOOKUP(E223,'[1]Hi Tech List (2020)'!$A$2:$B$84,1,FALSE)),"NO","YES")</f>
        <v>NO</v>
      </c>
      <c r="BR223" s="67" t="str">
        <f>IF(AL223&gt;=BR$6,"YES","NO")</f>
        <v>NO</v>
      </c>
      <c r="BS223" s="67" t="str">
        <f>IF(AB223&gt;BS$6,"YES","NO")</f>
        <v>NO</v>
      </c>
      <c r="BT223" s="67" t="str">
        <f>IF(AC223&gt;BT$6,"YES","NO")</f>
        <v>NO</v>
      </c>
      <c r="BU223" s="67" t="str">
        <f>IF(AD223&gt;BU$6,"YES","NO")</f>
        <v>YES</v>
      </c>
      <c r="BV223" s="67" t="str">
        <f>IF(OR(BS223="YES",BT223="YES",BU223="YES"),"YES","NO")</f>
        <v>YES</v>
      </c>
      <c r="BW223" s="67" t="str">
        <f>+IF(BE223=1,BE$8,IF(BF223=1,BF$8,IF(BG223=1,BG$8,IF(BH223=1,BH$8,BI$8))))</f>
        <v>&gt;$30</v>
      </c>
      <c r="BX223" s="67" t="str">
        <f>+IF(BJ223=1,BJ$8,IF(BK223=1,BK$8,IF(BL223=1,BL$8,IF(BM223=1,BM$8,BN$8))))</f>
        <v>&gt;$30</v>
      </c>
    </row>
    <row r="224" spans="1:76" hidden="1" x14ac:dyDescent="0.2">
      <c r="A224" s="77" t="str">
        <f t="shared" si="16"/>
        <v>19-0000</v>
      </c>
      <c r="B224" s="77" t="str">
        <f>VLOOKUP(A224,'[1]2- &amp; 3-digit SOC'!$A$1:$B$121,2,FALSE)</f>
        <v>Life, Physical, and Social Science Occupations</v>
      </c>
      <c r="C224" s="77" t="str">
        <f t="shared" si="17"/>
        <v>19-0000 Life, Physical, and Social Science Occupations</v>
      </c>
      <c r="D224" s="77" t="str">
        <f t="shared" si="18"/>
        <v>19-2000</v>
      </c>
      <c r="E224" s="77" t="str">
        <f>VLOOKUP(D224,'[1]2- &amp; 3-digit SOC'!$A$1:$B$121,2,FALSE)</f>
        <v>Physical Scientists</v>
      </c>
      <c r="F224" s="77" t="str">
        <f t="shared" si="19"/>
        <v>19-2000 Physical Scientists</v>
      </c>
      <c r="G224" s="77" t="s">
        <v>743</v>
      </c>
      <c r="H224" s="77" t="s">
        <v>744</v>
      </c>
      <c r="I224" s="77" t="s">
        <v>745</v>
      </c>
      <c r="J224" s="78" t="str">
        <f>CONCATENATE(H224, " (", R224, ")")</f>
        <v>Atmospheric and Space Scientists ($106,642)</v>
      </c>
      <c r="K224" s="70">
        <v>27.360700443399999</v>
      </c>
      <c r="L224" s="70">
        <v>39.0454239524</v>
      </c>
      <c r="M224" s="70">
        <v>51.270091132799998</v>
      </c>
      <c r="N224" s="70">
        <v>51.800517735</v>
      </c>
      <c r="O224" s="70">
        <v>60.101943346600002</v>
      </c>
      <c r="P224" s="70">
        <v>68.401602801999999</v>
      </c>
      <c r="Q224" s="71">
        <v>106641.789556</v>
      </c>
      <c r="R224" s="71" t="str">
        <f>TEXT(Q224, "$#,###")</f>
        <v>$106,642</v>
      </c>
      <c r="S224" s="68" t="s">
        <v>84</v>
      </c>
      <c r="T224" s="68" t="s">
        <v>8</v>
      </c>
      <c r="U224" s="68" t="s">
        <v>8</v>
      </c>
      <c r="V224" s="61">
        <v>205.45313262799999</v>
      </c>
      <c r="W224" s="61">
        <v>247.319650696</v>
      </c>
      <c r="X224" s="61">
        <f>W224-V224</f>
        <v>41.866518068000005</v>
      </c>
      <c r="Y224" s="72">
        <f>X224/V224</f>
        <v>0.20377648922883479</v>
      </c>
      <c r="Z224" s="61">
        <v>247.319650696</v>
      </c>
      <c r="AA224" s="61">
        <v>258.35368681599999</v>
      </c>
      <c r="AB224" s="61">
        <f>AA224-Z224</f>
        <v>11.034036119999996</v>
      </c>
      <c r="AC224" s="72">
        <f>AB224/Z224</f>
        <v>4.4614473977091278E-2</v>
      </c>
      <c r="AD224" s="61">
        <v>95.068235166199997</v>
      </c>
      <c r="AE224" s="61">
        <v>23.767058791499998</v>
      </c>
      <c r="AF224" s="61">
        <v>61.091746546000003</v>
      </c>
      <c r="AG224" s="61">
        <v>20.3639155153</v>
      </c>
      <c r="AH224" s="62">
        <v>8.1000000000000003E-2</v>
      </c>
      <c r="AI224" s="61">
        <v>242.08066859199999</v>
      </c>
      <c r="AJ224" s="61">
        <v>95.486631442800004</v>
      </c>
      <c r="AK224" s="63">
        <f>AJ224/AI224</f>
        <v>0.39444137360563924</v>
      </c>
      <c r="AL224" s="73">
        <v>83.2</v>
      </c>
      <c r="AM224" s="74">
        <v>0.70964099999999997</v>
      </c>
      <c r="AN224" s="74">
        <v>0.70960500000000004</v>
      </c>
      <c r="AO224" s="76" t="s">
        <v>90</v>
      </c>
      <c r="AP224" s="76" t="s">
        <v>90</v>
      </c>
      <c r="AQ224" s="75">
        <v>7.6397654014899993E-2</v>
      </c>
      <c r="AR224" s="75">
        <v>0.30733586705299998</v>
      </c>
      <c r="AS224" s="75">
        <v>0.26712880298300001</v>
      </c>
      <c r="AT224" s="75">
        <v>0.18757737232899999</v>
      </c>
      <c r="AU224" s="75">
        <v>0.10693643621600001</v>
      </c>
      <c r="AV224" s="76" t="s">
        <v>90</v>
      </c>
      <c r="AW224" s="61">
        <v>0</v>
      </c>
      <c r="AX224" s="61">
        <v>0</v>
      </c>
      <c r="AY224" s="61">
        <v>0</v>
      </c>
      <c r="AZ224" s="61">
        <v>0</v>
      </c>
      <c r="BA224" s="61">
        <v>0</v>
      </c>
      <c r="BB224" s="61">
        <f>SUM(AW224:BA224)</f>
        <v>0</v>
      </c>
      <c r="BC224" s="61">
        <f>BA224-AW224</f>
        <v>0</v>
      </c>
      <c r="BD224" s="63">
        <v>0</v>
      </c>
      <c r="BE224" s="67">
        <f>IF(K224&lt;BE$6,1,0)</f>
        <v>0</v>
      </c>
      <c r="BF224" s="67">
        <f>+IF(AND(K224&gt;=BF$5,K224&lt;BF$6),1,0)</f>
        <v>0</v>
      </c>
      <c r="BG224" s="67">
        <f>+IF(AND(K224&gt;=BG$5,K224&lt;BG$6),1,0)</f>
        <v>0</v>
      </c>
      <c r="BH224" s="67">
        <f>+IF(AND(K224&gt;=BH$5,K224&lt;BH$6),1,0)</f>
        <v>1</v>
      </c>
      <c r="BI224" s="67">
        <f>+IF(K224&gt;=BI$6,1,0)</f>
        <v>0</v>
      </c>
      <c r="BJ224" s="67">
        <f>IF(M224&lt;BJ$6,1,0)</f>
        <v>0</v>
      </c>
      <c r="BK224" s="67">
        <f>+IF(AND(M224&gt;=BK$5,M224&lt;BK$6),1,0)</f>
        <v>0</v>
      </c>
      <c r="BL224" s="67">
        <f>+IF(AND(M224&gt;=BL$5,M224&lt;BL$6),1,0)</f>
        <v>0</v>
      </c>
      <c r="BM224" s="67">
        <f>+IF(AND(M224&gt;=BM$5,M224&lt;BM$6),1,0)</f>
        <v>0</v>
      </c>
      <c r="BN224" s="67">
        <f>+IF(M224&gt;=BN$6,1,0)</f>
        <v>1</v>
      </c>
      <c r="BO224" s="67" t="str">
        <f>+IF(M224&gt;=BO$6,"YES","NO")</f>
        <v>YES</v>
      </c>
      <c r="BP224" s="67" t="str">
        <f>+IF(K224&gt;=BP$6,"YES","NO")</f>
        <v>YES</v>
      </c>
      <c r="BQ224" s="67" t="str">
        <f>+IF(ISERROR(VLOOKUP(E224,'[1]Hi Tech List (2020)'!$A$2:$B$84,1,FALSE)),"NO","YES")</f>
        <v>NO</v>
      </c>
      <c r="BR224" s="67" t="str">
        <f>IF(AL224&gt;=BR$6,"YES","NO")</f>
        <v>NO</v>
      </c>
      <c r="BS224" s="67" t="str">
        <f>IF(AB224&gt;BS$6,"YES","NO")</f>
        <v>NO</v>
      </c>
      <c r="BT224" s="67" t="str">
        <f>IF(AC224&gt;BT$6,"YES","NO")</f>
        <v>NO</v>
      </c>
      <c r="BU224" s="67" t="str">
        <f>IF(AD224&gt;BU$6,"YES","NO")</f>
        <v>NO</v>
      </c>
      <c r="BV224" s="67" t="str">
        <f>IF(OR(BS224="YES",BT224="YES",BU224="YES"),"YES","NO")</f>
        <v>NO</v>
      </c>
      <c r="BW224" s="67" t="str">
        <f>+IF(BE224=1,BE$8,IF(BF224=1,BF$8,IF(BG224=1,BG$8,IF(BH224=1,BH$8,BI$8))))</f>
        <v>$25-30</v>
      </c>
      <c r="BX224" s="67" t="str">
        <f>+IF(BJ224=1,BJ$8,IF(BK224=1,BK$8,IF(BL224=1,BL$8,IF(BM224=1,BM$8,BN$8))))</f>
        <v>&gt;$30</v>
      </c>
    </row>
    <row r="225" spans="1:76" hidden="1" x14ac:dyDescent="0.2">
      <c r="A225" s="77" t="str">
        <f t="shared" si="16"/>
        <v>19-0000</v>
      </c>
      <c r="B225" s="77" t="str">
        <f>VLOOKUP(A225,'[1]2- &amp; 3-digit SOC'!$A$1:$B$121,2,FALSE)</f>
        <v>Life, Physical, and Social Science Occupations</v>
      </c>
      <c r="C225" s="77" t="str">
        <f t="shared" si="17"/>
        <v>19-0000 Life, Physical, and Social Science Occupations</v>
      </c>
      <c r="D225" s="77" t="str">
        <f t="shared" si="18"/>
        <v>19-2000</v>
      </c>
      <c r="E225" s="77" t="str">
        <f>VLOOKUP(D225,'[1]2- &amp; 3-digit SOC'!$A$1:$B$121,2,FALSE)</f>
        <v>Physical Scientists</v>
      </c>
      <c r="F225" s="77" t="str">
        <f t="shared" si="19"/>
        <v>19-2000 Physical Scientists</v>
      </c>
      <c r="G225" s="77" t="s">
        <v>746</v>
      </c>
      <c r="H225" s="77" t="s">
        <v>747</v>
      </c>
      <c r="I225" s="77" t="s">
        <v>748</v>
      </c>
      <c r="J225" s="78" t="str">
        <f>CONCATENATE(H225, " (", R225, ")")</f>
        <v>Materials Scientists ($109,364)</v>
      </c>
      <c r="K225" s="70">
        <v>33.494286565700001</v>
      </c>
      <c r="L225" s="70">
        <v>41.256788712199999</v>
      </c>
      <c r="M225" s="70">
        <v>52.578873772100003</v>
      </c>
      <c r="N225" s="70">
        <v>57.150622962200003</v>
      </c>
      <c r="O225" s="70">
        <v>65.289149250199998</v>
      </c>
      <c r="P225" s="70">
        <v>80.122237478200006</v>
      </c>
      <c r="Q225" s="71">
        <v>109364.05744600001</v>
      </c>
      <c r="R225" s="71" t="str">
        <f>TEXT(Q225, "$#,###")</f>
        <v>$109,364</v>
      </c>
      <c r="S225" s="68" t="s">
        <v>84</v>
      </c>
      <c r="T225" s="68" t="s">
        <v>8</v>
      </c>
      <c r="U225" s="68" t="s">
        <v>8</v>
      </c>
      <c r="V225" s="61">
        <v>106.187221908</v>
      </c>
      <c r="W225" s="61">
        <v>94.771431545300004</v>
      </c>
      <c r="X225" s="61">
        <f>W225-V225</f>
        <v>-11.415790362699994</v>
      </c>
      <c r="Y225" s="72">
        <f>X225/V225</f>
        <v>-0.10750625317790656</v>
      </c>
      <c r="Z225" s="61">
        <v>94.771431545300004</v>
      </c>
      <c r="AA225" s="61">
        <v>99.449143340700005</v>
      </c>
      <c r="AB225" s="61">
        <f>AA225-Z225</f>
        <v>4.6777117954000005</v>
      </c>
      <c r="AC225" s="72">
        <f>AB225/Z225</f>
        <v>4.9357825656185121E-2</v>
      </c>
      <c r="AD225" s="61">
        <v>35.708194915299998</v>
      </c>
      <c r="AE225" s="61">
        <v>8.92704872883</v>
      </c>
      <c r="AF225" s="61">
        <v>22.593286909300001</v>
      </c>
      <c r="AG225" s="61">
        <v>7.5310956364299999</v>
      </c>
      <c r="AH225" s="76">
        <v>7.8E-2</v>
      </c>
      <c r="AI225" s="61">
        <v>92.545998987100006</v>
      </c>
      <c r="AJ225" s="61">
        <v>25.791930017799999</v>
      </c>
      <c r="AK225" s="63">
        <f>AJ225/AI225</f>
        <v>0.27869308560162753</v>
      </c>
      <c r="AL225" s="73">
        <v>74.2</v>
      </c>
      <c r="AM225" s="74">
        <v>0.51122299999999998</v>
      </c>
      <c r="AN225" s="74">
        <v>0.51326000000000005</v>
      </c>
      <c r="AO225" s="75">
        <v>1.0592863458999999E-4</v>
      </c>
      <c r="AP225" s="75">
        <v>2.1139335683000001E-3</v>
      </c>
      <c r="AQ225" s="76" t="s">
        <v>90</v>
      </c>
      <c r="AR225" s="75">
        <v>0.24094578795999999</v>
      </c>
      <c r="AS225" s="75">
        <v>0.218265565405</v>
      </c>
      <c r="AT225" s="75">
        <v>0.23933418689700001</v>
      </c>
      <c r="AU225" s="75">
        <v>0.20173731368700001</v>
      </c>
      <c r="AV225" s="76" t="s">
        <v>90</v>
      </c>
      <c r="AW225" s="61">
        <v>0</v>
      </c>
      <c r="AX225" s="61">
        <v>0</v>
      </c>
      <c r="AY225" s="61">
        <v>0</v>
      </c>
      <c r="AZ225" s="61">
        <v>0</v>
      </c>
      <c r="BA225" s="61">
        <v>0</v>
      </c>
      <c r="BB225" s="61">
        <f>SUM(AW225:BA225)</f>
        <v>0</v>
      </c>
      <c r="BC225" s="61">
        <f>BA225-AW225</f>
        <v>0</v>
      </c>
      <c r="BD225" s="63">
        <v>0</v>
      </c>
      <c r="BE225" s="67">
        <f>IF(K225&lt;BE$6,1,0)</f>
        <v>0</v>
      </c>
      <c r="BF225" s="67">
        <f>+IF(AND(K225&gt;=BF$5,K225&lt;BF$6),1,0)</f>
        <v>0</v>
      </c>
      <c r="BG225" s="67">
        <f>+IF(AND(K225&gt;=BG$5,K225&lt;BG$6),1,0)</f>
        <v>0</v>
      </c>
      <c r="BH225" s="67">
        <f>+IF(AND(K225&gt;=BH$5,K225&lt;BH$6),1,0)</f>
        <v>0</v>
      </c>
      <c r="BI225" s="67">
        <f>+IF(K225&gt;=BI$6,1,0)</f>
        <v>1</v>
      </c>
      <c r="BJ225" s="67">
        <f>IF(M225&lt;BJ$6,1,0)</f>
        <v>0</v>
      </c>
      <c r="BK225" s="67">
        <f>+IF(AND(M225&gt;=BK$5,M225&lt;BK$6),1,0)</f>
        <v>0</v>
      </c>
      <c r="BL225" s="67">
        <f>+IF(AND(M225&gt;=BL$5,M225&lt;BL$6),1,0)</f>
        <v>0</v>
      </c>
      <c r="BM225" s="67">
        <f>+IF(AND(M225&gt;=BM$5,M225&lt;BM$6),1,0)</f>
        <v>0</v>
      </c>
      <c r="BN225" s="67">
        <f>+IF(M225&gt;=BN$6,1,0)</f>
        <v>1</v>
      </c>
      <c r="BO225" s="67" t="str">
        <f>+IF(M225&gt;=BO$6,"YES","NO")</f>
        <v>YES</v>
      </c>
      <c r="BP225" s="67" t="str">
        <f>+IF(K225&gt;=BP$6,"YES","NO")</f>
        <v>YES</v>
      </c>
      <c r="BQ225" s="67" t="str">
        <f>+IF(ISERROR(VLOOKUP(E225,'[1]Hi Tech List (2020)'!$A$2:$B$84,1,FALSE)),"NO","YES")</f>
        <v>NO</v>
      </c>
      <c r="BR225" s="67" t="str">
        <f>IF(AL225&gt;=BR$6,"YES","NO")</f>
        <v>NO</v>
      </c>
      <c r="BS225" s="67" t="str">
        <f>IF(AB225&gt;BS$6,"YES","NO")</f>
        <v>NO</v>
      </c>
      <c r="BT225" s="67" t="str">
        <f>IF(AC225&gt;BT$6,"YES","NO")</f>
        <v>NO</v>
      </c>
      <c r="BU225" s="67" t="str">
        <f>IF(AD225&gt;BU$6,"YES","NO")</f>
        <v>NO</v>
      </c>
      <c r="BV225" s="67" t="str">
        <f>IF(OR(BS225="YES",BT225="YES",BU225="YES"),"YES","NO")</f>
        <v>NO</v>
      </c>
      <c r="BW225" s="67" t="str">
        <f>+IF(BE225=1,BE$8,IF(BF225=1,BF$8,IF(BG225=1,BG$8,IF(BH225=1,BH$8,BI$8))))</f>
        <v>&gt;$30</v>
      </c>
      <c r="BX225" s="67" t="str">
        <f>+IF(BJ225=1,BJ$8,IF(BK225=1,BK$8,IF(BL225=1,BL$8,IF(BM225=1,BM$8,BN$8))))</f>
        <v>&gt;$30</v>
      </c>
    </row>
    <row r="226" spans="1:76" ht="25.5" hidden="1" x14ac:dyDescent="0.2">
      <c r="A226" s="77" t="str">
        <f t="shared" si="16"/>
        <v>19-0000</v>
      </c>
      <c r="B226" s="77" t="str">
        <f>VLOOKUP(A226,'[1]2- &amp; 3-digit SOC'!$A$1:$B$121,2,FALSE)</f>
        <v>Life, Physical, and Social Science Occupations</v>
      </c>
      <c r="C226" s="77" t="str">
        <f t="shared" si="17"/>
        <v>19-0000 Life, Physical, and Social Science Occupations</v>
      </c>
      <c r="D226" s="77" t="str">
        <f t="shared" si="18"/>
        <v>19-2000</v>
      </c>
      <c r="E226" s="77" t="str">
        <f>VLOOKUP(D226,'[1]2- &amp; 3-digit SOC'!$A$1:$B$121,2,FALSE)</f>
        <v>Physical Scientists</v>
      </c>
      <c r="F226" s="77" t="str">
        <f t="shared" si="19"/>
        <v>19-2000 Physical Scientists</v>
      </c>
      <c r="G226" s="77" t="s">
        <v>749</v>
      </c>
      <c r="H226" s="77" t="s">
        <v>750</v>
      </c>
      <c r="I226" s="77" t="s">
        <v>751</v>
      </c>
      <c r="J226" s="78" t="str">
        <f>CONCATENATE(H226, " (", R226, ")")</f>
        <v>Geoscientists, Except Hydrologists and Geographers ($119,651)</v>
      </c>
      <c r="K226" s="70">
        <v>11.919432671299999</v>
      </c>
      <c r="L226" s="70">
        <v>32.585192726400003</v>
      </c>
      <c r="M226" s="70">
        <v>57.524664043100003</v>
      </c>
      <c r="N226" s="70">
        <v>66.0595429448</v>
      </c>
      <c r="O226" s="70">
        <v>94.357344021800003</v>
      </c>
      <c r="P226" s="70">
        <v>111.72010176400001</v>
      </c>
      <c r="Q226" s="71">
        <v>119651.30121000001</v>
      </c>
      <c r="R226" s="71" t="str">
        <f>TEXT(Q226, "$#,###")</f>
        <v>$119,651</v>
      </c>
      <c r="S226" s="68" t="s">
        <v>84</v>
      </c>
      <c r="T226" s="68" t="s">
        <v>8</v>
      </c>
      <c r="U226" s="68" t="s">
        <v>8</v>
      </c>
      <c r="V226" s="61">
        <v>759.54383605800001</v>
      </c>
      <c r="W226" s="61">
        <v>765.11178217099996</v>
      </c>
      <c r="X226" s="61">
        <f>W226-V226</f>
        <v>5.5679461129999481</v>
      </c>
      <c r="Y226" s="72">
        <f>X226/V226</f>
        <v>7.3306448537550509E-3</v>
      </c>
      <c r="Z226" s="61">
        <v>765.11178217099996</v>
      </c>
      <c r="AA226" s="61">
        <v>801.85924178599998</v>
      </c>
      <c r="AB226" s="61">
        <f>AA226-Z226</f>
        <v>36.747459615000025</v>
      </c>
      <c r="AC226" s="72">
        <f>AB226/Z226</f>
        <v>4.8028876918780855E-2</v>
      </c>
      <c r="AD226" s="61">
        <v>317.73298188299998</v>
      </c>
      <c r="AE226" s="61">
        <v>79.433245470599999</v>
      </c>
      <c r="AF226" s="61">
        <v>203.23364278899999</v>
      </c>
      <c r="AG226" s="61">
        <v>67.744547596499999</v>
      </c>
      <c r="AH226" s="62">
        <v>8.6999999999999994E-2</v>
      </c>
      <c r="AI226" s="61">
        <v>747.48661975799996</v>
      </c>
      <c r="AJ226" s="61">
        <v>316.90876239099998</v>
      </c>
      <c r="AK226" s="63">
        <f>AJ226/AI226</f>
        <v>0.42396579953979607</v>
      </c>
      <c r="AL226" s="73">
        <v>77.5</v>
      </c>
      <c r="AM226" s="74">
        <v>0.93249300000000002</v>
      </c>
      <c r="AN226" s="74">
        <v>0.93276700000000001</v>
      </c>
      <c r="AO226" s="75">
        <v>2.4136341009999999E-4</v>
      </c>
      <c r="AP226" s="76" t="s">
        <v>90</v>
      </c>
      <c r="AQ226" s="75">
        <v>3.3089139353299997E-2</v>
      </c>
      <c r="AR226" s="75">
        <v>0.26196408641899999</v>
      </c>
      <c r="AS226" s="75">
        <v>0.22730052901799999</v>
      </c>
      <c r="AT226" s="75">
        <v>0.196217283341</v>
      </c>
      <c r="AU226" s="75">
        <v>0.19959310150099999</v>
      </c>
      <c r="AV226" s="75">
        <v>8.0014177562099997E-2</v>
      </c>
      <c r="AW226" s="61">
        <v>150</v>
      </c>
      <c r="AX226" s="61">
        <v>136</v>
      </c>
      <c r="AY226" s="61">
        <v>159</v>
      </c>
      <c r="AZ226" s="61">
        <v>118</v>
      </c>
      <c r="BA226" s="61">
        <v>124</v>
      </c>
      <c r="BB226" s="61">
        <f>SUM(AW226:BA226)</f>
        <v>687</v>
      </c>
      <c r="BC226" s="61">
        <f>BA226-AW226</f>
        <v>-26</v>
      </c>
      <c r="BD226" s="63">
        <f>BC226/AW226</f>
        <v>-0.17333333333333334</v>
      </c>
      <c r="BE226" s="67">
        <f>IF(K226&lt;BE$6,1,0)</f>
        <v>1</v>
      </c>
      <c r="BF226" s="67">
        <f>+IF(AND(K226&gt;=BF$5,K226&lt;BF$6),1,0)</f>
        <v>0</v>
      </c>
      <c r="BG226" s="67">
        <f>+IF(AND(K226&gt;=BG$5,K226&lt;BG$6),1,0)</f>
        <v>0</v>
      </c>
      <c r="BH226" s="67">
        <f>+IF(AND(K226&gt;=BH$5,K226&lt;BH$6),1,0)</f>
        <v>0</v>
      </c>
      <c r="BI226" s="67">
        <f>+IF(K226&gt;=BI$6,1,0)</f>
        <v>0</v>
      </c>
      <c r="BJ226" s="67">
        <f>IF(M226&lt;BJ$6,1,0)</f>
        <v>0</v>
      </c>
      <c r="BK226" s="67">
        <f>+IF(AND(M226&gt;=BK$5,M226&lt;BK$6),1,0)</f>
        <v>0</v>
      </c>
      <c r="BL226" s="67">
        <f>+IF(AND(M226&gt;=BL$5,M226&lt;BL$6),1,0)</f>
        <v>0</v>
      </c>
      <c r="BM226" s="67">
        <f>+IF(AND(M226&gt;=BM$5,M226&lt;BM$6),1,0)</f>
        <v>0</v>
      </c>
      <c r="BN226" s="67">
        <f>+IF(M226&gt;=BN$6,1,0)</f>
        <v>1</v>
      </c>
      <c r="BO226" s="67" t="str">
        <f>+IF(M226&gt;=BO$6,"YES","NO")</f>
        <v>YES</v>
      </c>
      <c r="BP226" s="67" t="str">
        <f>+IF(K226&gt;=BP$6,"YES","NO")</f>
        <v>NO</v>
      </c>
      <c r="BQ226" s="67" t="str">
        <f>+IF(ISERROR(VLOOKUP(E226,'[1]Hi Tech List (2020)'!$A$2:$B$84,1,FALSE)),"NO","YES")</f>
        <v>NO</v>
      </c>
      <c r="BR226" s="67" t="str">
        <f>IF(AL226&gt;=BR$6,"YES","NO")</f>
        <v>NO</v>
      </c>
      <c r="BS226" s="67" t="str">
        <f>IF(AB226&gt;BS$6,"YES","NO")</f>
        <v>NO</v>
      </c>
      <c r="BT226" s="67" t="str">
        <f>IF(AC226&gt;BT$6,"YES","NO")</f>
        <v>NO</v>
      </c>
      <c r="BU226" s="67" t="str">
        <f>IF(AD226&gt;BU$6,"YES","NO")</f>
        <v>YES</v>
      </c>
      <c r="BV226" s="67" t="str">
        <f>IF(OR(BS226="YES",BT226="YES",BU226="YES"),"YES","NO")</f>
        <v>YES</v>
      </c>
      <c r="BW226" s="67" t="str">
        <f>+IF(BE226=1,BE$8,IF(BF226=1,BF$8,IF(BG226=1,BG$8,IF(BH226=1,BH$8,BI$8))))</f>
        <v>&lt;$15</v>
      </c>
      <c r="BX226" s="67" t="str">
        <f>+IF(BJ226=1,BJ$8,IF(BK226=1,BK$8,IF(BL226=1,BL$8,IF(BM226=1,BM$8,BN$8))))</f>
        <v>&gt;$30</v>
      </c>
    </row>
    <row r="227" spans="1:76" hidden="1" x14ac:dyDescent="0.2">
      <c r="A227" s="77" t="str">
        <f t="shared" si="16"/>
        <v>19-0000</v>
      </c>
      <c r="B227" s="77" t="str">
        <f>VLOOKUP(A227,'[1]2- &amp; 3-digit SOC'!$A$1:$B$121,2,FALSE)</f>
        <v>Life, Physical, and Social Science Occupations</v>
      </c>
      <c r="C227" s="77" t="str">
        <f t="shared" si="17"/>
        <v>19-0000 Life, Physical, and Social Science Occupations</v>
      </c>
      <c r="D227" s="77" t="str">
        <f t="shared" si="18"/>
        <v>19-3000</v>
      </c>
      <c r="E227" s="77" t="str">
        <f>VLOOKUP(D227,'[1]2- &amp; 3-digit SOC'!$A$1:$B$121,2,FALSE)</f>
        <v>Social Scientists and Related Workers</v>
      </c>
      <c r="F227" s="77" t="str">
        <f t="shared" si="19"/>
        <v>19-3000 Social Scientists and Related Workers</v>
      </c>
      <c r="G227" s="77" t="s">
        <v>752</v>
      </c>
      <c r="H227" s="77" t="s">
        <v>753</v>
      </c>
      <c r="I227" s="77" t="s">
        <v>754</v>
      </c>
      <c r="J227" s="78" t="str">
        <f>CONCATENATE(H227, " (", R227, ")")</f>
        <v>Economists ($106,133)</v>
      </c>
      <c r="K227" s="70">
        <v>33.699387571099997</v>
      </c>
      <c r="L227" s="70">
        <v>41.860969317399999</v>
      </c>
      <c r="M227" s="70">
        <v>51.025357603700002</v>
      </c>
      <c r="N227" s="70">
        <v>56.3383048723</v>
      </c>
      <c r="O227" s="70">
        <v>64.117362348399993</v>
      </c>
      <c r="P227" s="70">
        <v>93.355626439800005</v>
      </c>
      <c r="Q227" s="71">
        <v>106132.743816</v>
      </c>
      <c r="R227" s="71" t="str">
        <f>TEXT(Q227, "$#,###")</f>
        <v>$106,133</v>
      </c>
      <c r="S227" s="68" t="s">
        <v>599</v>
      </c>
      <c r="T227" s="68" t="s">
        <v>8</v>
      </c>
      <c r="U227" s="68" t="s">
        <v>8</v>
      </c>
      <c r="V227" s="61">
        <v>405.01903929899999</v>
      </c>
      <c r="W227" s="61">
        <v>443.574088674</v>
      </c>
      <c r="X227" s="61">
        <f>W227-V227</f>
        <v>38.55504937500001</v>
      </c>
      <c r="Y227" s="72">
        <f>X227/V227</f>
        <v>9.5193177687968519E-2</v>
      </c>
      <c r="Z227" s="61">
        <v>443.574088674</v>
      </c>
      <c r="AA227" s="61">
        <v>490.54681830999999</v>
      </c>
      <c r="AB227" s="61">
        <f>AA227-Z227</f>
        <v>46.972729635999997</v>
      </c>
      <c r="AC227" s="72">
        <f>AB227/Z227</f>
        <v>0.10589601790406225</v>
      </c>
      <c r="AD227" s="61">
        <v>171.52901030300001</v>
      </c>
      <c r="AE227" s="61">
        <v>42.882252575800003</v>
      </c>
      <c r="AF227" s="61">
        <v>84.242307604800004</v>
      </c>
      <c r="AG227" s="61">
        <v>28.080769201599999</v>
      </c>
      <c r="AH227" s="62">
        <v>6.0999999999999999E-2</v>
      </c>
      <c r="AI227" s="61">
        <v>422.93328308899999</v>
      </c>
      <c r="AJ227" s="61">
        <v>123.193813179</v>
      </c>
      <c r="AK227" s="63">
        <f>AJ227/AI227</f>
        <v>0.29128427131395973</v>
      </c>
      <c r="AL227" s="73">
        <v>83.8</v>
      </c>
      <c r="AM227" s="74">
        <v>0.77710999999999997</v>
      </c>
      <c r="AN227" s="74">
        <v>0.802122</v>
      </c>
      <c r="AO227" s="75">
        <v>4.8124451921299996E-7</v>
      </c>
      <c r="AP227" s="76" t="s">
        <v>90</v>
      </c>
      <c r="AQ227" s="75">
        <v>2.9475818210000001E-2</v>
      </c>
      <c r="AR227" s="75">
        <v>0.26134141765800001</v>
      </c>
      <c r="AS227" s="75">
        <v>0.27455697947300001</v>
      </c>
      <c r="AT227" s="75">
        <v>0.20420855343200001</v>
      </c>
      <c r="AU227" s="75">
        <v>0.15835524240400001</v>
      </c>
      <c r="AV227" s="75">
        <v>6.9158436084199998E-2</v>
      </c>
      <c r="AW227" s="61">
        <v>586</v>
      </c>
      <c r="AX227" s="61">
        <v>574</v>
      </c>
      <c r="AY227" s="61">
        <v>592</v>
      </c>
      <c r="AZ227" s="61">
        <v>640</v>
      </c>
      <c r="BA227" s="61">
        <v>793</v>
      </c>
      <c r="BB227" s="61">
        <f>SUM(AW227:BA227)</f>
        <v>3185</v>
      </c>
      <c r="BC227" s="61">
        <f>BA227-AW227</f>
        <v>207</v>
      </c>
      <c r="BD227" s="63">
        <f>BC227/AW227</f>
        <v>0.35324232081911261</v>
      </c>
      <c r="BE227" s="67">
        <f>IF(K227&lt;BE$6,1,0)</f>
        <v>0</v>
      </c>
      <c r="BF227" s="67">
        <f>+IF(AND(K227&gt;=BF$5,K227&lt;BF$6),1,0)</f>
        <v>0</v>
      </c>
      <c r="BG227" s="67">
        <f>+IF(AND(K227&gt;=BG$5,K227&lt;BG$6),1,0)</f>
        <v>0</v>
      </c>
      <c r="BH227" s="67">
        <f>+IF(AND(K227&gt;=BH$5,K227&lt;BH$6),1,0)</f>
        <v>0</v>
      </c>
      <c r="BI227" s="67">
        <f>+IF(K227&gt;=BI$6,1,0)</f>
        <v>1</v>
      </c>
      <c r="BJ227" s="67">
        <f>IF(M227&lt;BJ$6,1,0)</f>
        <v>0</v>
      </c>
      <c r="BK227" s="67">
        <f>+IF(AND(M227&gt;=BK$5,M227&lt;BK$6),1,0)</f>
        <v>0</v>
      </c>
      <c r="BL227" s="67">
        <f>+IF(AND(M227&gt;=BL$5,M227&lt;BL$6),1,0)</f>
        <v>0</v>
      </c>
      <c r="BM227" s="67">
        <f>+IF(AND(M227&gt;=BM$5,M227&lt;BM$6),1,0)</f>
        <v>0</v>
      </c>
      <c r="BN227" s="67">
        <f>+IF(M227&gt;=BN$6,1,0)</f>
        <v>1</v>
      </c>
      <c r="BO227" s="67" t="str">
        <f>+IF(M227&gt;=BO$6,"YES","NO")</f>
        <v>YES</v>
      </c>
      <c r="BP227" s="67" t="str">
        <f>+IF(K227&gt;=BP$6,"YES","NO")</f>
        <v>YES</v>
      </c>
      <c r="BQ227" s="67" t="str">
        <f>+IF(ISERROR(VLOOKUP(E227,'[1]Hi Tech List (2020)'!$A$2:$B$84,1,FALSE)),"NO","YES")</f>
        <v>NO</v>
      </c>
      <c r="BR227" s="67" t="str">
        <f>IF(AL227&gt;=BR$6,"YES","NO")</f>
        <v>NO</v>
      </c>
      <c r="BS227" s="67" t="str">
        <f>IF(AB227&gt;BS$6,"YES","NO")</f>
        <v>NO</v>
      </c>
      <c r="BT227" s="67" t="str">
        <f>IF(AC227&gt;BT$6,"YES","NO")</f>
        <v>NO</v>
      </c>
      <c r="BU227" s="67" t="str">
        <f>IF(AD227&gt;BU$6,"YES","NO")</f>
        <v>YES</v>
      </c>
      <c r="BV227" s="67" t="str">
        <f>IF(OR(BS227="YES",BT227="YES",BU227="YES"),"YES","NO")</f>
        <v>YES</v>
      </c>
      <c r="BW227" s="67" t="str">
        <f>+IF(BE227=1,BE$8,IF(BF227=1,BF$8,IF(BG227=1,BG$8,IF(BH227=1,BH$8,BI$8))))</f>
        <v>&gt;$30</v>
      </c>
      <c r="BX227" s="67" t="str">
        <f>+IF(BJ227=1,BJ$8,IF(BK227=1,BK$8,IF(BL227=1,BL$8,IF(BM227=1,BM$8,BN$8))))</f>
        <v>&gt;$30</v>
      </c>
    </row>
    <row r="228" spans="1:76" hidden="1" x14ac:dyDescent="0.2">
      <c r="A228" s="77" t="str">
        <f t="shared" si="16"/>
        <v>19-0000</v>
      </c>
      <c r="B228" s="77" t="str">
        <f>VLOOKUP(A228,'[1]2- &amp; 3-digit SOC'!$A$1:$B$121,2,FALSE)</f>
        <v>Life, Physical, and Social Science Occupations</v>
      </c>
      <c r="C228" s="77" t="str">
        <f t="shared" si="17"/>
        <v>19-0000 Life, Physical, and Social Science Occupations</v>
      </c>
      <c r="D228" s="77" t="str">
        <f t="shared" si="18"/>
        <v>19-3000</v>
      </c>
      <c r="E228" s="77" t="str">
        <f>VLOOKUP(D228,'[1]2- &amp; 3-digit SOC'!$A$1:$B$121,2,FALSE)</f>
        <v>Social Scientists and Related Workers</v>
      </c>
      <c r="F228" s="77" t="str">
        <f t="shared" si="19"/>
        <v>19-3000 Social Scientists and Related Workers</v>
      </c>
      <c r="G228" s="77" t="s">
        <v>755</v>
      </c>
      <c r="H228" s="77" t="s">
        <v>756</v>
      </c>
      <c r="I228" s="77" t="s">
        <v>757</v>
      </c>
      <c r="J228" s="78" t="str">
        <f>CONCATENATE(H228, " (", R228, ")")</f>
        <v>Survey Researchers ($45,660)</v>
      </c>
      <c r="K228" s="70">
        <v>12.70406403</v>
      </c>
      <c r="L228" s="70">
        <v>15.3754728823</v>
      </c>
      <c r="M228" s="70">
        <v>21.952101856300001</v>
      </c>
      <c r="N228" s="70">
        <v>27.9842023056</v>
      </c>
      <c r="O228" s="70">
        <v>37.348012307700003</v>
      </c>
      <c r="P228" s="70">
        <v>50.966906484500001</v>
      </c>
      <c r="Q228" s="71">
        <v>45660.371861</v>
      </c>
      <c r="R228" s="71" t="str">
        <f>TEXT(Q228, "$#,###")</f>
        <v>$45,660</v>
      </c>
      <c r="S228" s="68" t="s">
        <v>599</v>
      </c>
      <c r="T228" s="68" t="s">
        <v>8</v>
      </c>
      <c r="U228" s="68" t="s">
        <v>8</v>
      </c>
      <c r="V228" s="61">
        <v>258.72538320199999</v>
      </c>
      <c r="W228" s="61">
        <v>254.189611025</v>
      </c>
      <c r="X228" s="61">
        <f>W228-V228</f>
        <v>-4.5357721769999841</v>
      </c>
      <c r="Y228" s="72">
        <f>X228/V228</f>
        <v>-1.7531222181855568E-2</v>
      </c>
      <c r="Z228" s="61">
        <v>254.189611025</v>
      </c>
      <c r="AA228" s="61">
        <v>261.459203672</v>
      </c>
      <c r="AB228" s="61">
        <f>AA228-Z228</f>
        <v>7.2695926469999961</v>
      </c>
      <c r="AC228" s="72">
        <f>AB228/Z228</f>
        <v>2.8599094265441945E-2</v>
      </c>
      <c r="AD228" s="61">
        <v>105.539572906</v>
      </c>
      <c r="AE228" s="61">
        <v>26.384893226500001</v>
      </c>
      <c r="AF228" s="61">
        <v>71.736616855099996</v>
      </c>
      <c r="AG228" s="61">
        <v>23.912205618400002</v>
      </c>
      <c r="AH228" s="62">
        <v>9.2999999999999999E-2</v>
      </c>
      <c r="AI228" s="61">
        <v>249.83410915100001</v>
      </c>
      <c r="AJ228" s="61">
        <v>147.099945977</v>
      </c>
      <c r="AK228" s="63">
        <f>AJ228/AI228</f>
        <v>0.58879048372091036</v>
      </c>
      <c r="AL228" s="73">
        <v>81.8</v>
      </c>
      <c r="AM228" s="74">
        <v>0.88802000000000003</v>
      </c>
      <c r="AN228" s="74">
        <v>0.889517</v>
      </c>
      <c r="AO228" s="76" t="s">
        <v>90</v>
      </c>
      <c r="AP228" s="76" t="s">
        <v>90</v>
      </c>
      <c r="AQ228" s="75">
        <v>8.6531302713399996E-2</v>
      </c>
      <c r="AR228" s="75">
        <v>0.33578104116200003</v>
      </c>
      <c r="AS228" s="75">
        <v>0.232043981363</v>
      </c>
      <c r="AT228" s="75">
        <v>0.13784153490500001</v>
      </c>
      <c r="AU228" s="75">
        <v>0.11056712099</v>
      </c>
      <c r="AV228" s="75">
        <v>6.8675122511600004E-2</v>
      </c>
      <c r="AW228" s="61">
        <v>591</v>
      </c>
      <c r="AX228" s="61">
        <v>609</v>
      </c>
      <c r="AY228" s="61">
        <v>644</v>
      </c>
      <c r="AZ228" s="61">
        <v>655</v>
      </c>
      <c r="BA228" s="61">
        <v>661</v>
      </c>
      <c r="BB228" s="61">
        <f>SUM(AW228:BA228)</f>
        <v>3160</v>
      </c>
      <c r="BC228" s="61">
        <f>BA228-AW228</f>
        <v>70</v>
      </c>
      <c r="BD228" s="63">
        <f>BC228/AW228</f>
        <v>0.11844331641285956</v>
      </c>
      <c r="BE228" s="67">
        <f>IF(K228&lt;BE$6,1,0)</f>
        <v>1</v>
      </c>
      <c r="BF228" s="67">
        <f>+IF(AND(K228&gt;=BF$5,K228&lt;BF$6),1,0)</f>
        <v>0</v>
      </c>
      <c r="BG228" s="67">
        <f>+IF(AND(K228&gt;=BG$5,K228&lt;BG$6),1,0)</f>
        <v>0</v>
      </c>
      <c r="BH228" s="67">
        <f>+IF(AND(K228&gt;=BH$5,K228&lt;BH$6),1,0)</f>
        <v>0</v>
      </c>
      <c r="BI228" s="67">
        <f>+IF(K228&gt;=BI$6,1,0)</f>
        <v>0</v>
      </c>
      <c r="BJ228" s="67">
        <f>IF(M228&lt;BJ$6,1,0)</f>
        <v>0</v>
      </c>
      <c r="BK228" s="67">
        <f>+IF(AND(M228&gt;=BK$5,M228&lt;BK$6),1,0)</f>
        <v>0</v>
      </c>
      <c r="BL228" s="67">
        <f>+IF(AND(M228&gt;=BL$5,M228&lt;BL$6),1,0)</f>
        <v>1</v>
      </c>
      <c r="BM228" s="67">
        <f>+IF(AND(M228&gt;=BM$5,M228&lt;BM$6),1,0)</f>
        <v>0</v>
      </c>
      <c r="BN228" s="67">
        <f>+IF(M228&gt;=BN$6,1,0)</f>
        <v>0</v>
      </c>
      <c r="BO228" s="67" t="str">
        <f>+IF(M228&gt;=BO$6,"YES","NO")</f>
        <v>YES</v>
      </c>
      <c r="BP228" s="67" t="str">
        <f>+IF(K228&gt;=BP$6,"YES","NO")</f>
        <v>NO</v>
      </c>
      <c r="BQ228" s="67" t="str">
        <f>+IF(ISERROR(VLOOKUP(E228,'[1]Hi Tech List (2020)'!$A$2:$B$84,1,FALSE)),"NO","YES")</f>
        <v>NO</v>
      </c>
      <c r="BR228" s="67" t="str">
        <f>IF(AL228&gt;=BR$6,"YES","NO")</f>
        <v>NO</v>
      </c>
      <c r="BS228" s="67" t="str">
        <f>IF(AB228&gt;BS$6,"YES","NO")</f>
        <v>NO</v>
      </c>
      <c r="BT228" s="67" t="str">
        <f>IF(AC228&gt;BT$6,"YES","NO")</f>
        <v>NO</v>
      </c>
      <c r="BU228" s="67" t="str">
        <f>IF(AD228&gt;BU$6,"YES","NO")</f>
        <v>YES</v>
      </c>
      <c r="BV228" s="67" t="str">
        <f>IF(OR(BS228="YES",BT228="YES",BU228="YES"),"YES","NO")</f>
        <v>YES</v>
      </c>
      <c r="BW228" s="67" t="str">
        <f>+IF(BE228=1,BE$8,IF(BF228=1,BF$8,IF(BG228=1,BG$8,IF(BH228=1,BH$8,BI$8))))</f>
        <v>&lt;$15</v>
      </c>
      <c r="BX228" s="67" t="str">
        <f>+IF(BJ228=1,BJ$8,IF(BK228=1,BK$8,IF(BL228=1,BL$8,IF(BM228=1,BM$8,BN$8))))</f>
        <v>$20-25</v>
      </c>
    </row>
    <row r="229" spans="1:76" hidden="1" x14ac:dyDescent="0.2">
      <c r="A229" s="77" t="str">
        <f t="shared" si="16"/>
        <v>19-0000</v>
      </c>
      <c r="B229" s="77" t="str">
        <f>VLOOKUP(A229,'[1]2- &amp; 3-digit SOC'!$A$1:$B$121,2,FALSE)</f>
        <v>Life, Physical, and Social Science Occupations</v>
      </c>
      <c r="C229" s="77" t="str">
        <f t="shared" si="17"/>
        <v>19-0000 Life, Physical, and Social Science Occupations</v>
      </c>
      <c r="D229" s="77" t="str">
        <f t="shared" si="18"/>
        <v>19-3000</v>
      </c>
      <c r="E229" s="77" t="str">
        <f>VLOOKUP(D229,'[1]2- &amp; 3-digit SOC'!$A$1:$B$121,2,FALSE)</f>
        <v>Social Scientists and Related Workers</v>
      </c>
      <c r="F229" s="77" t="str">
        <f t="shared" si="19"/>
        <v>19-3000 Social Scientists and Related Workers</v>
      </c>
      <c r="G229" s="77" t="s">
        <v>758</v>
      </c>
      <c r="H229" s="77" t="s">
        <v>759</v>
      </c>
      <c r="I229" s="77" t="s">
        <v>760</v>
      </c>
      <c r="J229" s="78" t="str">
        <f>CONCATENATE(H229, " (", R229, ")")</f>
        <v>Clinical, Counseling, and School Psychologists ($73,473)</v>
      </c>
      <c r="K229" s="70">
        <v>25.192660335500001</v>
      </c>
      <c r="L229" s="70">
        <v>29.264669658999999</v>
      </c>
      <c r="M229" s="70">
        <v>35.323370191800002</v>
      </c>
      <c r="N229" s="70">
        <v>39.022266981500003</v>
      </c>
      <c r="O229" s="70">
        <v>43.169878422399997</v>
      </c>
      <c r="P229" s="70">
        <v>51.6731629035</v>
      </c>
      <c r="Q229" s="71">
        <v>73472.609998900007</v>
      </c>
      <c r="R229" s="71" t="str">
        <f>TEXT(Q229, "$#,###")</f>
        <v>$73,473</v>
      </c>
      <c r="S229" s="68" t="s">
        <v>724</v>
      </c>
      <c r="T229" s="68" t="s">
        <v>8</v>
      </c>
      <c r="U229" s="68" t="s">
        <v>171</v>
      </c>
      <c r="V229" s="61">
        <v>1929.2603322099999</v>
      </c>
      <c r="W229" s="61">
        <v>2288.4506631200002</v>
      </c>
      <c r="X229" s="61">
        <f>W229-V229</f>
        <v>359.19033091000028</v>
      </c>
      <c r="Y229" s="72">
        <f>X229/V229</f>
        <v>0.18618033290434255</v>
      </c>
      <c r="Z229" s="61">
        <v>2288.4506631200002</v>
      </c>
      <c r="AA229" s="61">
        <v>2431.8598969599998</v>
      </c>
      <c r="AB229" s="61">
        <f>AA229-Z229</f>
        <v>143.40923383999962</v>
      </c>
      <c r="AC229" s="72">
        <f>AB229/Z229</f>
        <v>6.2666517636207231E-2</v>
      </c>
      <c r="AD229" s="61">
        <v>710.25275312799999</v>
      </c>
      <c r="AE229" s="61">
        <v>177.563188282</v>
      </c>
      <c r="AF229" s="61">
        <v>400.25313108</v>
      </c>
      <c r="AG229" s="61">
        <v>133.41771036</v>
      </c>
      <c r="AH229" s="62">
        <v>5.7000000000000002E-2</v>
      </c>
      <c r="AI229" s="61">
        <v>2224.2125886499998</v>
      </c>
      <c r="AJ229" s="61">
        <v>519.00471698499996</v>
      </c>
      <c r="AK229" s="63">
        <f>AJ229/AI229</f>
        <v>0.23334312539792484</v>
      </c>
      <c r="AL229" s="73">
        <v>85.4</v>
      </c>
      <c r="AM229" s="74">
        <v>0.69649499999999998</v>
      </c>
      <c r="AN229" s="74">
        <v>0.69343200000000005</v>
      </c>
      <c r="AO229" s="75">
        <v>2.6802410063999999E-6</v>
      </c>
      <c r="AP229" s="76" t="s">
        <v>90</v>
      </c>
      <c r="AQ229" s="75">
        <v>7.8809588423099999E-3</v>
      </c>
      <c r="AR229" s="75">
        <v>0.24426037633700001</v>
      </c>
      <c r="AS229" s="75">
        <v>0.25382167229800001</v>
      </c>
      <c r="AT229" s="75">
        <v>0.197598873368</v>
      </c>
      <c r="AU229" s="75">
        <v>0.18488121226000001</v>
      </c>
      <c r="AV229" s="75">
        <v>0.111272196718</v>
      </c>
      <c r="AW229" s="61">
        <v>1701</v>
      </c>
      <c r="AX229" s="61">
        <v>1683</v>
      </c>
      <c r="AY229" s="61">
        <v>1773</v>
      </c>
      <c r="AZ229" s="61">
        <v>1690</v>
      </c>
      <c r="BA229" s="61">
        <v>1823</v>
      </c>
      <c r="BB229" s="61">
        <f>SUM(AW229:BA229)</f>
        <v>8670</v>
      </c>
      <c r="BC229" s="61">
        <f>BA229-AW229</f>
        <v>122</v>
      </c>
      <c r="BD229" s="63">
        <f>BC229/AW229</f>
        <v>7.1722516166960612E-2</v>
      </c>
      <c r="BE229" s="67">
        <f>IF(K229&lt;BE$6,1,0)</f>
        <v>0</v>
      </c>
      <c r="BF229" s="67">
        <f>+IF(AND(K229&gt;=BF$5,K229&lt;BF$6),1,0)</f>
        <v>0</v>
      </c>
      <c r="BG229" s="67">
        <f>+IF(AND(K229&gt;=BG$5,K229&lt;BG$6),1,0)</f>
        <v>0</v>
      </c>
      <c r="BH229" s="67">
        <f>+IF(AND(K229&gt;=BH$5,K229&lt;BH$6),1,0)</f>
        <v>1</v>
      </c>
      <c r="BI229" s="67">
        <f>+IF(K229&gt;=BI$6,1,0)</f>
        <v>0</v>
      </c>
      <c r="BJ229" s="67">
        <f>IF(M229&lt;BJ$6,1,0)</f>
        <v>0</v>
      </c>
      <c r="BK229" s="67">
        <f>+IF(AND(M229&gt;=BK$5,M229&lt;BK$6),1,0)</f>
        <v>0</v>
      </c>
      <c r="BL229" s="67">
        <f>+IF(AND(M229&gt;=BL$5,M229&lt;BL$6),1,0)</f>
        <v>0</v>
      </c>
      <c r="BM229" s="67">
        <f>+IF(AND(M229&gt;=BM$5,M229&lt;BM$6),1,0)</f>
        <v>0</v>
      </c>
      <c r="BN229" s="67">
        <f>+IF(M229&gt;=BN$6,1,0)</f>
        <v>1</v>
      </c>
      <c r="BO229" s="67" t="str">
        <f>+IF(M229&gt;=BO$6,"YES","NO")</f>
        <v>YES</v>
      </c>
      <c r="BP229" s="67" t="str">
        <f>+IF(K229&gt;=BP$6,"YES","NO")</f>
        <v>YES</v>
      </c>
      <c r="BQ229" s="67" t="str">
        <f>+IF(ISERROR(VLOOKUP(E229,'[1]Hi Tech List (2020)'!$A$2:$B$84,1,FALSE)),"NO","YES")</f>
        <v>NO</v>
      </c>
      <c r="BR229" s="67" t="str">
        <f>IF(AL229&gt;=BR$6,"YES","NO")</f>
        <v>NO</v>
      </c>
      <c r="BS229" s="67" t="str">
        <f>IF(AB229&gt;BS$6,"YES","NO")</f>
        <v>YES</v>
      </c>
      <c r="BT229" s="67" t="str">
        <f>IF(AC229&gt;BT$6,"YES","NO")</f>
        <v>NO</v>
      </c>
      <c r="BU229" s="67" t="str">
        <f>IF(AD229&gt;BU$6,"YES","NO")</f>
        <v>YES</v>
      </c>
      <c r="BV229" s="67" t="str">
        <f>IF(OR(BS229="YES",BT229="YES",BU229="YES"),"YES","NO")</f>
        <v>YES</v>
      </c>
      <c r="BW229" s="67" t="str">
        <f>+IF(BE229=1,BE$8,IF(BF229=1,BF$8,IF(BG229=1,BG$8,IF(BH229=1,BH$8,BI$8))))</f>
        <v>$25-30</v>
      </c>
      <c r="BX229" s="67" t="str">
        <f>+IF(BJ229=1,BJ$8,IF(BK229=1,BK$8,IF(BL229=1,BL$8,IF(BM229=1,BM$8,BN$8))))</f>
        <v>&gt;$30</v>
      </c>
    </row>
    <row r="230" spans="1:76" hidden="1" x14ac:dyDescent="0.2">
      <c r="A230" s="77" t="str">
        <f t="shared" si="16"/>
        <v>19-0000</v>
      </c>
      <c r="B230" s="77" t="str">
        <f>VLOOKUP(A230,'[1]2- &amp; 3-digit SOC'!$A$1:$B$121,2,FALSE)</f>
        <v>Life, Physical, and Social Science Occupations</v>
      </c>
      <c r="C230" s="77" t="str">
        <f t="shared" si="17"/>
        <v>19-0000 Life, Physical, and Social Science Occupations</v>
      </c>
      <c r="D230" s="77" t="str">
        <f t="shared" si="18"/>
        <v>19-3000</v>
      </c>
      <c r="E230" s="77" t="str">
        <f>VLOOKUP(D230,'[1]2- &amp; 3-digit SOC'!$A$1:$B$121,2,FALSE)</f>
        <v>Social Scientists and Related Workers</v>
      </c>
      <c r="F230" s="77" t="str">
        <f t="shared" si="19"/>
        <v>19-3000 Social Scientists and Related Workers</v>
      </c>
      <c r="G230" s="77" t="s">
        <v>761</v>
      </c>
      <c r="H230" s="77" t="s">
        <v>762</v>
      </c>
      <c r="I230" s="77" t="s">
        <v>763</v>
      </c>
      <c r="J230" s="78" t="str">
        <f>CONCATENATE(H230, " (", R230, ")")</f>
        <v>Industrial-Organizational Psychologists ($92,039)</v>
      </c>
      <c r="K230" s="70">
        <v>20.7862581041</v>
      </c>
      <c r="L230" s="70">
        <v>28.184266256099999</v>
      </c>
      <c r="M230" s="70">
        <v>44.2492958108</v>
      </c>
      <c r="N230" s="70">
        <v>55.4225287541</v>
      </c>
      <c r="O230" s="70">
        <v>70.995899247500006</v>
      </c>
      <c r="P230" s="70">
        <v>104.258122558</v>
      </c>
      <c r="Q230" s="71">
        <v>92038.535286400001</v>
      </c>
      <c r="R230" s="71" t="str">
        <f>TEXT(Q230, "$#,###")</f>
        <v>$92,039</v>
      </c>
      <c r="S230" s="68" t="s">
        <v>599</v>
      </c>
      <c r="T230" s="68" t="s">
        <v>8</v>
      </c>
      <c r="U230" s="68" t="s">
        <v>171</v>
      </c>
      <c r="V230" s="61">
        <v>29.171983466499999</v>
      </c>
      <c r="W230" s="61">
        <v>23.782972032100002</v>
      </c>
      <c r="X230" s="61">
        <f>W230-V230</f>
        <v>-5.3890114343999969</v>
      </c>
      <c r="Y230" s="72">
        <f>X230/V230</f>
        <v>-0.18473243139564141</v>
      </c>
      <c r="Z230" s="61">
        <v>23.782972032100002</v>
      </c>
      <c r="AA230" s="61">
        <v>25.146875969700002</v>
      </c>
      <c r="AB230" s="61">
        <f>AA230-Z230</f>
        <v>1.3639039375999999</v>
      </c>
      <c r="AC230" s="72">
        <f>AB230/Z230</f>
        <v>5.7347918324048466E-2</v>
      </c>
      <c r="AD230" s="76" t="s">
        <v>90</v>
      </c>
      <c r="AE230" s="61">
        <v>1.9227759847799999</v>
      </c>
      <c r="AF230" s="76" t="s">
        <v>90</v>
      </c>
      <c r="AG230" s="76" t="s">
        <v>90</v>
      </c>
      <c r="AH230" s="76" t="s">
        <v>90</v>
      </c>
      <c r="AI230" s="61">
        <v>23.374420823299999</v>
      </c>
      <c r="AJ230" s="76" t="s">
        <v>90</v>
      </c>
      <c r="AK230" s="79" t="s">
        <v>90</v>
      </c>
      <c r="AL230" s="73">
        <v>87</v>
      </c>
      <c r="AM230" s="74">
        <v>0.67486299999999999</v>
      </c>
      <c r="AN230" s="74">
        <v>0.72851699999999997</v>
      </c>
      <c r="AO230" s="75">
        <v>1.16290781043E-6</v>
      </c>
      <c r="AP230" s="75">
        <v>4.02921577988E-4</v>
      </c>
      <c r="AQ230" s="75">
        <v>4.6457505794999998E-3</v>
      </c>
      <c r="AR230" s="76" t="s">
        <v>90</v>
      </c>
      <c r="AS230" s="76" t="s">
        <v>90</v>
      </c>
      <c r="AT230" s="76" t="s">
        <v>90</v>
      </c>
      <c r="AU230" s="76" t="s">
        <v>90</v>
      </c>
      <c r="AV230" s="76" t="s">
        <v>90</v>
      </c>
      <c r="AW230" s="61">
        <v>1197</v>
      </c>
      <c r="AX230" s="61">
        <v>1200</v>
      </c>
      <c r="AY230" s="61">
        <v>1247</v>
      </c>
      <c r="AZ230" s="61">
        <v>1276</v>
      </c>
      <c r="BA230" s="61">
        <v>1370</v>
      </c>
      <c r="BB230" s="61">
        <f>SUM(AW230:BA230)</f>
        <v>6290</v>
      </c>
      <c r="BC230" s="61">
        <f>BA230-AW230</f>
        <v>173</v>
      </c>
      <c r="BD230" s="63">
        <f>BC230/AW230</f>
        <v>0.14452798663324978</v>
      </c>
      <c r="BE230" s="67">
        <f>IF(K230&lt;BE$6,1,0)</f>
        <v>0</v>
      </c>
      <c r="BF230" s="67">
        <f>+IF(AND(K230&gt;=BF$5,K230&lt;BF$6),1,0)</f>
        <v>0</v>
      </c>
      <c r="BG230" s="67">
        <f>+IF(AND(K230&gt;=BG$5,K230&lt;BG$6),1,0)</f>
        <v>1</v>
      </c>
      <c r="BH230" s="67">
        <f>+IF(AND(K230&gt;=BH$5,K230&lt;BH$6),1,0)</f>
        <v>0</v>
      </c>
      <c r="BI230" s="67">
        <f>+IF(K230&gt;=BI$6,1,0)</f>
        <v>0</v>
      </c>
      <c r="BJ230" s="67">
        <f>IF(M230&lt;BJ$6,1,0)</f>
        <v>0</v>
      </c>
      <c r="BK230" s="67">
        <f>+IF(AND(M230&gt;=BK$5,M230&lt;BK$6),1,0)</f>
        <v>0</v>
      </c>
      <c r="BL230" s="67">
        <f>+IF(AND(M230&gt;=BL$5,M230&lt;BL$6),1,0)</f>
        <v>0</v>
      </c>
      <c r="BM230" s="67">
        <f>+IF(AND(M230&gt;=BM$5,M230&lt;BM$6),1,0)</f>
        <v>0</v>
      </c>
      <c r="BN230" s="67">
        <f>+IF(M230&gt;=BN$6,1,0)</f>
        <v>1</v>
      </c>
      <c r="BO230" s="67" t="str">
        <f>+IF(M230&gt;=BO$6,"YES","NO")</f>
        <v>YES</v>
      </c>
      <c r="BP230" s="67" t="str">
        <f>+IF(K230&gt;=BP$6,"YES","NO")</f>
        <v>YES</v>
      </c>
      <c r="BQ230" s="67" t="str">
        <f>+IF(ISERROR(VLOOKUP(E230,'[1]Hi Tech List (2020)'!$A$2:$B$84,1,FALSE)),"NO","YES")</f>
        <v>NO</v>
      </c>
      <c r="BR230" s="67" t="str">
        <f>IF(AL230&gt;=BR$6,"YES","NO")</f>
        <v>NO</v>
      </c>
      <c r="BS230" s="67" t="str">
        <f>IF(AB230&gt;BS$6,"YES","NO")</f>
        <v>NO</v>
      </c>
      <c r="BT230" s="67" t="str">
        <f>IF(AC230&gt;BT$6,"YES","NO")</f>
        <v>NO</v>
      </c>
      <c r="BU230" s="67" t="str">
        <f>IF(AD230&gt;BU$6,"YES","NO")</f>
        <v>YES</v>
      </c>
      <c r="BV230" s="67" t="str">
        <f>IF(OR(BS230="YES",BT230="YES",BU230="YES"),"YES","NO")</f>
        <v>YES</v>
      </c>
      <c r="BW230" s="67" t="str">
        <f>+IF(BE230=1,BE$8,IF(BF230=1,BF$8,IF(BG230=1,BG$8,IF(BH230=1,BH$8,BI$8))))</f>
        <v>$20-25</v>
      </c>
      <c r="BX230" s="67" t="str">
        <f>+IF(BJ230=1,BJ$8,IF(BK230=1,BK$8,IF(BL230=1,BL$8,IF(BM230=1,BM$8,BN$8))))</f>
        <v>&gt;$30</v>
      </c>
    </row>
    <row r="231" spans="1:76" hidden="1" x14ac:dyDescent="0.2">
      <c r="A231" s="77" t="str">
        <f t="shared" si="16"/>
        <v>19-0000</v>
      </c>
      <c r="B231" s="77" t="str">
        <f>VLOOKUP(A231,'[1]2- &amp; 3-digit SOC'!$A$1:$B$121,2,FALSE)</f>
        <v>Life, Physical, and Social Science Occupations</v>
      </c>
      <c r="C231" s="77" t="str">
        <f t="shared" si="17"/>
        <v>19-0000 Life, Physical, and Social Science Occupations</v>
      </c>
      <c r="D231" s="77" t="str">
        <f t="shared" si="18"/>
        <v>19-3000</v>
      </c>
      <c r="E231" s="77" t="str">
        <f>VLOOKUP(D231,'[1]2- &amp; 3-digit SOC'!$A$1:$B$121,2,FALSE)</f>
        <v>Social Scientists and Related Workers</v>
      </c>
      <c r="F231" s="77" t="str">
        <f t="shared" si="19"/>
        <v>19-3000 Social Scientists and Related Workers</v>
      </c>
      <c r="G231" s="77" t="s">
        <v>764</v>
      </c>
      <c r="H231" s="77" t="s">
        <v>765</v>
      </c>
      <c r="I231" s="77" t="s">
        <v>766</v>
      </c>
      <c r="J231" s="78" t="str">
        <f>CONCATENATE(H231, " (", R231, ")")</f>
        <v>Psychologists, All Other ($83,181)</v>
      </c>
      <c r="K231" s="70">
        <v>15.1747558002</v>
      </c>
      <c r="L231" s="70">
        <v>23.415557527499999</v>
      </c>
      <c r="M231" s="70">
        <v>39.991009453799997</v>
      </c>
      <c r="N231" s="70">
        <v>47.111246023699998</v>
      </c>
      <c r="O231" s="70">
        <v>57.138660567400002</v>
      </c>
      <c r="P231" s="70">
        <v>92.858283438100003</v>
      </c>
      <c r="Q231" s="71">
        <v>83181.299664000006</v>
      </c>
      <c r="R231" s="71" t="str">
        <f>TEXT(Q231, "$#,###")</f>
        <v>$83,181</v>
      </c>
      <c r="S231" s="68" t="s">
        <v>599</v>
      </c>
      <c r="T231" s="68" t="s">
        <v>8</v>
      </c>
      <c r="U231" s="68" t="s">
        <v>171</v>
      </c>
      <c r="V231" s="61">
        <v>829.45945488500001</v>
      </c>
      <c r="W231" s="61">
        <v>988.80500865500005</v>
      </c>
      <c r="X231" s="61">
        <f>W231-V231</f>
        <v>159.34555377000004</v>
      </c>
      <c r="Y231" s="72">
        <f>X231/V231</f>
        <v>0.192107706810205</v>
      </c>
      <c r="Z231" s="61">
        <v>988.80500865500005</v>
      </c>
      <c r="AA231" s="61">
        <v>1049.6805622300001</v>
      </c>
      <c r="AB231" s="61">
        <f>AA231-Z231</f>
        <v>60.875553575000026</v>
      </c>
      <c r="AC231" s="72">
        <f>AB231/Z231</f>
        <v>6.1564770649578972E-2</v>
      </c>
      <c r="AD231" s="61">
        <v>312.10809509799998</v>
      </c>
      <c r="AE231" s="61">
        <v>78.027023774400007</v>
      </c>
      <c r="AF231" s="61">
        <v>173.139989321</v>
      </c>
      <c r="AG231" s="61">
        <v>57.713329773600002</v>
      </c>
      <c r="AH231" s="62">
        <v>5.7000000000000002E-2</v>
      </c>
      <c r="AI231" s="61">
        <v>959.22439890099997</v>
      </c>
      <c r="AJ231" s="61">
        <v>49.965479806200001</v>
      </c>
      <c r="AK231" s="63">
        <f>AJ231/AI231</f>
        <v>5.2089458799678488E-2</v>
      </c>
      <c r="AL231" s="73">
        <v>80.2</v>
      </c>
      <c r="AM231" s="74">
        <v>0.60431400000000002</v>
      </c>
      <c r="AN231" s="74">
        <v>0.60033400000000003</v>
      </c>
      <c r="AO231" s="75">
        <v>8.0633063974900002E-5</v>
      </c>
      <c r="AP231" s="75">
        <v>7.7802354881499998E-5</v>
      </c>
      <c r="AQ231" s="76" t="s">
        <v>90</v>
      </c>
      <c r="AR231" s="75">
        <v>0.113235694644</v>
      </c>
      <c r="AS231" s="75">
        <v>0.19257032127099999</v>
      </c>
      <c r="AT231" s="75">
        <v>0.14288160648000001</v>
      </c>
      <c r="AU231" s="75">
        <v>0.228499535644</v>
      </c>
      <c r="AV231" s="75">
        <v>0.32014108593200002</v>
      </c>
      <c r="AW231" s="61">
        <v>1436</v>
      </c>
      <c r="AX231" s="61">
        <v>1450</v>
      </c>
      <c r="AY231" s="61">
        <v>1529</v>
      </c>
      <c r="AZ231" s="61">
        <v>1552</v>
      </c>
      <c r="BA231" s="61">
        <v>1646</v>
      </c>
      <c r="BB231" s="61">
        <f>SUM(AW231:BA231)</f>
        <v>7613</v>
      </c>
      <c r="BC231" s="61">
        <f>BA231-AW231</f>
        <v>210</v>
      </c>
      <c r="BD231" s="63">
        <f>BC231/AW231</f>
        <v>0.14623955431754876</v>
      </c>
      <c r="BE231" s="67">
        <f>IF(K231&lt;BE$6,1,0)</f>
        <v>0</v>
      </c>
      <c r="BF231" s="67">
        <f>+IF(AND(K231&gt;=BF$5,K231&lt;BF$6),1,0)</f>
        <v>1</v>
      </c>
      <c r="BG231" s="67">
        <f>+IF(AND(K231&gt;=BG$5,K231&lt;BG$6),1,0)</f>
        <v>0</v>
      </c>
      <c r="BH231" s="67">
        <f>+IF(AND(K231&gt;=BH$5,K231&lt;BH$6),1,0)</f>
        <v>0</v>
      </c>
      <c r="BI231" s="67">
        <f>+IF(K231&gt;=BI$6,1,0)</f>
        <v>0</v>
      </c>
      <c r="BJ231" s="67">
        <f>IF(M231&lt;BJ$6,1,0)</f>
        <v>0</v>
      </c>
      <c r="BK231" s="67">
        <f>+IF(AND(M231&gt;=BK$5,M231&lt;BK$6),1,0)</f>
        <v>0</v>
      </c>
      <c r="BL231" s="67">
        <f>+IF(AND(M231&gt;=BL$5,M231&lt;BL$6),1,0)</f>
        <v>0</v>
      </c>
      <c r="BM231" s="67">
        <f>+IF(AND(M231&gt;=BM$5,M231&lt;BM$6),1,0)</f>
        <v>0</v>
      </c>
      <c r="BN231" s="67">
        <f>+IF(M231&gt;=BN$6,1,0)</f>
        <v>1</v>
      </c>
      <c r="BO231" s="67" t="str">
        <f>+IF(M231&gt;=BO$6,"YES","NO")</f>
        <v>YES</v>
      </c>
      <c r="BP231" s="67" t="str">
        <f>+IF(K231&gt;=BP$6,"YES","NO")</f>
        <v>NO</v>
      </c>
      <c r="BQ231" s="67" t="str">
        <f>+IF(ISERROR(VLOOKUP(E231,'[1]Hi Tech List (2020)'!$A$2:$B$84,1,FALSE)),"NO","YES")</f>
        <v>NO</v>
      </c>
      <c r="BR231" s="67" t="str">
        <f>IF(AL231&gt;=BR$6,"YES","NO")</f>
        <v>NO</v>
      </c>
      <c r="BS231" s="67" t="str">
        <f>IF(AB231&gt;BS$6,"YES","NO")</f>
        <v>NO</v>
      </c>
      <c r="BT231" s="67" t="str">
        <f>IF(AC231&gt;BT$6,"YES","NO")</f>
        <v>NO</v>
      </c>
      <c r="BU231" s="67" t="str">
        <f>IF(AD231&gt;BU$6,"YES","NO")</f>
        <v>YES</v>
      </c>
      <c r="BV231" s="67" t="str">
        <f>IF(OR(BS231="YES",BT231="YES",BU231="YES"),"YES","NO")</f>
        <v>YES</v>
      </c>
      <c r="BW231" s="67" t="str">
        <f>+IF(BE231=1,BE$8,IF(BF231=1,BF$8,IF(BG231=1,BG$8,IF(BH231=1,BH$8,BI$8))))</f>
        <v>$15-20</v>
      </c>
      <c r="BX231" s="67" t="str">
        <f>+IF(BJ231=1,BJ$8,IF(BK231=1,BK$8,IF(BL231=1,BL$8,IF(BM231=1,BM$8,BN$8))))</f>
        <v>&gt;$30</v>
      </c>
    </row>
    <row r="232" spans="1:76" hidden="1" x14ac:dyDescent="0.2">
      <c r="A232" s="77" t="str">
        <f t="shared" si="16"/>
        <v>19-0000</v>
      </c>
      <c r="B232" s="77" t="str">
        <f>VLOOKUP(A232,'[1]2- &amp; 3-digit SOC'!$A$1:$B$121,2,FALSE)</f>
        <v>Life, Physical, and Social Science Occupations</v>
      </c>
      <c r="C232" s="77" t="str">
        <f t="shared" si="17"/>
        <v>19-0000 Life, Physical, and Social Science Occupations</v>
      </c>
      <c r="D232" s="77" t="str">
        <f t="shared" si="18"/>
        <v>19-3000</v>
      </c>
      <c r="E232" s="77" t="str">
        <f>VLOOKUP(D232,'[1]2- &amp; 3-digit SOC'!$A$1:$B$121,2,FALSE)</f>
        <v>Social Scientists and Related Workers</v>
      </c>
      <c r="F232" s="77" t="str">
        <f t="shared" si="19"/>
        <v>19-3000 Social Scientists and Related Workers</v>
      </c>
      <c r="G232" s="77" t="s">
        <v>767</v>
      </c>
      <c r="H232" s="77" t="s">
        <v>768</v>
      </c>
      <c r="I232" s="77" t="s">
        <v>769</v>
      </c>
      <c r="J232" s="78" t="str">
        <f>CONCATENATE(H232, " (", R232, ")")</f>
        <v>Sociologists ($79,037)</v>
      </c>
      <c r="K232" s="70">
        <v>20.3534761427</v>
      </c>
      <c r="L232" s="70">
        <v>27.594468381399999</v>
      </c>
      <c r="M232" s="70">
        <v>37.998355750100004</v>
      </c>
      <c r="N232" s="70">
        <v>41.557210205899999</v>
      </c>
      <c r="O232" s="70">
        <v>50.2547583387</v>
      </c>
      <c r="P232" s="70">
        <v>66.302373562599996</v>
      </c>
      <c r="Q232" s="71">
        <v>79036.579960300005</v>
      </c>
      <c r="R232" s="71" t="str">
        <f>TEXT(Q232, "$#,###")</f>
        <v>$79,037</v>
      </c>
      <c r="S232" s="68" t="s">
        <v>599</v>
      </c>
      <c r="T232" s="68" t="s">
        <v>8</v>
      </c>
      <c r="U232" s="68" t="s">
        <v>8</v>
      </c>
      <c r="V232" s="61">
        <v>20.598986942300002</v>
      </c>
      <c r="W232" s="61">
        <v>52.165117578500002</v>
      </c>
      <c r="X232" s="61">
        <f>W232-V232</f>
        <v>31.5661306362</v>
      </c>
      <c r="Y232" s="72">
        <f>X232/V232</f>
        <v>1.5324117989209936</v>
      </c>
      <c r="Z232" s="61">
        <v>52.165117578500002</v>
      </c>
      <c r="AA232" s="61">
        <v>57.698363855899998</v>
      </c>
      <c r="AB232" s="61">
        <f>AA232-Z232</f>
        <v>5.5332462773999964</v>
      </c>
      <c r="AC232" s="72">
        <f>AB232/Z232</f>
        <v>0.10607176853523549</v>
      </c>
      <c r="AD232" s="61">
        <v>26.665808451699998</v>
      </c>
      <c r="AE232" s="61">
        <v>6.6664521129300001</v>
      </c>
      <c r="AF232" s="61">
        <v>15.044008461500001</v>
      </c>
      <c r="AG232" s="61">
        <v>5.0146694871499999</v>
      </c>
      <c r="AH232" s="76">
        <v>9.2999999999999999E-2</v>
      </c>
      <c r="AI232" s="61">
        <v>50.205149127200002</v>
      </c>
      <c r="AJ232" s="61">
        <v>19.599706385000001</v>
      </c>
      <c r="AK232" s="63">
        <f>AJ232/AI232</f>
        <v>0.39039235468342287</v>
      </c>
      <c r="AL232" s="73">
        <v>84.1</v>
      </c>
      <c r="AM232" s="74">
        <v>0.63711300000000004</v>
      </c>
      <c r="AN232" s="74">
        <v>0.67898499999999995</v>
      </c>
      <c r="AO232" s="75">
        <v>7.9181717079400003E-4</v>
      </c>
      <c r="AP232" s="76" t="s">
        <v>90</v>
      </c>
      <c r="AQ232" s="76" t="s">
        <v>90</v>
      </c>
      <c r="AR232" s="75">
        <v>0.35104593908499998</v>
      </c>
      <c r="AS232" s="75">
        <v>0.24213125838399999</v>
      </c>
      <c r="AT232" s="76" t="s">
        <v>90</v>
      </c>
      <c r="AU232" s="76" t="s">
        <v>90</v>
      </c>
      <c r="AV232" s="76" t="s">
        <v>90</v>
      </c>
      <c r="AW232" s="61">
        <v>522</v>
      </c>
      <c r="AX232" s="61">
        <v>424</v>
      </c>
      <c r="AY232" s="61">
        <v>417</v>
      </c>
      <c r="AZ232" s="61">
        <v>419</v>
      </c>
      <c r="BA232" s="61">
        <v>456</v>
      </c>
      <c r="BB232" s="61">
        <f>SUM(AW232:BA232)</f>
        <v>2238</v>
      </c>
      <c r="BC232" s="61">
        <f>BA232-AW232</f>
        <v>-66</v>
      </c>
      <c r="BD232" s="63">
        <f>BC232/AW232</f>
        <v>-0.12643678160919541</v>
      </c>
      <c r="BE232" s="67">
        <f>IF(K232&lt;BE$6,1,0)</f>
        <v>0</v>
      </c>
      <c r="BF232" s="67">
        <f>+IF(AND(K232&gt;=BF$5,K232&lt;BF$6),1,0)</f>
        <v>0</v>
      </c>
      <c r="BG232" s="67">
        <f>+IF(AND(K232&gt;=BG$5,K232&lt;BG$6),1,0)</f>
        <v>1</v>
      </c>
      <c r="BH232" s="67">
        <f>+IF(AND(K232&gt;=BH$5,K232&lt;BH$6),1,0)</f>
        <v>0</v>
      </c>
      <c r="BI232" s="67">
        <f>+IF(K232&gt;=BI$6,1,0)</f>
        <v>0</v>
      </c>
      <c r="BJ232" s="67">
        <f>IF(M232&lt;BJ$6,1,0)</f>
        <v>0</v>
      </c>
      <c r="BK232" s="67">
        <f>+IF(AND(M232&gt;=BK$5,M232&lt;BK$6),1,0)</f>
        <v>0</v>
      </c>
      <c r="BL232" s="67">
        <f>+IF(AND(M232&gt;=BL$5,M232&lt;BL$6),1,0)</f>
        <v>0</v>
      </c>
      <c r="BM232" s="67">
        <f>+IF(AND(M232&gt;=BM$5,M232&lt;BM$6),1,0)</f>
        <v>0</v>
      </c>
      <c r="BN232" s="67">
        <f>+IF(M232&gt;=BN$6,1,0)</f>
        <v>1</v>
      </c>
      <c r="BO232" s="67" t="str">
        <f>+IF(M232&gt;=BO$6,"YES","NO")</f>
        <v>YES</v>
      </c>
      <c r="BP232" s="67" t="str">
        <f>+IF(K232&gt;=BP$6,"YES","NO")</f>
        <v>YES</v>
      </c>
      <c r="BQ232" s="67" t="str">
        <f>+IF(ISERROR(VLOOKUP(E232,'[1]Hi Tech List (2020)'!$A$2:$B$84,1,FALSE)),"NO","YES")</f>
        <v>NO</v>
      </c>
      <c r="BR232" s="67" t="str">
        <f>IF(AL232&gt;=BR$6,"YES","NO")</f>
        <v>NO</v>
      </c>
      <c r="BS232" s="67" t="str">
        <f>IF(AB232&gt;BS$6,"YES","NO")</f>
        <v>NO</v>
      </c>
      <c r="BT232" s="67" t="str">
        <f>IF(AC232&gt;BT$6,"YES","NO")</f>
        <v>NO</v>
      </c>
      <c r="BU232" s="67" t="str">
        <f>IF(AD232&gt;BU$6,"YES","NO")</f>
        <v>NO</v>
      </c>
      <c r="BV232" s="67" t="str">
        <f>IF(OR(BS232="YES",BT232="YES",BU232="YES"),"YES","NO")</f>
        <v>NO</v>
      </c>
      <c r="BW232" s="67" t="str">
        <f>+IF(BE232=1,BE$8,IF(BF232=1,BF$8,IF(BG232=1,BG$8,IF(BH232=1,BH$8,BI$8))))</f>
        <v>$20-25</v>
      </c>
      <c r="BX232" s="67" t="str">
        <f>+IF(BJ232=1,BJ$8,IF(BK232=1,BK$8,IF(BL232=1,BL$8,IF(BM232=1,BM$8,BN$8))))</f>
        <v>&gt;$30</v>
      </c>
    </row>
    <row r="233" spans="1:76" hidden="1" x14ac:dyDescent="0.2">
      <c r="A233" s="77" t="str">
        <f t="shared" si="16"/>
        <v>19-0000</v>
      </c>
      <c r="B233" s="77" t="str">
        <f>VLOOKUP(A233,'[1]2- &amp; 3-digit SOC'!$A$1:$B$121,2,FALSE)</f>
        <v>Life, Physical, and Social Science Occupations</v>
      </c>
      <c r="C233" s="77" t="str">
        <f t="shared" si="17"/>
        <v>19-0000 Life, Physical, and Social Science Occupations</v>
      </c>
      <c r="D233" s="77" t="str">
        <f t="shared" si="18"/>
        <v>19-3000</v>
      </c>
      <c r="E233" s="77" t="str">
        <f>VLOOKUP(D233,'[1]2- &amp; 3-digit SOC'!$A$1:$B$121,2,FALSE)</f>
        <v>Social Scientists and Related Workers</v>
      </c>
      <c r="F233" s="77" t="str">
        <f t="shared" si="19"/>
        <v>19-3000 Social Scientists and Related Workers</v>
      </c>
      <c r="G233" s="77" t="s">
        <v>770</v>
      </c>
      <c r="H233" s="77" t="s">
        <v>771</v>
      </c>
      <c r="I233" s="77" t="s">
        <v>772</v>
      </c>
      <c r="J233" s="78" t="str">
        <f>CONCATENATE(H233, " (", R233, ")")</f>
        <v>Urban and Regional Planners ($72,903)</v>
      </c>
      <c r="K233" s="70">
        <v>24.316840809599999</v>
      </c>
      <c r="L233" s="70">
        <v>28.245917521100001</v>
      </c>
      <c r="M233" s="70">
        <v>35.049308030699997</v>
      </c>
      <c r="N233" s="70">
        <v>36.943857126099999</v>
      </c>
      <c r="O233" s="70">
        <v>44.292236097200004</v>
      </c>
      <c r="P233" s="70">
        <v>53.511794155399997</v>
      </c>
      <c r="Q233" s="71">
        <v>72902.560703900002</v>
      </c>
      <c r="R233" s="71" t="str">
        <f>TEXT(Q233, "$#,###")</f>
        <v>$72,903</v>
      </c>
      <c r="S233" s="68" t="s">
        <v>599</v>
      </c>
      <c r="T233" s="68" t="s">
        <v>8</v>
      </c>
      <c r="U233" s="68" t="s">
        <v>8</v>
      </c>
      <c r="V233" s="61">
        <v>584.70482739199997</v>
      </c>
      <c r="W233" s="61">
        <v>618.50546603700002</v>
      </c>
      <c r="X233" s="61">
        <f>W233-V233</f>
        <v>33.800638645000049</v>
      </c>
      <c r="Y233" s="72">
        <f>X233/V233</f>
        <v>5.7808037596958815E-2</v>
      </c>
      <c r="Z233" s="61">
        <v>618.50546603700002</v>
      </c>
      <c r="AA233" s="61">
        <v>657.03050757200003</v>
      </c>
      <c r="AB233" s="61">
        <f>AA233-Z233</f>
        <v>38.525041535000014</v>
      </c>
      <c r="AC233" s="72">
        <f>AB233/Z233</f>
        <v>6.2287309733646531E-2</v>
      </c>
      <c r="AD233" s="61">
        <v>246.48468738700001</v>
      </c>
      <c r="AE233" s="61">
        <v>61.621171846700001</v>
      </c>
      <c r="AF233" s="61">
        <v>147.93648655300001</v>
      </c>
      <c r="AG233" s="61">
        <v>49.3121621843</v>
      </c>
      <c r="AH233" s="62">
        <v>7.8E-2</v>
      </c>
      <c r="AI233" s="61">
        <v>602.28655729100001</v>
      </c>
      <c r="AJ233" s="61">
        <v>176.50971250200001</v>
      </c>
      <c r="AK233" s="63">
        <f>AJ233/AI233</f>
        <v>0.29306600050300941</v>
      </c>
      <c r="AL233" s="73">
        <v>104.9</v>
      </c>
      <c r="AM233" s="74">
        <v>0.63268599999999997</v>
      </c>
      <c r="AN233" s="74">
        <v>0.63465899999999997</v>
      </c>
      <c r="AO233" s="75">
        <v>7.7214577470299998E-7</v>
      </c>
      <c r="AP233" s="76" t="s">
        <v>90</v>
      </c>
      <c r="AQ233" s="75">
        <v>1.9069246945799999E-2</v>
      </c>
      <c r="AR233" s="75">
        <v>0.28129389786100001</v>
      </c>
      <c r="AS233" s="75">
        <v>0.25735860648699999</v>
      </c>
      <c r="AT233" s="75">
        <v>0.20216192487000001</v>
      </c>
      <c r="AU233" s="75">
        <v>0.18985293289999999</v>
      </c>
      <c r="AV233" s="75">
        <v>4.9300480177300002E-2</v>
      </c>
      <c r="AW233" s="61">
        <v>20</v>
      </c>
      <c r="AX233" s="61">
        <v>16</v>
      </c>
      <c r="AY233" s="61">
        <v>17</v>
      </c>
      <c r="AZ233" s="61">
        <v>24</v>
      </c>
      <c r="BA233" s="61">
        <v>10</v>
      </c>
      <c r="BB233" s="61">
        <f>SUM(AW233:BA233)</f>
        <v>87</v>
      </c>
      <c r="BC233" s="61">
        <f>BA233-AW233</f>
        <v>-10</v>
      </c>
      <c r="BD233" s="63">
        <f>BC233/AW233</f>
        <v>-0.5</v>
      </c>
      <c r="BE233" s="67">
        <f>IF(K233&lt;BE$6,1,0)</f>
        <v>0</v>
      </c>
      <c r="BF233" s="67">
        <f>+IF(AND(K233&gt;=BF$5,K233&lt;BF$6),1,0)</f>
        <v>0</v>
      </c>
      <c r="BG233" s="67">
        <f>+IF(AND(K233&gt;=BG$5,K233&lt;BG$6),1,0)</f>
        <v>1</v>
      </c>
      <c r="BH233" s="67">
        <f>+IF(AND(K233&gt;=BH$5,K233&lt;BH$6),1,0)</f>
        <v>0</v>
      </c>
      <c r="BI233" s="67">
        <f>+IF(K233&gt;=BI$6,1,0)</f>
        <v>0</v>
      </c>
      <c r="BJ233" s="67">
        <f>IF(M233&lt;BJ$6,1,0)</f>
        <v>0</v>
      </c>
      <c r="BK233" s="67">
        <f>+IF(AND(M233&gt;=BK$5,M233&lt;BK$6),1,0)</f>
        <v>0</v>
      </c>
      <c r="BL233" s="67">
        <f>+IF(AND(M233&gt;=BL$5,M233&lt;BL$6),1,0)</f>
        <v>0</v>
      </c>
      <c r="BM233" s="67">
        <f>+IF(AND(M233&gt;=BM$5,M233&lt;BM$6),1,0)</f>
        <v>0</v>
      </c>
      <c r="BN233" s="67">
        <f>+IF(M233&gt;=BN$6,1,0)</f>
        <v>1</v>
      </c>
      <c r="BO233" s="67" t="str">
        <f>+IF(M233&gt;=BO$6,"YES","NO")</f>
        <v>YES</v>
      </c>
      <c r="BP233" s="67" t="str">
        <f>+IF(K233&gt;=BP$6,"YES","NO")</f>
        <v>YES</v>
      </c>
      <c r="BQ233" s="67" t="str">
        <f>+IF(ISERROR(VLOOKUP(E233,'[1]Hi Tech List (2020)'!$A$2:$B$84,1,FALSE)),"NO","YES")</f>
        <v>NO</v>
      </c>
      <c r="BR233" s="67" t="str">
        <f>IF(AL233&gt;=BR$6,"YES","NO")</f>
        <v>YES</v>
      </c>
      <c r="BS233" s="67" t="str">
        <f>IF(AB233&gt;BS$6,"YES","NO")</f>
        <v>NO</v>
      </c>
      <c r="BT233" s="67" t="str">
        <f>IF(AC233&gt;BT$6,"YES","NO")</f>
        <v>NO</v>
      </c>
      <c r="BU233" s="67" t="str">
        <f>IF(AD233&gt;BU$6,"YES","NO")</f>
        <v>YES</v>
      </c>
      <c r="BV233" s="67" t="str">
        <f>IF(OR(BS233="YES",BT233="YES",BU233="YES"),"YES","NO")</f>
        <v>YES</v>
      </c>
      <c r="BW233" s="67" t="str">
        <f>+IF(BE233=1,BE$8,IF(BF233=1,BF$8,IF(BG233=1,BG$8,IF(BH233=1,BH$8,BI$8))))</f>
        <v>$20-25</v>
      </c>
      <c r="BX233" s="67" t="str">
        <f>+IF(BJ233=1,BJ$8,IF(BK233=1,BK$8,IF(BL233=1,BL$8,IF(BM233=1,BM$8,BN$8))))</f>
        <v>&gt;$30</v>
      </c>
    </row>
    <row r="234" spans="1:76" hidden="1" x14ac:dyDescent="0.2">
      <c r="A234" s="77" t="str">
        <f t="shared" si="16"/>
        <v>19-0000</v>
      </c>
      <c r="B234" s="77" t="str">
        <f>VLOOKUP(A234,'[1]2- &amp; 3-digit SOC'!$A$1:$B$121,2,FALSE)</f>
        <v>Life, Physical, and Social Science Occupations</v>
      </c>
      <c r="C234" s="77" t="str">
        <f t="shared" si="17"/>
        <v>19-0000 Life, Physical, and Social Science Occupations</v>
      </c>
      <c r="D234" s="77" t="str">
        <f t="shared" si="18"/>
        <v>19-3000</v>
      </c>
      <c r="E234" s="77" t="str">
        <f>VLOOKUP(D234,'[1]2- &amp; 3-digit SOC'!$A$1:$B$121,2,FALSE)</f>
        <v>Social Scientists and Related Workers</v>
      </c>
      <c r="F234" s="77" t="str">
        <f t="shared" si="19"/>
        <v>19-3000 Social Scientists and Related Workers</v>
      </c>
      <c r="G234" s="77" t="s">
        <v>773</v>
      </c>
      <c r="H234" s="77" t="s">
        <v>774</v>
      </c>
      <c r="I234" s="77" t="s">
        <v>775</v>
      </c>
      <c r="J234" s="78" t="str">
        <f>CONCATENATE(H234, " (", R234, ")")</f>
        <v>Anthropologists and Archeologists ($77,458)</v>
      </c>
      <c r="K234" s="70">
        <v>13.7188430433</v>
      </c>
      <c r="L234" s="70">
        <v>26.541343918300001</v>
      </c>
      <c r="M234" s="70">
        <v>37.239392065200001</v>
      </c>
      <c r="N234" s="70">
        <v>38.1021492255</v>
      </c>
      <c r="O234" s="70">
        <v>48.859941514900001</v>
      </c>
      <c r="P234" s="70">
        <v>58.4620203351</v>
      </c>
      <c r="Q234" s="71">
        <v>77457.935495500002</v>
      </c>
      <c r="R234" s="71" t="str">
        <f>TEXT(Q234, "$#,###")</f>
        <v>$77,458</v>
      </c>
      <c r="S234" s="68" t="s">
        <v>599</v>
      </c>
      <c r="T234" s="68" t="s">
        <v>8</v>
      </c>
      <c r="U234" s="68" t="s">
        <v>8</v>
      </c>
      <c r="V234" s="61">
        <v>65.484371672999998</v>
      </c>
      <c r="W234" s="61">
        <v>96.167801723599993</v>
      </c>
      <c r="X234" s="61">
        <f>W234-V234</f>
        <v>30.683430050599995</v>
      </c>
      <c r="Y234" s="72">
        <f>X234/V234</f>
        <v>0.46856111262423772</v>
      </c>
      <c r="Z234" s="61">
        <v>96.167801723599993</v>
      </c>
      <c r="AA234" s="61">
        <v>110.165901809</v>
      </c>
      <c r="AB234" s="61">
        <f>AA234-Z234</f>
        <v>13.998100085400011</v>
      </c>
      <c r="AC234" s="72">
        <f>AB234/Z234</f>
        <v>0.14555911474021785</v>
      </c>
      <c r="AD234" s="61">
        <v>55.552631665299998</v>
      </c>
      <c r="AE234" s="61">
        <v>13.888157916300001</v>
      </c>
      <c r="AF234" s="61">
        <v>28.2808892551</v>
      </c>
      <c r="AG234" s="61">
        <v>9.4269630850400006</v>
      </c>
      <c r="AH234" s="76">
        <v>9.2999999999999999E-2</v>
      </c>
      <c r="AI234" s="61">
        <v>89.763165735800001</v>
      </c>
      <c r="AJ234" s="61">
        <v>30.190469005899999</v>
      </c>
      <c r="AK234" s="63">
        <f>AJ234/AI234</f>
        <v>0.3363347176809654</v>
      </c>
      <c r="AL234" s="73">
        <v>78.7</v>
      </c>
      <c r="AM234" s="74">
        <v>0.42860100000000001</v>
      </c>
      <c r="AN234" s="74">
        <v>0.46446700000000002</v>
      </c>
      <c r="AO234" s="75">
        <v>5.2238791527099997E-4</v>
      </c>
      <c r="AP234" s="76" t="s">
        <v>90</v>
      </c>
      <c r="AQ234" s="76" t="s">
        <v>90</v>
      </c>
      <c r="AR234" s="75">
        <v>0.303529891193</v>
      </c>
      <c r="AS234" s="75">
        <v>0.23144482180500001</v>
      </c>
      <c r="AT234" s="75">
        <v>0.14974116314200001</v>
      </c>
      <c r="AU234" s="75">
        <v>0.12527595945100001</v>
      </c>
      <c r="AV234" s="76" t="s">
        <v>90</v>
      </c>
      <c r="AW234" s="61">
        <v>131</v>
      </c>
      <c r="AX234" s="61">
        <v>125</v>
      </c>
      <c r="AY234" s="61">
        <v>134</v>
      </c>
      <c r="AZ234" s="61">
        <v>103</v>
      </c>
      <c r="BA234" s="61">
        <v>116</v>
      </c>
      <c r="BB234" s="61">
        <f>SUM(AW234:BA234)</f>
        <v>609</v>
      </c>
      <c r="BC234" s="61">
        <f>BA234-AW234</f>
        <v>-15</v>
      </c>
      <c r="BD234" s="63">
        <f>BC234/AW234</f>
        <v>-0.11450381679389313</v>
      </c>
      <c r="BE234" s="67">
        <f>IF(K234&lt;BE$6,1,0)</f>
        <v>1</v>
      </c>
      <c r="BF234" s="67">
        <f>+IF(AND(K234&gt;=BF$5,K234&lt;BF$6),1,0)</f>
        <v>0</v>
      </c>
      <c r="BG234" s="67">
        <f>+IF(AND(K234&gt;=BG$5,K234&lt;BG$6),1,0)</f>
        <v>0</v>
      </c>
      <c r="BH234" s="67">
        <f>+IF(AND(K234&gt;=BH$5,K234&lt;BH$6),1,0)</f>
        <v>0</v>
      </c>
      <c r="BI234" s="67">
        <f>+IF(K234&gt;=BI$6,1,0)</f>
        <v>0</v>
      </c>
      <c r="BJ234" s="67">
        <f>IF(M234&lt;BJ$6,1,0)</f>
        <v>0</v>
      </c>
      <c r="BK234" s="67">
        <f>+IF(AND(M234&gt;=BK$5,M234&lt;BK$6),1,0)</f>
        <v>0</v>
      </c>
      <c r="BL234" s="67">
        <f>+IF(AND(M234&gt;=BL$5,M234&lt;BL$6),1,0)</f>
        <v>0</v>
      </c>
      <c r="BM234" s="67">
        <f>+IF(AND(M234&gt;=BM$5,M234&lt;BM$6),1,0)</f>
        <v>0</v>
      </c>
      <c r="BN234" s="67">
        <f>+IF(M234&gt;=BN$6,1,0)</f>
        <v>1</v>
      </c>
      <c r="BO234" s="67" t="str">
        <f>+IF(M234&gt;=BO$6,"YES","NO")</f>
        <v>YES</v>
      </c>
      <c r="BP234" s="67" t="str">
        <f>+IF(K234&gt;=BP$6,"YES","NO")</f>
        <v>NO</v>
      </c>
      <c r="BQ234" s="67" t="str">
        <f>+IF(ISERROR(VLOOKUP(E234,'[1]Hi Tech List (2020)'!$A$2:$B$84,1,FALSE)),"NO","YES")</f>
        <v>NO</v>
      </c>
      <c r="BR234" s="67" t="str">
        <f>IF(AL234&gt;=BR$6,"YES","NO")</f>
        <v>NO</v>
      </c>
      <c r="BS234" s="67" t="str">
        <f>IF(AB234&gt;BS$6,"YES","NO")</f>
        <v>NO</v>
      </c>
      <c r="BT234" s="67" t="str">
        <f>IF(AC234&gt;BT$6,"YES","NO")</f>
        <v>NO</v>
      </c>
      <c r="BU234" s="67" t="str">
        <f>IF(AD234&gt;BU$6,"YES","NO")</f>
        <v>NO</v>
      </c>
      <c r="BV234" s="67" t="str">
        <f>IF(OR(BS234="YES",BT234="YES",BU234="YES"),"YES","NO")</f>
        <v>NO</v>
      </c>
      <c r="BW234" s="67" t="str">
        <f>+IF(BE234=1,BE$8,IF(BF234=1,BF$8,IF(BG234=1,BG$8,IF(BH234=1,BH$8,BI$8))))</f>
        <v>&lt;$15</v>
      </c>
      <c r="BX234" s="67" t="str">
        <f>+IF(BJ234=1,BJ$8,IF(BK234=1,BK$8,IF(BL234=1,BL$8,IF(BM234=1,BM$8,BN$8))))</f>
        <v>&gt;$30</v>
      </c>
    </row>
    <row r="235" spans="1:76" hidden="1" x14ac:dyDescent="0.2">
      <c r="A235" s="77" t="str">
        <f t="shared" si="16"/>
        <v>19-0000</v>
      </c>
      <c r="B235" s="77" t="str">
        <f>VLOOKUP(A235,'[1]2- &amp; 3-digit SOC'!$A$1:$B$121,2,FALSE)</f>
        <v>Life, Physical, and Social Science Occupations</v>
      </c>
      <c r="C235" s="77" t="str">
        <f t="shared" si="17"/>
        <v>19-0000 Life, Physical, and Social Science Occupations</v>
      </c>
      <c r="D235" s="77" t="str">
        <f t="shared" si="18"/>
        <v>19-3000</v>
      </c>
      <c r="E235" s="77" t="str">
        <f>VLOOKUP(D235,'[1]2- &amp; 3-digit SOC'!$A$1:$B$121,2,FALSE)</f>
        <v>Social Scientists and Related Workers</v>
      </c>
      <c r="F235" s="77" t="str">
        <f t="shared" si="19"/>
        <v>19-3000 Social Scientists and Related Workers</v>
      </c>
      <c r="G235" s="77" t="s">
        <v>776</v>
      </c>
      <c r="H235" s="77" t="s">
        <v>777</v>
      </c>
      <c r="I235" s="77" t="s">
        <v>778</v>
      </c>
      <c r="J235" s="78" t="str">
        <f>CONCATENATE(H235, " (", R235, ")")</f>
        <v>Geographers (Insf. Data)</v>
      </c>
      <c r="K235" s="76">
        <v>0</v>
      </c>
      <c r="L235" s="76" t="s">
        <v>90</v>
      </c>
      <c r="M235" s="76">
        <v>0</v>
      </c>
      <c r="N235" s="76" t="s">
        <v>90</v>
      </c>
      <c r="O235" s="76" t="s">
        <v>90</v>
      </c>
      <c r="P235" s="76" t="s">
        <v>90</v>
      </c>
      <c r="Q235" s="71" t="s">
        <v>90</v>
      </c>
      <c r="R235" s="71" t="str">
        <f>TEXT(Q235, "$#,###")</f>
        <v>Insf. Data</v>
      </c>
      <c r="S235" s="68" t="s">
        <v>84</v>
      </c>
      <c r="T235" s="68" t="s">
        <v>8</v>
      </c>
      <c r="U235" s="68" t="s">
        <v>8</v>
      </c>
      <c r="V235" s="76" t="s">
        <v>90</v>
      </c>
      <c r="W235" s="76" t="s">
        <v>90</v>
      </c>
      <c r="X235" s="76" t="s">
        <v>90</v>
      </c>
      <c r="Y235" s="76" t="s">
        <v>90</v>
      </c>
      <c r="Z235" s="76" t="s">
        <v>90</v>
      </c>
      <c r="AA235" s="76" t="s">
        <v>90</v>
      </c>
      <c r="AB235" s="76" t="s">
        <v>90</v>
      </c>
      <c r="AC235" s="76" t="s">
        <v>90</v>
      </c>
      <c r="AD235" s="76" t="s">
        <v>90</v>
      </c>
      <c r="AE235" s="61">
        <v>1.0441439212600001</v>
      </c>
      <c r="AF235" s="76" t="s">
        <v>90</v>
      </c>
      <c r="AG235" s="76" t="s">
        <v>90</v>
      </c>
      <c r="AH235" s="76" t="s">
        <v>90</v>
      </c>
      <c r="AI235" s="76" t="s">
        <v>90</v>
      </c>
      <c r="AJ235" s="76" t="s">
        <v>90</v>
      </c>
      <c r="AK235" s="79" t="s">
        <v>90</v>
      </c>
      <c r="AL235" s="73">
        <v>82</v>
      </c>
      <c r="AM235" s="74">
        <v>0.17250099999999999</v>
      </c>
      <c r="AN235" s="74">
        <v>0.177616</v>
      </c>
      <c r="AO235" s="76" t="s">
        <v>90</v>
      </c>
      <c r="AP235" s="76" t="s">
        <v>90</v>
      </c>
      <c r="AQ235" s="76" t="s">
        <v>90</v>
      </c>
      <c r="AR235" s="76" t="s">
        <v>90</v>
      </c>
      <c r="AS235" s="76" t="s">
        <v>90</v>
      </c>
      <c r="AT235" s="76" t="s">
        <v>90</v>
      </c>
      <c r="AU235" s="76" t="s">
        <v>90</v>
      </c>
      <c r="AV235" s="76" t="s">
        <v>90</v>
      </c>
      <c r="AW235" s="61">
        <v>57</v>
      </c>
      <c r="AX235" s="61">
        <v>65</v>
      </c>
      <c r="AY235" s="61">
        <v>54</v>
      </c>
      <c r="AZ235" s="61">
        <v>59</v>
      </c>
      <c r="BA235" s="61">
        <v>67</v>
      </c>
      <c r="BB235" s="61">
        <f>SUM(AW235:BA235)</f>
        <v>302</v>
      </c>
      <c r="BC235" s="61">
        <f>BA235-AW235</f>
        <v>10</v>
      </c>
      <c r="BD235" s="63">
        <f>BC235/AW235</f>
        <v>0.17543859649122806</v>
      </c>
      <c r="BE235" s="67">
        <f>IF(K235&lt;BE$6,1,0)</f>
        <v>1</v>
      </c>
      <c r="BF235" s="67">
        <f>+IF(AND(K235&gt;=BF$5,K235&lt;BF$6),1,0)</f>
        <v>0</v>
      </c>
      <c r="BG235" s="67">
        <f>+IF(AND(K235&gt;=BG$5,K235&lt;BG$6),1,0)</f>
        <v>0</v>
      </c>
      <c r="BH235" s="67">
        <f>+IF(AND(K235&gt;=BH$5,K235&lt;BH$6),1,0)</f>
        <v>0</v>
      </c>
      <c r="BI235" s="67">
        <f>+IF(K235&gt;=BI$6,1,0)</f>
        <v>0</v>
      </c>
      <c r="BJ235" s="67">
        <f>IF(M235&lt;BJ$6,1,0)</f>
        <v>1</v>
      </c>
      <c r="BK235" s="67">
        <f>+IF(AND(M235&gt;=BK$5,M235&lt;BK$6),1,0)</f>
        <v>0</v>
      </c>
      <c r="BL235" s="67">
        <f>+IF(AND(M235&gt;=BL$5,M235&lt;BL$6),1,0)</f>
        <v>0</v>
      </c>
      <c r="BM235" s="67">
        <f>+IF(AND(M235&gt;=BM$5,M235&lt;BM$6),1,0)</f>
        <v>0</v>
      </c>
      <c r="BN235" s="67">
        <f>+IF(M235&gt;=BN$6,1,0)</f>
        <v>0</v>
      </c>
      <c r="BO235" s="67" t="str">
        <f>+IF(M235&gt;=BO$6,"YES","NO")</f>
        <v>NO</v>
      </c>
      <c r="BP235" s="67" t="str">
        <f>+IF(K235&gt;=BP$6,"YES","NO")</f>
        <v>NO</v>
      </c>
      <c r="BQ235" s="67" t="str">
        <f>+IF(ISERROR(VLOOKUP(E235,'[1]Hi Tech List (2020)'!$A$2:$B$84,1,FALSE)),"NO","YES")</f>
        <v>NO</v>
      </c>
      <c r="BR235" s="67" t="str">
        <f>IF(AL235&gt;=BR$6,"YES","NO")</f>
        <v>NO</v>
      </c>
      <c r="BS235" s="67" t="str">
        <f>IF(AB235&gt;BS$6,"YES","NO")</f>
        <v>YES</v>
      </c>
      <c r="BT235" s="67" t="str">
        <f>IF(AC235&gt;BT$6,"YES","NO")</f>
        <v>YES</v>
      </c>
      <c r="BU235" s="67" t="str">
        <f>IF(AD235&gt;BU$6,"YES","NO")</f>
        <v>YES</v>
      </c>
      <c r="BV235" s="67" t="str">
        <f>IF(OR(BS235="YES",BT235="YES",BU235="YES"),"YES","NO")</f>
        <v>YES</v>
      </c>
      <c r="BW235" s="67" t="str">
        <f>+IF(BE235=1,BE$8,IF(BF235=1,BF$8,IF(BG235=1,BG$8,IF(BH235=1,BH$8,BI$8))))</f>
        <v>&lt;$15</v>
      </c>
      <c r="BX235" s="67" t="str">
        <f>+IF(BJ235=1,BJ$8,IF(BK235=1,BK$8,IF(BL235=1,BL$8,IF(BM235=1,BM$8,BN$8))))</f>
        <v>&lt;$15</v>
      </c>
    </row>
    <row r="236" spans="1:76" hidden="1" x14ac:dyDescent="0.2">
      <c r="A236" s="77" t="str">
        <f t="shared" si="16"/>
        <v>19-0000</v>
      </c>
      <c r="B236" s="77" t="str">
        <f>VLOOKUP(A236,'[1]2- &amp; 3-digit SOC'!$A$1:$B$121,2,FALSE)</f>
        <v>Life, Physical, and Social Science Occupations</v>
      </c>
      <c r="C236" s="77" t="str">
        <f t="shared" si="17"/>
        <v>19-0000 Life, Physical, and Social Science Occupations</v>
      </c>
      <c r="D236" s="77" t="str">
        <f t="shared" si="18"/>
        <v>19-3000</v>
      </c>
      <c r="E236" s="77" t="str">
        <f>VLOOKUP(D236,'[1]2- &amp; 3-digit SOC'!$A$1:$B$121,2,FALSE)</f>
        <v>Social Scientists and Related Workers</v>
      </c>
      <c r="F236" s="77" t="str">
        <f t="shared" si="19"/>
        <v>19-3000 Social Scientists and Related Workers</v>
      </c>
      <c r="G236" s="77" t="s">
        <v>779</v>
      </c>
      <c r="H236" s="77" t="s">
        <v>780</v>
      </c>
      <c r="I236" s="77" t="s">
        <v>781</v>
      </c>
      <c r="J236" s="78" t="str">
        <f>CONCATENATE(H236, " (", R236, ")")</f>
        <v>Historians ($62,560)</v>
      </c>
      <c r="K236" s="70">
        <v>12.4207054478</v>
      </c>
      <c r="L236" s="70">
        <v>22.634246968900001</v>
      </c>
      <c r="M236" s="70">
        <v>30.076792277700001</v>
      </c>
      <c r="N236" s="70">
        <v>33.949859719499997</v>
      </c>
      <c r="O236" s="70">
        <v>41.5687997498</v>
      </c>
      <c r="P236" s="70">
        <v>57.971401401800001</v>
      </c>
      <c r="Q236" s="71">
        <v>62559.727937600001</v>
      </c>
      <c r="R236" s="71" t="str">
        <f>TEXT(Q236, "$#,###")</f>
        <v>$62,560</v>
      </c>
      <c r="S236" s="68" t="s">
        <v>599</v>
      </c>
      <c r="T236" s="68" t="s">
        <v>8</v>
      </c>
      <c r="U236" s="68" t="s">
        <v>8</v>
      </c>
      <c r="V236" s="61">
        <v>45.547620370600001</v>
      </c>
      <c r="W236" s="61">
        <v>69.183080378200003</v>
      </c>
      <c r="X236" s="61">
        <f>W236-V236</f>
        <v>23.635460007600003</v>
      </c>
      <c r="Y236" s="72">
        <f>X236/V236</f>
        <v>0.51891755958465346</v>
      </c>
      <c r="Z236" s="61">
        <v>69.183080378200003</v>
      </c>
      <c r="AA236" s="61">
        <v>73.972831792099996</v>
      </c>
      <c r="AB236" s="61">
        <f>AA236-Z236</f>
        <v>4.7897514138999924</v>
      </c>
      <c r="AC236" s="72">
        <f>AB236/Z236</f>
        <v>6.9232988582122623E-2</v>
      </c>
      <c r="AD236" s="61">
        <v>32.675735330499997</v>
      </c>
      <c r="AE236" s="61">
        <v>8.1689338326200005</v>
      </c>
      <c r="AF236" s="61">
        <v>19.814771264299999</v>
      </c>
      <c r="AG236" s="61">
        <v>6.6049237547599997</v>
      </c>
      <c r="AH236" s="76">
        <v>9.2999999999999999E-2</v>
      </c>
      <c r="AI236" s="61">
        <v>66.892007148999994</v>
      </c>
      <c r="AJ236" s="61">
        <v>19.950834331799999</v>
      </c>
      <c r="AK236" s="63">
        <f>AJ236/AI236</f>
        <v>0.29825438317854774</v>
      </c>
      <c r="AL236" s="73">
        <v>105.3</v>
      </c>
      <c r="AM236" s="74">
        <v>0.60120399999999996</v>
      </c>
      <c r="AN236" s="74">
        <v>0.61581300000000005</v>
      </c>
      <c r="AO236" s="75">
        <v>7.0792965223900005E-4</v>
      </c>
      <c r="AP236" s="76" t="s">
        <v>90</v>
      </c>
      <c r="AQ236" s="76" t="s">
        <v>90</v>
      </c>
      <c r="AR236" s="75">
        <v>0.26822709938099998</v>
      </c>
      <c r="AS236" s="75">
        <v>0.20009273514299999</v>
      </c>
      <c r="AT236" s="76" t="s">
        <v>90</v>
      </c>
      <c r="AU236" s="76" t="s">
        <v>90</v>
      </c>
      <c r="AV236" s="75">
        <v>0.184835989832</v>
      </c>
      <c r="AW236" s="61">
        <v>476</v>
      </c>
      <c r="AX236" s="61">
        <v>494</v>
      </c>
      <c r="AY236" s="61">
        <v>427</v>
      </c>
      <c r="AZ236" s="61">
        <v>420</v>
      </c>
      <c r="BA236" s="61">
        <v>469</v>
      </c>
      <c r="BB236" s="61">
        <f>SUM(AW236:BA236)</f>
        <v>2286</v>
      </c>
      <c r="BC236" s="61">
        <f>BA236-AW236</f>
        <v>-7</v>
      </c>
      <c r="BD236" s="63">
        <f>BC236/AW236</f>
        <v>-1.4705882352941176E-2</v>
      </c>
      <c r="BE236" s="67">
        <f>IF(K236&lt;BE$6,1,0)</f>
        <v>1</v>
      </c>
      <c r="BF236" s="67">
        <f>+IF(AND(K236&gt;=BF$5,K236&lt;BF$6),1,0)</f>
        <v>0</v>
      </c>
      <c r="BG236" s="67">
        <f>+IF(AND(K236&gt;=BG$5,K236&lt;BG$6),1,0)</f>
        <v>0</v>
      </c>
      <c r="BH236" s="67">
        <f>+IF(AND(K236&gt;=BH$5,K236&lt;BH$6),1,0)</f>
        <v>0</v>
      </c>
      <c r="BI236" s="67">
        <f>+IF(K236&gt;=BI$6,1,0)</f>
        <v>0</v>
      </c>
      <c r="BJ236" s="67">
        <f>IF(M236&lt;BJ$6,1,0)</f>
        <v>0</v>
      </c>
      <c r="BK236" s="67">
        <f>+IF(AND(M236&gt;=BK$5,M236&lt;BK$6),1,0)</f>
        <v>0</v>
      </c>
      <c r="BL236" s="67">
        <f>+IF(AND(M236&gt;=BL$5,M236&lt;BL$6),1,0)</f>
        <v>0</v>
      </c>
      <c r="BM236" s="67">
        <f>+IF(AND(M236&gt;=BM$5,M236&lt;BM$6),1,0)</f>
        <v>0</v>
      </c>
      <c r="BN236" s="67">
        <f>+IF(M236&gt;=BN$6,1,0)</f>
        <v>1</v>
      </c>
      <c r="BO236" s="67" t="str">
        <f>+IF(M236&gt;=BO$6,"YES","NO")</f>
        <v>YES</v>
      </c>
      <c r="BP236" s="67" t="str">
        <f>+IF(K236&gt;=BP$6,"YES","NO")</f>
        <v>NO</v>
      </c>
      <c r="BQ236" s="67" t="str">
        <f>+IF(ISERROR(VLOOKUP(E236,'[1]Hi Tech List (2020)'!$A$2:$B$84,1,FALSE)),"NO","YES")</f>
        <v>NO</v>
      </c>
      <c r="BR236" s="67" t="str">
        <f>IF(AL236&gt;=BR$6,"YES","NO")</f>
        <v>YES</v>
      </c>
      <c r="BS236" s="67" t="str">
        <f>IF(AB236&gt;BS$6,"YES","NO")</f>
        <v>NO</v>
      </c>
      <c r="BT236" s="67" t="str">
        <f>IF(AC236&gt;BT$6,"YES","NO")</f>
        <v>NO</v>
      </c>
      <c r="BU236" s="67" t="str">
        <f>IF(AD236&gt;BU$6,"YES","NO")</f>
        <v>NO</v>
      </c>
      <c r="BV236" s="67" t="str">
        <f>IF(OR(BS236="YES",BT236="YES",BU236="YES"),"YES","NO")</f>
        <v>NO</v>
      </c>
      <c r="BW236" s="67" t="str">
        <f>+IF(BE236=1,BE$8,IF(BF236=1,BF$8,IF(BG236=1,BG$8,IF(BH236=1,BH$8,BI$8))))</f>
        <v>&lt;$15</v>
      </c>
      <c r="BX236" s="67" t="str">
        <f>+IF(BJ236=1,BJ$8,IF(BK236=1,BK$8,IF(BL236=1,BL$8,IF(BM236=1,BM$8,BN$8))))</f>
        <v>&gt;$30</v>
      </c>
    </row>
    <row r="237" spans="1:76" hidden="1" x14ac:dyDescent="0.2">
      <c r="A237" s="77" t="str">
        <f t="shared" si="16"/>
        <v>19-0000</v>
      </c>
      <c r="B237" s="77" t="str">
        <f>VLOOKUP(A237,'[1]2- &amp; 3-digit SOC'!$A$1:$B$121,2,FALSE)</f>
        <v>Life, Physical, and Social Science Occupations</v>
      </c>
      <c r="C237" s="77" t="str">
        <f t="shared" si="17"/>
        <v>19-0000 Life, Physical, and Social Science Occupations</v>
      </c>
      <c r="D237" s="77" t="str">
        <f t="shared" si="18"/>
        <v>19-3000</v>
      </c>
      <c r="E237" s="77" t="str">
        <f>VLOOKUP(D237,'[1]2- &amp; 3-digit SOC'!$A$1:$B$121,2,FALSE)</f>
        <v>Social Scientists and Related Workers</v>
      </c>
      <c r="F237" s="77" t="str">
        <f t="shared" si="19"/>
        <v>19-3000 Social Scientists and Related Workers</v>
      </c>
      <c r="G237" s="77" t="s">
        <v>782</v>
      </c>
      <c r="H237" s="77" t="s">
        <v>783</v>
      </c>
      <c r="I237" s="77" t="s">
        <v>784</v>
      </c>
      <c r="J237" s="78" t="str">
        <f>CONCATENATE(H237, " (", R237, ")")</f>
        <v>Political Scientists ($92,102)</v>
      </c>
      <c r="K237" s="70">
        <v>24.835773678700001</v>
      </c>
      <c r="L237" s="70">
        <v>35.328262734100001</v>
      </c>
      <c r="M237" s="70">
        <v>44.279787672499999</v>
      </c>
      <c r="N237" s="70">
        <v>45.643126512499997</v>
      </c>
      <c r="O237" s="70">
        <v>52.317047011</v>
      </c>
      <c r="P237" s="70">
        <v>61.196459184399998</v>
      </c>
      <c r="Q237" s="71">
        <v>92101.958358799995</v>
      </c>
      <c r="R237" s="71" t="str">
        <f>TEXT(Q237, "$#,###")</f>
        <v>$92,102</v>
      </c>
      <c r="S237" s="68" t="s">
        <v>599</v>
      </c>
      <c r="T237" s="68" t="s">
        <v>8</v>
      </c>
      <c r="U237" s="68" t="s">
        <v>8</v>
      </c>
      <c r="V237" s="61">
        <v>20.183628070099999</v>
      </c>
      <c r="W237" s="61">
        <v>75.545339616899994</v>
      </c>
      <c r="X237" s="61">
        <f>W237-V237</f>
        <v>55.361711546799995</v>
      </c>
      <c r="Y237" s="72">
        <f>X237/V237</f>
        <v>2.7429018883286282</v>
      </c>
      <c r="Z237" s="61">
        <v>75.545339616899994</v>
      </c>
      <c r="AA237" s="61">
        <v>84.406887193700001</v>
      </c>
      <c r="AB237" s="61">
        <f>AA237-Z237</f>
        <v>8.8615475768000067</v>
      </c>
      <c r="AC237" s="72">
        <f>AB237/Z237</f>
        <v>0.11730104890305662</v>
      </c>
      <c r="AD237" s="61">
        <v>40.581963644399998</v>
      </c>
      <c r="AE237" s="61">
        <v>10.1454909111</v>
      </c>
      <c r="AF237" s="61">
        <v>21.980998123999999</v>
      </c>
      <c r="AG237" s="61">
        <v>7.3269993746599997</v>
      </c>
      <c r="AH237" s="76">
        <v>9.2999999999999999E-2</v>
      </c>
      <c r="AI237" s="61">
        <v>71.565555200000006</v>
      </c>
      <c r="AJ237" s="61">
        <v>29.054391531299999</v>
      </c>
      <c r="AK237" s="63">
        <f>AJ237/AI237</f>
        <v>0.40598289847823321</v>
      </c>
      <c r="AL237" s="73">
        <v>89.2</v>
      </c>
      <c r="AM237" s="74">
        <v>0.34231</v>
      </c>
      <c r="AN237" s="74">
        <v>0.366309</v>
      </c>
      <c r="AO237" s="75">
        <v>7.1003402817799998E-4</v>
      </c>
      <c r="AP237" s="76" t="s">
        <v>90</v>
      </c>
      <c r="AQ237" s="76" t="s">
        <v>90</v>
      </c>
      <c r="AR237" s="75">
        <v>0.34476849353</v>
      </c>
      <c r="AS237" s="75">
        <v>0.24321165664200001</v>
      </c>
      <c r="AT237" s="75">
        <v>0.14733425481000001</v>
      </c>
      <c r="AU237" s="76" t="s">
        <v>90</v>
      </c>
      <c r="AV237" s="76" t="s">
        <v>90</v>
      </c>
      <c r="AW237" s="61">
        <v>649</v>
      </c>
      <c r="AX237" s="61">
        <v>637</v>
      </c>
      <c r="AY237" s="61">
        <v>631</v>
      </c>
      <c r="AZ237" s="61">
        <v>665</v>
      </c>
      <c r="BA237" s="61">
        <v>687</v>
      </c>
      <c r="BB237" s="61">
        <f>SUM(AW237:BA237)</f>
        <v>3269</v>
      </c>
      <c r="BC237" s="61">
        <f>BA237-AW237</f>
        <v>38</v>
      </c>
      <c r="BD237" s="63">
        <f>BC237/AW237</f>
        <v>5.8551617873651769E-2</v>
      </c>
      <c r="BE237" s="67">
        <f>IF(K237&lt;BE$6,1,0)</f>
        <v>0</v>
      </c>
      <c r="BF237" s="67">
        <f>+IF(AND(K237&gt;=BF$5,K237&lt;BF$6),1,0)</f>
        <v>0</v>
      </c>
      <c r="BG237" s="67">
        <f>+IF(AND(K237&gt;=BG$5,K237&lt;BG$6),1,0)</f>
        <v>1</v>
      </c>
      <c r="BH237" s="67">
        <f>+IF(AND(K237&gt;=BH$5,K237&lt;BH$6),1,0)</f>
        <v>0</v>
      </c>
      <c r="BI237" s="67">
        <f>+IF(K237&gt;=BI$6,1,0)</f>
        <v>0</v>
      </c>
      <c r="BJ237" s="67">
        <f>IF(M237&lt;BJ$6,1,0)</f>
        <v>0</v>
      </c>
      <c r="BK237" s="67">
        <f>+IF(AND(M237&gt;=BK$5,M237&lt;BK$6),1,0)</f>
        <v>0</v>
      </c>
      <c r="BL237" s="67">
        <f>+IF(AND(M237&gt;=BL$5,M237&lt;BL$6),1,0)</f>
        <v>0</v>
      </c>
      <c r="BM237" s="67">
        <f>+IF(AND(M237&gt;=BM$5,M237&lt;BM$6),1,0)</f>
        <v>0</v>
      </c>
      <c r="BN237" s="67">
        <f>+IF(M237&gt;=BN$6,1,0)</f>
        <v>1</v>
      </c>
      <c r="BO237" s="67" t="str">
        <f>+IF(M237&gt;=BO$6,"YES","NO")</f>
        <v>YES</v>
      </c>
      <c r="BP237" s="67" t="str">
        <f>+IF(K237&gt;=BP$6,"YES","NO")</f>
        <v>YES</v>
      </c>
      <c r="BQ237" s="67" t="str">
        <f>+IF(ISERROR(VLOOKUP(E237,'[1]Hi Tech List (2020)'!$A$2:$B$84,1,FALSE)),"NO","YES")</f>
        <v>NO</v>
      </c>
      <c r="BR237" s="67" t="str">
        <f>IF(AL237&gt;=BR$6,"YES","NO")</f>
        <v>NO</v>
      </c>
      <c r="BS237" s="67" t="str">
        <f>IF(AB237&gt;BS$6,"YES","NO")</f>
        <v>NO</v>
      </c>
      <c r="BT237" s="67" t="str">
        <f>IF(AC237&gt;BT$6,"YES","NO")</f>
        <v>NO</v>
      </c>
      <c r="BU237" s="67" t="str">
        <f>IF(AD237&gt;BU$6,"YES","NO")</f>
        <v>NO</v>
      </c>
      <c r="BV237" s="67" t="str">
        <f>IF(OR(BS237="YES",BT237="YES",BU237="YES"),"YES","NO")</f>
        <v>NO</v>
      </c>
      <c r="BW237" s="67" t="str">
        <f>+IF(BE237=1,BE$8,IF(BF237=1,BF$8,IF(BG237=1,BG$8,IF(BH237=1,BH$8,BI$8))))</f>
        <v>$20-25</v>
      </c>
      <c r="BX237" s="67" t="str">
        <f>+IF(BJ237=1,BJ$8,IF(BK237=1,BK$8,IF(BL237=1,BL$8,IF(BM237=1,BM$8,BN$8))))</f>
        <v>&gt;$30</v>
      </c>
    </row>
    <row r="238" spans="1:76" hidden="1" x14ac:dyDescent="0.2">
      <c r="A238" s="77" t="str">
        <f t="shared" si="16"/>
        <v>19-0000</v>
      </c>
      <c r="B238" s="77" t="str">
        <f>VLOOKUP(A238,'[1]2- &amp; 3-digit SOC'!$A$1:$B$121,2,FALSE)</f>
        <v>Life, Physical, and Social Science Occupations</v>
      </c>
      <c r="C238" s="77" t="str">
        <f t="shared" si="17"/>
        <v>19-0000 Life, Physical, and Social Science Occupations</v>
      </c>
      <c r="D238" s="77" t="str">
        <f t="shared" si="18"/>
        <v>19-4000</v>
      </c>
      <c r="E238" s="77" t="str">
        <f>VLOOKUP(D238,'[1]2- &amp; 3-digit SOC'!$A$1:$B$121,2,FALSE)</f>
        <v>Life, Physical, and Social Science Technicians</v>
      </c>
      <c r="F238" s="77" t="str">
        <f t="shared" si="19"/>
        <v>19-4000 Life, Physical, and Social Science Technicians</v>
      </c>
      <c r="G238" s="77" t="s">
        <v>785</v>
      </c>
      <c r="H238" s="77" t="s">
        <v>786</v>
      </c>
      <c r="I238" s="77" t="s">
        <v>787</v>
      </c>
      <c r="J238" s="78" t="str">
        <f>CONCATENATE(H238, " (", R238, ")")</f>
        <v>Agricultural and Food Science Technicians ($44,096)</v>
      </c>
      <c r="K238" s="70">
        <v>12.648662180200001</v>
      </c>
      <c r="L238" s="70">
        <v>16.2153376662</v>
      </c>
      <c r="M238" s="70">
        <v>21.1998084007</v>
      </c>
      <c r="N238" s="70">
        <v>22.506211968500001</v>
      </c>
      <c r="O238" s="70">
        <v>27.903530972999999</v>
      </c>
      <c r="P238" s="70">
        <v>35.419875951900003</v>
      </c>
      <c r="Q238" s="71">
        <v>44095.601473499999</v>
      </c>
      <c r="R238" s="71" t="str">
        <f>TEXT(Q238, "$#,###")</f>
        <v>$44,096</v>
      </c>
      <c r="S238" s="68" t="s">
        <v>139</v>
      </c>
      <c r="T238" s="68" t="s">
        <v>8</v>
      </c>
      <c r="U238" s="68" t="s">
        <v>85</v>
      </c>
      <c r="V238" s="61">
        <v>374.87010142899999</v>
      </c>
      <c r="W238" s="61">
        <v>463.128985618</v>
      </c>
      <c r="X238" s="61">
        <f>W238-V238</f>
        <v>88.258884189000014</v>
      </c>
      <c r="Y238" s="72">
        <f>X238/V238</f>
        <v>0.23543857953077155</v>
      </c>
      <c r="Z238" s="61">
        <v>463.128985618</v>
      </c>
      <c r="AA238" s="61">
        <v>493.50197390699998</v>
      </c>
      <c r="AB238" s="61">
        <f>AA238-Z238</f>
        <v>30.372988288999977</v>
      </c>
      <c r="AC238" s="72">
        <f>AB238/Z238</f>
        <v>6.5582136364171234E-2</v>
      </c>
      <c r="AD238" s="61">
        <v>248.93463550600001</v>
      </c>
      <c r="AE238" s="61">
        <v>62.233658876500002</v>
      </c>
      <c r="AF238" s="61">
        <v>158.80048356500001</v>
      </c>
      <c r="AG238" s="61">
        <v>52.933494521500002</v>
      </c>
      <c r="AH238" s="62">
        <v>0.111570247934</v>
      </c>
      <c r="AI238" s="61">
        <v>448.807340227</v>
      </c>
      <c r="AJ238" s="61">
        <v>249.70170464899999</v>
      </c>
      <c r="AK238" s="63">
        <f>AJ238/AI238</f>
        <v>0.55636724774310653</v>
      </c>
      <c r="AL238" s="73">
        <v>94.8</v>
      </c>
      <c r="AM238" s="74">
        <v>0.63749599999999995</v>
      </c>
      <c r="AN238" s="74">
        <v>0.64592400000000005</v>
      </c>
      <c r="AO238" s="76" t="s">
        <v>90</v>
      </c>
      <c r="AP238" s="75">
        <v>6.2250167582199999E-2</v>
      </c>
      <c r="AQ238" s="75">
        <v>8.6126913827099999E-2</v>
      </c>
      <c r="AR238" s="75">
        <v>0.24240668809099999</v>
      </c>
      <c r="AS238" s="75">
        <v>0.193766454935</v>
      </c>
      <c r="AT238" s="75">
        <v>0.18955662995600001</v>
      </c>
      <c r="AU238" s="75">
        <v>0.159037444754</v>
      </c>
      <c r="AV238" s="75">
        <v>5.7010240472700001E-2</v>
      </c>
      <c r="AW238" s="61">
        <v>10</v>
      </c>
      <c r="AX238" s="61">
        <v>11</v>
      </c>
      <c r="AY238" s="61">
        <v>23</v>
      </c>
      <c r="AZ238" s="61">
        <v>28</v>
      </c>
      <c r="BA238" s="61">
        <v>18</v>
      </c>
      <c r="BB238" s="61">
        <f>SUM(AW238:BA238)</f>
        <v>90</v>
      </c>
      <c r="BC238" s="61">
        <f>BA238-AW238</f>
        <v>8</v>
      </c>
      <c r="BD238" s="63">
        <f>BC238/AW238</f>
        <v>0.8</v>
      </c>
      <c r="BE238" s="67">
        <f>IF(K238&lt;BE$6,1,0)</f>
        <v>1</v>
      </c>
      <c r="BF238" s="67">
        <f>+IF(AND(K238&gt;=BF$5,K238&lt;BF$6),1,0)</f>
        <v>0</v>
      </c>
      <c r="BG238" s="67">
        <f>+IF(AND(K238&gt;=BG$5,K238&lt;BG$6),1,0)</f>
        <v>0</v>
      </c>
      <c r="BH238" s="67">
        <f>+IF(AND(K238&gt;=BH$5,K238&lt;BH$6),1,0)</f>
        <v>0</v>
      </c>
      <c r="BI238" s="67">
        <f>+IF(K238&gt;=BI$6,1,0)</f>
        <v>0</v>
      </c>
      <c r="BJ238" s="67">
        <f>IF(M238&lt;BJ$6,1,0)</f>
        <v>0</v>
      </c>
      <c r="BK238" s="67">
        <f>+IF(AND(M238&gt;=BK$5,M238&lt;BK$6),1,0)</f>
        <v>0</v>
      </c>
      <c r="BL238" s="67">
        <f>+IF(AND(M238&gt;=BL$5,M238&lt;BL$6),1,0)</f>
        <v>1</v>
      </c>
      <c r="BM238" s="67">
        <f>+IF(AND(M238&gt;=BM$5,M238&lt;BM$6),1,0)</f>
        <v>0</v>
      </c>
      <c r="BN238" s="67">
        <f>+IF(M238&gt;=BN$6,1,0)</f>
        <v>0</v>
      </c>
      <c r="BO238" s="67" t="str">
        <f>+IF(M238&gt;=BO$6,"YES","NO")</f>
        <v>NO</v>
      </c>
      <c r="BP238" s="67" t="str">
        <f>+IF(K238&gt;=BP$6,"YES","NO")</f>
        <v>NO</v>
      </c>
      <c r="BQ238" s="67" t="str">
        <f>+IF(ISERROR(VLOOKUP(E238,'[1]Hi Tech List (2020)'!$A$2:$B$84,1,FALSE)),"NO","YES")</f>
        <v>NO</v>
      </c>
      <c r="BR238" s="67" t="str">
        <f>IF(AL238&gt;=BR$6,"YES","NO")</f>
        <v>NO</v>
      </c>
      <c r="BS238" s="67" t="str">
        <f>IF(AB238&gt;BS$6,"YES","NO")</f>
        <v>NO</v>
      </c>
      <c r="BT238" s="67" t="str">
        <f>IF(AC238&gt;BT$6,"YES","NO")</f>
        <v>NO</v>
      </c>
      <c r="BU238" s="67" t="str">
        <f>IF(AD238&gt;BU$6,"YES","NO")</f>
        <v>YES</v>
      </c>
      <c r="BV238" s="67" t="str">
        <f>IF(OR(BS238="YES",BT238="YES",BU238="YES"),"YES","NO")</f>
        <v>YES</v>
      </c>
      <c r="BW238" s="67" t="str">
        <f>+IF(BE238=1,BE$8,IF(BF238=1,BF$8,IF(BG238=1,BG$8,IF(BH238=1,BH$8,BI$8))))</f>
        <v>&lt;$15</v>
      </c>
      <c r="BX238" s="67" t="str">
        <f>+IF(BJ238=1,BJ$8,IF(BK238=1,BK$8,IF(BL238=1,BL$8,IF(BM238=1,BM$8,BN$8))))</f>
        <v>$20-25</v>
      </c>
    </row>
    <row r="239" spans="1:76" hidden="1" x14ac:dyDescent="0.2">
      <c r="A239" s="77" t="str">
        <f t="shared" si="16"/>
        <v>19-0000</v>
      </c>
      <c r="B239" s="77" t="str">
        <f>VLOOKUP(A239,'[1]2- &amp; 3-digit SOC'!$A$1:$B$121,2,FALSE)</f>
        <v>Life, Physical, and Social Science Occupations</v>
      </c>
      <c r="C239" s="77" t="str">
        <f t="shared" si="17"/>
        <v>19-0000 Life, Physical, and Social Science Occupations</v>
      </c>
      <c r="D239" s="77" t="str">
        <f t="shared" si="18"/>
        <v>19-4000</v>
      </c>
      <c r="E239" s="77" t="str">
        <f>VLOOKUP(D239,'[1]2- &amp; 3-digit SOC'!$A$1:$B$121,2,FALSE)</f>
        <v>Life, Physical, and Social Science Technicians</v>
      </c>
      <c r="F239" s="77" t="str">
        <f t="shared" si="19"/>
        <v>19-4000 Life, Physical, and Social Science Technicians</v>
      </c>
      <c r="G239" s="77" t="s">
        <v>788</v>
      </c>
      <c r="H239" s="77" t="s">
        <v>789</v>
      </c>
      <c r="I239" s="77" t="s">
        <v>790</v>
      </c>
      <c r="J239" s="78" t="str">
        <f>CONCATENATE(H239, " (", R239, ")")</f>
        <v>Chemical Technicians ($52,922)</v>
      </c>
      <c r="K239" s="70">
        <v>14.324933289500001</v>
      </c>
      <c r="L239" s="70">
        <v>18.152926723299998</v>
      </c>
      <c r="M239" s="70">
        <v>25.443207916399999</v>
      </c>
      <c r="N239" s="70">
        <v>27.110683244099999</v>
      </c>
      <c r="O239" s="70">
        <v>33.633689045899999</v>
      </c>
      <c r="P239" s="70">
        <v>43.584581354199997</v>
      </c>
      <c r="Q239" s="71">
        <v>52921.872466000001</v>
      </c>
      <c r="R239" s="71" t="str">
        <f>TEXT(Q239, "$#,###")</f>
        <v>$52,922</v>
      </c>
      <c r="S239" s="68" t="s">
        <v>139</v>
      </c>
      <c r="T239" s="68" t="s">
        <v>8</v>
      </c>
      <c r="U239" s="68" t="s">
        <v>85</v>
      </c>
      <c r="V239" s="61">
        <v>926.883647774</v>
      </c>
      <c r="W239" s="61">
        <v>906.68212102300004</v>
      </c>
      <c r="X239" s="61">
        <f>W239-V239</f>
        <v>-20.20152675099996</v>
      </c>
      <c r="Y239" s="72">
        <f>X239/V239</f>
        <v>-2.1795105350618564E-2</v>
      </c>
      <c r="Z239" s="61">
        <v>906.68212102300004</v>
      </c>
      <c r="AA239" s="61">
        <v>947.18379676500001</v>
      </c>
      <c r="AB239" s="61">
        <f>AA239-Z239</f>
        <v>40.501675741999975</v>
      </c>
      <c r="AC239" s="72">
        <f>AB239/Z239</f>
        <v>4.4670204477289518E-2</v>
      </c>
      <c r="AD239" s="61">
        <v>371.49263568100002</v>
      </c>
      <c r="AE239" s="61">
        <v>92.8731589203</v>
      </c>
      <c r="AF239" s="61">
        <v>243.43510276200001</v>
      </c>
      <c r="AG239" s="61">
        <v>81.145034254099997</v>
      </c>
      <c r="AH239" s="62">
        <v>8.7999999999999995E-2</v>
      </c>
      <c r="AI239" s="61">
        <v>886.21950821099995</v>
      </c>
      <c r="AJ239" s="61">
        <v>423.16768385699999</v>
      </c>
      <c r="AK239" s="63">
        <f>AJ239/AI239</f>
        <v>0.47749759504983502</v>
      </c>
      <c r="AL239" s="73">
        <v>104.6</v>
      </c>
      <c r="AM239" s="74">
        <v>0.540327</v>
      </c>
      <c r="AN239" s="74">
        <v>0.53916500000000001</v>
      </c>
      <c r="AO239" s="76" t="s">
        <v>90</v>
      </c>
      <c r="AP239" s="75">
        <v>2.25889730946E-2</v>
      </c>
      <c r="AQ239" s="75">
        <v>5.8937122302800002E-2</v>
      </c>
      <c r="AR239" s="75">
        <v>0.232189841565</v>
      </c>
      <c r="AS239" s="75">
        <v>0.219025110602</v>
      </c>
      <c r="AT239" s="75">
        <v>0.22418970500499999</v>
      </c>
      <c r="AU239" s="75">
        <v>0.19642083216799999</v>
      </c>
      <c r="AV239" s="75">
        <v>4.4819109896500002E-2</v>
      </c>
      <c r="AW239" s="61">
        <v>0</v>
      </c>
      <c r="AX239" s="61">
        <v>0</v>
      </c>
      <c r="AY239" s="61">
        <v>0</v>
      </c>
      <c r="AZ239" s="61">
        <v>0</v>
      </c>
      <c r="BA239" s="61">
        <v>0</v>
      </c>
      <c r="BB239" s="61">
        <f>SUM(AW239:BA239)</f>
        <v>0</v>
      </c>
      <c r="BC239" s="61">
        <f>BA239-AW239</f>
        <v>0</v>
      </c>
      <c r="BD239" s="63">
        <v>0</v>
      </c>
      <c r="BE239" s="67">
        <f>IF(K239&lt;BE$6,1,0)</f>
        <v>1</v>
      </c>
      <c r="BF239" s="67">
        <f>+IF(AND(K239&gt;=BF$5,K239&lt;BF$6),1,0)</f>
        <v>0</v>
      </c>
      <c r="BG239" s="67">
        <f>+IF(AND(K239&gt;=BG$5,K239&lt;BG$6),1,0)</f>
        <v>0</v>
      </c>
      <c r="BH239" s="67">
        <f>+IF(AND(K239&gt;=BH$5,K239&lt;BH$6),1,0)</f>
        <v>0</v>
      </c>
      <c r="BI239" s="67">
        <f>+IF(K239&gt;=BI$6,1,0)</f>
        <v>0</v>
      </c>
      <c r="BJ239" s="67">
        <f>IF(M239&lt;BJ$6,1,0)</f>
        <v>0</v>
      </c>
      <c r="BK239" s="67">
        <f>+IF(AND(M239&gt;=BK$5,M239&lt;BK$6),1,0)</f>
        <v>0</v>
      </c>
      <c r="BL239" s="67">
        <f>+IF(AND(M239&gt;=BL$5,M239&lt;BL$6),1,0)</f>
        <v>0</v>
      </c>
      <c r="BM239" s="67">
        <f>+IF(AND(M239&gt;=BM$5,M239&lt;BM$6),1,0)</f>
        <v>1</v>
      </c>
      <c r="BN239" s="67">
        <f>+IF(M239&gt;=BN$6,1,0)</f>
        <v>0</v>
      </c>
      <c r="BO239" s="67" t="str">
        <f>+IF(M239&gt;=BO$6,"YES","NO")</f>
        <v>YES</v>
      </c>
      <c r="BP239" s="67" t="str">
        <f>+IF(K239&gt;=BP$6,"YES","NO")</f>
        <v>NO</v>
      </c>
      <c r="BQ239" s="67" t="str">
        <f>+IF(ISERROR(VLOOKUP(E239,'[1]Hi Tech List (2020)'!$A$2:$B$84,1,FALSE)),"NO","YES")</f>
        <v>NO</v>
      </c>
      <c r="BR239" s="67" t="str">
        <f>IF(AL239&gt;=BR$6,"YES","NO")</f>
        <v>YES</v>
      </c>
      <c r="BS239" s="67" t="str">
        <f>IF(AB239&gt;BS$6,"YES","NO")</f>
        <v>NO</v>
      </c>
      <c r="BT239" s="67" t="str">
        <f>IF(AC239&gt;BT$6,"YES","NO")</f>
        <v>NO</v>
      </c>
      <c r="BU239" s="67" t="str">
        <f>IF(AD239&gt;BU$6,"YES","NO")</f>
        <v>YES</v>
      </c>
      <c r="BV239" s="67" t="str">
        <f>IF(OR(BS239="YES",BT239="YES",BU239="YES"),"YES","NO")</f>
        <v>YES</v>
      </c>
      <c r="BW239" s="67" t="str">
        <f>+IF(BE239=1,BE$8,IF(BF239=1,BF$8,IF(BG239=1,BG$8,IF(BH239=1,BH$8,BI$8))))</f>
        <v>&lt;$15</v>
      </c>
      <c r="BX239" s="67" t="str">
        <f>+IF(BJ239=1,BJ$8,IF(BK239=1,BK$8,IF(BL239=1,BL$8,IF(BM239=1,BM$8,BN$8))))</f>
        <v>$25-30</v>
      </c>
    </row>
    <row r="240" spans="1:76" hidden="1" x14ac:dyDescent="0.2">
      <c r="A240" s="77" t="str">
        <f t="shared" si="16"/>
        <v>19-0000</v>
      </c>
      <c r="B240" s="77" t="str">
        <f>VLOOKUP(A240,'[1]2- &amp; 3-digit SOC'!$A$1:$B$121,2,FALSE)</f>
        <v>Life, Physical, and Social Science Occupations</v>
      </c>
      <c r="C240" s="77" t="str">
        <f t="shared" si="17"/>
        <v>19-0000 Life, Physical, and Social Science Occupations</v>
      </c>
      <c r="D240" s="77" t="str">
        <f t="shared" si="18"/>
        <v>19-4000</v>
      </c>
      <c r="E240" s="77" t="str">
        <f>VLOOKUP(D240,'[1]2- &amp; 3-digit SOC'!$A$1:$B$121,2,FALSE)</f>
        <v>Life, Physical, and Social Science Technicians</v>
      </c>
      <c r="F240" s="77" t="str">
        <f t="shared" si="19"/>
        <v>19-4000 Life, Physical, and Social Science Technicians</v>
      </c>
      <c r="G240" s="77" t="s">
        <v>791</v>
      </c>
      <c r="H240" s="77" t="s">
        <v>792</v>
      </c>
      <c r="I240" s="77" t="s">
        <v>793</v>
      </c>
      <c r="J240" s="78" t="str">
        <f>CONCATENATE(H240, " (", R240, ")")</f>
        <v>Geological and Hydrologic Technicians ($53,300)</v>
      </c>
      <c r="K240" s="70">
        <v>13.8985583247</v>
      </c>
      <c r="L240" s="70">
        <v>17.379340352900002</v>
      </c>
      <c r="M240" s="70">
        <v>25.624797769200001</v>
      </c>
      <c r="N240" s="70">
        <v>31.960247842899999</v>
      </c>
      <c r="O240" s="70">
        <v>42.822518722399998</v>
      </c>
      <c r="P240" s="70">
        <v>61.734151526300003</v>
      </c>
      <c r="Q240" s="71">
        <v>53299.579359800002</v>
      </c>
      <c r="R240" s="71" t="str">
        <f>TEXT(Q240, "$#,###")</f>
        <v>$53,300</v>
      </c>
      <c r="S240" s="68" t="s">
        <v>139</v>
      </c>
      <c r="T240" s="68" t="s">
        <v>8</v>
      </c>
      <c r="U240" s="68" t="s">
        <v>85</v>
      </c>
      <c r="V240" s="61">
        <v>764.34054842</v>
      </c>
      <c r="W240" s="61">
        <v>837.19481835700003</v>
      </c>
      <c r="X240" s="61">
        <f>W240-V240</f>
        <v>72.854269937000026</v>
      </c>
      <c r="Y240" s="72">
        <f>X240/V240</f>
        <v>9.5316505303297203E-2</v>
      </c>
      <c r="Z240" s="61">
        <v>837.19481835700003</v>
      </c>
      <c r="AA240" s="61">
        <v>851.08407748100001</v>
      </c>
      <c r="AB240" s="61">
        <f>AA240-Z240</f>
        <v>13.889259123999977</v>
      </c>
      <c r="AC240" s="72">
        <f>AB240/Z240</f>
        <v>1.6590235414091232E-2</v>
      </c>
      <c r="AD240" s="61">
        <v>291.18390646400002</v>
      </c>
      <c r="AE240" s="61">
        <v>72.795976616000004</v>
      </c>
      <c r="AF240" s="61">
        <v>199.679240682</v>
      </c>
      <c r="AG240" s="61">
        <v>66.559746894</v>
      </c>
      <c r="AH240" s="62">
        <v>7.9000000000000001E-2</v>
      </c>
      <c r="AI240" s="61">
        <v>829.85157283800004</v>
      </c>
      <c r="AJ240" s="61">
        <v>383.89157478599998</v>
      </c>
      <c r="AK240" s="63">
        <f>AJ240/AI240</f>
        <v>0.46260269589311437</v>
      </c>
      <c r="AL240" s="73">
        <v>87.9</v>
      </c>
      <c r="AM240" s="74">
        <v>1.8471850000000001</v>
      </c>
      <c r="AN240" s="74">
        <v>1.794726</v>
      </c>
      <c r="AO240" s="76" t="s">
        <v>90</v>
      </c>
      <c r="AP240" s="75">
        <v>2.28931585103E-2</v>
      </c>
      <c r="AQ240" s="75">
        <v>6.7436761906499998E-2</v>
      </c>
      <c r="AR240" s="75">
        <v>0.26771045593300002</v>
      </c>
      <c r="AS240" s="75">
        <v>0.19143268446799999</v>
      </c>
      <c r="AT240" s="75">
        <v>0.21029291533200001</v>
      </c>
      <c r="AU240" s="75">
        <v>0.188529938009</v>
      </c>
      <c r="AV240" s="75">
        <v>4.7977178604799997E-2</v>
      </c>
      <c r="AW240" s="61">
        <v>0</v>
      </c>
      <c r="AX240" s="61">
        <v>0</v>
      </c>
      <c r="AY240" s="61">
        <v>0</v>
      </c>
      <c r="AZ240" s="61">
        <v>0</v>
      </c>
      <c r="BA240" s="61">
        <v>0</v>
      </c>
      <c r="BB240" s="61">
        <f>SUM(AW240:BA240)</f>
        <v>0</v>
      </c>
      <c r="BC240" s="61">
        <f>BA240-AW240</f>
        <v>0</v>
      </c>
      <c r="BD240" s="63">
        <v>0</v>
      </c>
      <c r="BE240" s="67">
        <f>IF(K240&lt;BE$6,1,0)</f>
        <v>1</v>
      </c>
      <c r="BF240" s="67">
        <f>+IF(AND(K240&gt;=BF$5,K240&lt;BF$6),1,0)</f>
        <v>0</v>
      </c>
      <c r="BG240" s="67">
        <f>+IF(AND(K240&gt;=BG$5,K240&lt;BG$6),1,0)</f>
        <v>0</v>
      </c>
      <c r="BH240" s="67">
        <f>+IF(AND(K240&gt;=BH$5,K240&lt;BH$6),1,0)</f>
        <v>0</v>
      </c>
      <c r="BI240" s="67">
        <f>+IF(K240&gt;=BI$6,1,0)</f>
        <v>0</v>
      </c>
      <c r="BJ240" s="67">
        <f>IF(M240&lt;BJ$6,1,0)</f>
        <v>0</v>
      </c>
      <c r="BK240" s="67">
        <f>+IF(AND(M240&gt;=BK$5,M240&lt;BK$6),1,0)</f>
        <v>0</v>
      </c>
      <c r="BL240" s="67">
        <f>+IF(AND(M240&gt;=BL$5,M240&lt;BL$6),1,0)</f>
        <v>0</v>
      </c>
      <c r="BM240" s="67">
        <f>+IF(AND(M240&gt;=BM$5,M240&lt;BM$6),1,0)</f>
        <v>1</v>
      </c>
      <c r="BN240" s="67">
        <f>+IF(M240&gt;=BN$6,1,0)</f>
        <v>0</v>
      </c>
      <c r="BO240" s="67" t="str">
        <f>+IF(M240&gt;=BO$6,"YES","NO")</f>
        <v>YES</v>
      </c>
      <c r="BP240" s="67" t="str">
        <f>+IF(K240&gt;=BP$6,"YES","NO")</f>
        <v>NO</v>
      </c>
      <c r="BQ240" s="67" t="str">
        <f>+IF(ISERROR(VLOOKUP(E240,'[1]Hi Tech List (2020)'!$A$2:$B$84,1,FALSE)),"NO","YES")</f>
        <v>NO</v>
      </c>
      <c r="BR240" s="67" t="str">
        <f>IF(AL240&gt;=BR$6,"YES","NO")</f>
        <v>NO</v>
      </c>
      <c r="BS240" s="67" t="str">
        <f>IF(AB240&gt;BS$6,"YES","NO")</f>
        <v>NO</v>
      </c>
      <c r="BT240" s="67" t="str">
        <f>IF(AC240&gt;BT$6,"YES","NO")</f>
        <v>NO</v>
      </c>
      <c r="BU240" s="67" t="str">
        <f>IF(AD240&gt;BU$6,"YES","NO")</f>
        <v>YES</v>
      </c>
      <c r="BV240" s="67" t="str">
        <f>IF(OR(BS240="YES",BT240="YES",BU240="YES"),"YES","NO")</f>
        <v>YES</v>
      </c>
      <c r="BW240" s="67" t="str">
        <f>+IF(BE240=1,BE$8,IF(BF240=1,BF$8,IF(BG240=1,BG$8,IF(BH240=1,BH$8,BI$8))))</f>
        <v>&lt;$15</v>
      </c>
      <c r="BX240" s="67" t="str">
        <f>+IF(BJ240=1,BJ$8,IF(BK240=1,BK$8,IF(BL240=1,BL$8,IF(BM240=1,BM$8,BN$8))))</f>
        <v>$25-30</v>
      </c>
    </row>
    <row r="241" spans="1:76" hidden="1" x14ac:dyDescent="0.2">
      <c r="A241" s="77" t="str">
        <f t="shared" si="16"/>
        <v>19-0000</v>
      </c>
      <c r="B241" s="77" t="str">
        <f>VLOOKUP(A241,'[1]2- &amp; 3-digit SOC'!$A$1:$B$121,2,FALSE)</f>
        <v>Life, Physical, and Social Science Occupations</v>
      </c>
      <c r="C241" s="77" t="str">
        <f t="shared" si="17"/>
        <v>19-0000 Life, Physical, and Social Science Occupations</v>
      </c>
      <c r="D241" s="77" t="str">
        <f t="shared" si="18"/>
        <v>19-4000</v>
      </c>
      <c r="E241" s="77" t="str">
        <f>VLOOKUP(D241,'[1]2- &amp; 3-digit SOC'!$A$1:$B$121,2,FALSE)</f>
        <v>Life, Physical, and Social Science Technicians</v>
      </c>
      <c r="F241" s="77" t="str">
        <f t="shared" si="19"/>
        <v>19-4000 Life, Physical, and Social Science Technicians</v>
      </c>
      <c r="G241" s="77" t="s">
        <v>794</v>
      </c>
      <c r="H241" s="77" t="s">
        <v>795</v>
      </c>
      <c r="I241" s="77" t="s">
        <v>796</v>
      </c>
      <c r="J241" s="78" t="str">
        <f>CONCATENATE(H241, " (", R241, ")")</f>
        <v>Nuclear Technicians ($86,423)</v>
      </c>
      <c r="K241" s="70">
        <v>13.812731777</v>
      </c>
      <c r="L241" s="70">
        <v>34.455677779699997</v>
      </c>
      <c r="M241" s="70">
        <v>41.549478757300001</v>
      </c>
      <c r="N241" s="70">
        <v>38.226602723799999</v>
      </c>
      <c r="O241" s="70">
        <v>46.569617084599997</v>
      </c>
      <c r="P241" s="70">
        <v>50.418508747300002</v>
      </c>
      <c r="Q241" s="71">
        <v>86422.915815300003</v>
      </c>
      <c r="R241" s="71" t="str">
        <f>TEXT(Q241, "$#,###")</f>
        <v>$86,423</v>
      </c>
      <c r="S241" s="68" t="s">
        <v>139</v>
      </c>
      <c r="T241" s="68" t="s">
        <v>8</v>
      </c>
      <c r="U241" s="68" t="s">
        <v>85</v>
      </c>
      <c r="V241" s="61">
        <v>52.579492924900002</v>
      </c>
      <c r="W241" s="61">
        <v>48.343871606</v>
      </c>
      <c r="X241" s="61">
        <f>W241-V241</f>
        <v>-4.2356213189000016</v>
      </c>
      <c r="Y241" s="72">
        <f>X241/V241</f>
        <v>-8.0556526571106277E-2</v>
      </c>
      <c r="Z241" s="61">
        <v>48.343871606</v>
      </c>
      <c r="AA241" s="61">
        <v>49.584917960200002</v>
      </c>
      <c r="AB241" s="61">
        <f>AA241-Z241</f>
        <v>1.2410463542000016</v>
      </c>
      <c r="AC241" s="72">
        <f>AB241/Z241</f>
        <v>2.5671223941567275E-2</v>
      </c>
      <c r="AD241" s="61">
        <v>23.023558399399999</v>
      </c>
      <c r="AE241" s="61">
        <v>5.7558895998499997</v>
      </c>
      <c r="AF241" s="61">
        <v>16.121843139399999</v>
      </c>
      <c r="AG241" s="61">
        <v>5.3739477131399997</v>
      </c>
      <c r="AH241" s="76">
        <v>0.11</v>
      </c>
      <c r="AI241" s="61">
        <v>47.544916818899999</v>
      </c>
      <c r="AJ241" s="61">
        <v>37.796177073899997</v>
      </c>
      <c r="AK241" s="63">
        <f>AJ241/AI241</f>
        <v>0.79495726573393233</v>
      </c>
      <c r="AL241" s="73">
        <v>91.1</v>
      </c>
      <c r="AM241" s="74">
        <v>0.28449200000000002</v>
      </c>
      <c r="AN241" s="74">
        <v>0.29691499999999998</v>
      </c>
      <c r="AO241" s="75">
        <v>2.23990032335E-3</v>
      </c>
      <c r="AP241" s="76" t="s">
        <v>90</v>
      </c>
      <c r="AQ241" s="76" t="s">
        <v>90</v>
      </c>
      <c r="AR241" s="75">
        <v>0.25820438398599999</v>
      </c>
      <c r="AS241" s="75">
        <v>0.218457277417</v>
      </c>
      <c r="AT241" s="75">
        <v>0.212732800513</v>
      </c>
      <c r="AU241" s="76" t="s">
        <v>90</v>
      </c>
      <c r="AV241" s="76" t="s">
        <v>90</v>
      </c>
      <c r="AW241" s="61">
        <v>0</v>
      </c>
      <c r="AX241" s="61">
        <v>0</v>
      </c>
      <c r="AY241" s="61">
        <v>0</v>
      </c>
      <c r="AZ241" s="61">
        <v>0</v>
      </c>
      <c r="BA241" s="61">
        <v>0</v>
      </c>
      <c r="BB241" s="61">
        <f>SUM(AW241:BA241)</f>
        <v>0</v>
      </c>
      <c r="BC241" s="61">
        <f>BA241-AW241</f>
        <v>0</v>
      </c>
      <c r="BD241" s="63">
        <v>0</v>
      </c>
      <c r="BE241" s="67">
        <f>IF(K241&lt;BE$6,1,0)</f>
        <v>1</v>
      </c>
      <c r="BF241" s="67">
        <f>+IF(AND(K241&gt;=BF$5,K241&lt;BF$6),1,0)</f>
        <v>0</v>
      </c>
      <c r="BG241" s="67">
        <f>+IF(AND(K241&gt;=BG$5,K241&lt;BG$6),1,0)</f>
        <v>0</v>
      </c>
      <c r="BH241" s="67">
        <f>+IF(AND(K241&gt;=BH$5,K241&lt;BH$6),1,0)</f>
        <v>0</v>
      </c>
      <c r="BI241" s="67">
        <f>+IF(K241&gt;=BI$6,1,0)</f>
        <v>0</v>
      </c>
      <c r="BJ241" s="67">
        <f>IF(M241&lt;BJ$6,1,0)</f>
        <v>0</v>
      </c>
      <c r="BK241" s="67">
        <f>+IF(AND(M241&gt;=BK$5,M241&lt;BK$6),1,0)</f>
        <v>0</v>
      </c>
      <c r="BL241" s="67">
        <f>+IF(AND(M241&gt;=BL$5,M241&lt;BL$6),1,0)</f>
        <v>0</v>
      </c>
      <c r="BM241" s="67">
        <f>+IF(AND(M241&gt;=BM$5,M241&lt;BM$6),1,0)</f>
        <v>0</v>
      </c>
      <c r="BN241" s="67">
        <f>+IF(M241&gt;=BN$6,1,0)</f>
        <v>1</v>
      </c>
      <c r="BO241" s="67" t="str">
        <f>+IF(M241&gt;=BO$6,"YES","NO")</f>
        <v>YES</v>
      </c>
      <c r="BP241" s="67" t="str">
        <f>+IF(K241&gt;=BP$6,"YES","NO")</f>
        <v>NO</v>
      </c>
      <c r="BQ241" s="67" t="str">
        <f>+IF(ISERROR(VLOOKUP(E241,'[1]Hi Tech List (2020)'!$A$2:$B$84,1,FALSE)),"NO","YES")</f>
        <v>NO</v>
      </c>
      <c r="BR241" s="67" t="str">
        <f>IF(AL241&gt;=BR$6,"YES","NO")</f>
        <v>NO</v>
      </c>
      <c r="BS241" s="67" t="str">
        <f>IF(AB241&gt;BS$6,"YES","NO")</f>
        <v>NO</v>
      </c>
      <c r="BT241" s="67" t="str">
        <f>IF(AC241&gt;BT$6,"YES","NO")</f>
        <v>NO</v>
      </c>
      <c r="BU241" s="67" t="str">
        <f>IF(AD241&gt;BU$6,"YES","NO")</f>
        <v>NO</v>
      </c>
      <c r="BV241" s="67" t="str">
        <f>IF(OR(BS241="YES",BT241="YES",BU241="YES"),"YES","NO")</f>
        <v>NO</v>
      </c>
      <c r="BW241" s="67" t="str">
        <f>+IF(BE241=1,BE$8,IF(BF241=1,BF$8,IF(BG241=1,BG$8,IF(BH241=1,BH$8,BI$8))))</f>
        <v>&lt;$15</v>
      </c>
      <c r="BX241" s="67" t="str">
        <f>+IF(BJ241=1,BJ$8,IF(BK241=1,BK$8,IF(BL241=1,BL$8,IF(BM241=1,BM$8,BN$8))))</f>
        <v>&gt;$30</v>
      </c>
    </row>
    <row r="242" spans="1:76" hidden="1" x14ac:dyDescent="0.2">
      <c r="A242" s="77" t="str">
        <f t="shared" si="16"/>
        <v>19-0000</v>
      </c>
      <c r="B242" s="77" t="str">
        <f>VLOOKUP(A242,'[1]2- &amp; 3-digit SOC'!$A$1:$B$121,2,FALSE)</f>
        <v>Life, Physical, and Social Science Occupations</v>
      </c>
      <c r="C242" s="77" t="str">
        <f t="shared" si="17"/>
        <v>19-0000 Life, Physical, and Social Science Occupations</v>
      </c>
      <c r="D242" s="77" t="str">
        <f t="shared" si="18"/>
        <v>19-4000</v>
      </c>
      <c r="E242" s="77" t="str">
        <f>VLOOKUP(D242,'[1]2- &amp; 3-digit SOC'!$A$1:$B$121,2,FALSE)</f>
        <v>Life, Physical, and Social Science Technicians</v>
      </c>
      <c r="F242" s="77" t="str">
        <f t="shared" si="19"/>
        <v>19-4000 Life, Physical, and Social Science Technicians</v>
      </c>
      <c r="G242" s="77" t="s">
        <v>797</v>
      </c>
      <c r="H242" s="77" t="s">
        <v>798</v>
      </c>
      <c r="I242" s="77" t="s">
        <v>799</v>
      </c>
      <c r="J242" s="78" t="str">
        <f>CONCATENATE(H242, " (", R242, ")")</f>
        <v>Social Science Research Assistants ($35,803)</v>
      </c>
      <c r="K242" s="70">
        <v>11.406632929600001</v>
      </c>
      <c r="L242" s="70">
        <v>13.227196258099999</v>
      </c>
      <c r="M242" s="70">
        <v>17.212852495700002</v>
      </c>
      <c r="N242" s="70">
        <v>18.271950626999999</v>
      </c>
      <c r="O242" s="70">
        <v>21.3793359941</v>
      </c>
      <c r="P242" s="70">
        <v>25.073283227299999</v>
      </c>
      <c r="Q242" s="71">
        <v>35802.733190999999</v>
      </c>
      <c r="R242" s="71" t="str">
        <f>TEXT(Q242, "$#,###")</f>
        <v>$35,803</v>
      </c>
      <c r="S242" s="68" t="s">
        <v>84</v>
      </c>
      <c r="T242" s="68" t="s">
        <v>8</v>
      </c>
      <c r="U242" s="68" t="s">
        <v>8</v>
      </c>
      <c r="V242" s="61">
        <v>622.74050006599998</v>
      </c>
      <c r="W242" s="61">
        <v>651.69643031700002</v>
      </c>
      <c r="X242" s="61">
        <f>W242-V242</f>
        <v>28.955930251000041</v>
      </c>
      <c r="Y242" s="72">
        <f>X242/V242</f>
        <v>4.6497586471300971E-2</v>
      </c>
      <c r="Z242" s="61">
        <v>651.69643031700002</v>
      </c>
      <c r="AA242" s="61">
        <v>714.95846911800004</v>
      </c>
      <c r="AB242" s="61">
        <f>AA242-Z242</f>
        <v>63.262038801000017</v>
      </c>
      <c r="AC242" s="72">
        <f>AB242/Z242</f>
        <v>9.7072863772213566E-2</v>
      </c>
      <c r="AD242" s="61">
        <v>377.57193125100002</v>
      </c>
      <c r="AE242" s="61">
        <v>94.392982812699998</v>
      </c>
      <c r="AF242" s="61">
        <v>222.72237893499999</v>
      </c>
      <c r="AG242" s="61">
        <v>74.240792978200005</v>
      </c>
      <c r="AH242" s="62">
        <v>0.11</v>
      </c>
      <c r="AI242" s="61">
        <v>622.30711089800002</v>
      </c>
      <c r="AJ242" s="61">
        <v>284.12985414100001</v>
      </c>
      <c r="AK242" s="63">
        <f>AJ242/AI242</f>
        <v>0.45657497586841916</v>
      </c>
      <c r="AL242" s="73">
        <v>83.7</v>
      </c>
      <c r="AM242" s="74">
        <v>0.59293600000000002</v>
      </c>
      <c r="AN242" s="74">
        <v>0.61967499999999998</v>
      </c>
      <c r="AO242" s="76" t="s">
        <v>90</v>
      </c>
      <c r="AP242" s="75">
        <v>0.17327668317</v>
      </c>
      <c r="AQ242" s="75">
        <v>0.15568645693399999</v>
      </c>
      <c r="AR242" s="75">
        <v>0.26577932914899999</v>
      </c>
      <c r="AS242" s="75">
        <v>0.13933806999500001</v>
      </c>
      <c r="AT242" s="75">
        <v>0.117606727521</v>
      </c>
      <c r="AU242" s="75">
        <v>9.7599301400499994E-2</v>
      </c>
      <c r="AV242" s="75">
        <v>3.7999036437199998E-2</v>
      </c>
      <c r="AW242" s="61">
        <v>44</v>
      </c>
      <c r="AX242" s="61">
        <v>36</v>
      </c>
      <c r="AY242" s="61">
        <v>33</v>
      </c>
      <c r="AZ242" s="61">
        <v>41</v>
      </c>
      <c r="BA242" s="61">
        <v>26</v>
      </c>
      <c r="BB242" s="61">
        <f>SUM(AW242:BA242)</f>
        <v>180</v>
      </c>
      <c r="BC242" s="61">
        <f>BA242-AW242</f>
        <v>-18</v>
      </c>
      <c r="BD242" s="63">
        <f>BC242/AW242</f>
        <v>-0.40909090909090912</v>
      </c>
      <c r="BE242" s="67">
        <f>IF(K242&lt;BE$6,1,0)</f>
        <v>1</v>
      </c>
      <c r="BF242" s="67">
        <f>+IF(AND(K242&gt;=BF$5,K242&lt;BF$6),1,0)</f>
        <v>0</v>
      </c>
      <c r="BG242" s="67">
        <f>+IF(AND(K242&gt;=BG$5,K242&lt;BG$6),1,0)</f>
        <v>0</v>
      </c>
      <c r="BH242" s="67">
        <f>+IF(AND(K242&gt;=BH$5,K242&lt;BH$6),1,0)</f>
        <v>0</v>
      </c>
      <c r="BI242" s="67">
        <f>+IF(K242&gt;=BI$6,1,0)</f>
        <v>0</v>
      </c>
      <c r="BJ242" s="67">
        <f>IF(M242&lt;BJ$6,1,0)</f>
        <v>0</v>
      </c>
      <c r="BK242" s="67">
        <f>+IF(AND(M242&gt;=BK$5,M242&lt;BK$6),1,0)</f>
        <v>1</v>
      </c>
      <c r="BL242" s="67">
        <f>+IF(AND(M242&gt;=BL$5,M242&lt;BL$6),1,0)</f>
        <v>0</v>
      </c>
      <c r="BM242" s="67">
        <f>+IF(AND(M242&gt;=BM$5,M242&lt;BM$6),1,0)</f>
        <v>0</v>
      </c>
      <c r="BN242" s="67">
        <f>+IF(M242&gt;=BN$6,1,0)</f>
        <v>0</v>
      </c>
      <c r="BO242" s="67" t="str">
        <f>+IF(M242&gt;=BO$6,"YES","NO")</f>
        <v>NO</v>
      </c>
      <c r="BP242" s="67" t="str">
        <f>+IF(K242&gt;=BP$6,"YES","NO")</f>
        <v>NO</v>
      </c>
      <c r="BQ242" s="67" t="str">
        <f>+IF(ISERROR(VLOOKUP(E242,'[1]Hi Tech List (2020)'!$A$2:$B$84,1,FALSE)),"NO","YES")</f>
        <v>NO</v>
      </c>
      <c r="BR242" s="67" t="str">
        <f>IF(AL242&gt;=BR$6,"YES","NO")</f>
        <v>NO</v>
      </c>
      <c r="BS242" s="67" t="str">
        <f>IF(AB242&gt;BS$6,"YES","NO")</f>
        <v>NO</v>
      </c>
      <c r="BT242" s="67" t="str">
        <f>IF(AC242&gt;BT$6,"YES","NO")</f>
        <v>NO</v>
      </c>
      <c r="BU242" s="67" t="str">
        <f>IF(AD242&gt;BU$6,"YES","NO")</f>
        <v>YES</v>
      </c>
      <c r="BV242" s="67" t="str">
        <f>IF(OR(BS242="YES",BT242="YES",BU242="YES"),"YES","NO")</f>
        <v>YES</v>
      </c>
      <c r="BW242" s="67" t="str">
        <f>+IF(BE242=1,BE$8,IF(BF242=1,BF$8,IF(BG242=1,BG$8,IF(BH242=1,BH$8,BI$8))))</f>
        <v>&lt;$15</v>
      </c>
      <c r="BX242" s="67" t="str">
        <f>+IF(BJ242=1,BJ$8,IF(BK242=1,BK$8,IF(BL242=1,BL$8,IF(BM242=1,BM$8,BN$8))))</f>
        <v>$15-20</v>
      </c>
    </row>
    <row r="243" spans="1:76" ht="25.5" hidden="1" x14ac:dyDescent="0.2">
      <c r="A243" s="77" t="str">
        <f t="shared" si="16"/>
        <v>19-0000</v>
      </c>
      <c r="B243" s="77" t="str">
        <f>VLOOKUP(A243,'[1]2- &amp; 3-digit SOC'!$A$1:$B$121,2,FALSE)</f>
        <v>Life, Physical, and Social Science Occupations</v>
      </c>
      <c r="C243" s="77" t="str">
        <f t="shared" si="17"/>
        <v>19-0000 Life, Physical, and Social Science Occupations</v>
      </c>
      <c r="D243" s="77" t="str">
        <f t="shared" si="18"/>
        <v>19-4000</v>
      </c>
      <c r="E243" s="77" t="str">
        <f>VLOOKUP(D243,'[1]2- &amp; 3-digit SOC'!$A$1:$B$121,2,FALSE)</f>
        <v>Life, Physical, and Social Science Technicians</v>
      </c>
      <c r="F243" s="77" t="str">
        <f t="shared" si="19"/>
        <v>19-4000 Life, Physical, and Social Science Technicians</v>
      </c>
      <c r="G243" s="77" t="s">
        <v>800</v>
      </c>
      <c r="H243" s="77" t="s">
        <v>801</v>
      </c>
      <c r="I243" s="77" t="s">
        <v>802</v>
      </c>
      <c r="J243" s="78" t="str">
        <f>CONCATENATE(H243, " (", R243, ")")</f>
        <v>Life, Physical, and Social Science Technicians, All Other ($50,133)</v>
      </c>
      <c r="K243" s="70">
        <v>14.490231635700001</v>
      </c>
      <c r="L243" s="70">
        <v>17.4407876032</v>
      </c>
      <c r="M243" s="70">
        <v>24.102380721799999</v>
      </c>
      <c r="N243" s="70">
        <v>26.296155356300002</v>
      </c>
      <c r="O243" s="70">
        <v>31.867993183700001</v>
      </c>
      <c r="P243" s="70">
        <v>42.794391944600001</v>
      </c>
      <c r="Q243" s="71">
        <v>50132.951901400003</v>
      </c>
      <c r="R243" s="71" t="str">
        <f>TEXT(Q243, "$#,###")</f>
        <v>$50,133</v>
      </c>
      <c r="S243" s="68" t="s">
        <v>139</v>
      </c>
      <c r="T243" s="68" t="s">
        <v>8</v>
      </c>
      <c r="U243" s="68" t="s">
        <v>8</v>
      </c>
      <c r="V243" s="61">
        <v>1127.0367739400001</v>
      </c>
      <c r="W243" s="61">
        <v>1160.51794144</v>
      </c>
      <c r="X243" s="61">
        <f>W243-V243</f>
        <v>33.481167499999856</v>
      </c>
      <c r="Y243" s="72">
        <f>X243/V243</f>
        <v>2.9707253812981872E-2</v>
      </c>
      <c r="Z243" s="61">
        <v>1160.51794144</v>
      </c>
      <c r="AA243" s="61">
        <v>1235.04147521</v>
      </c>
      <c r="AB243" s="61">
        <f>AA243-Z243</f>
        <v>74.523533770000085</v>
      </c>
      <c r="AC243" s="72">
        <f>AB243/Z243</f>
        <v>6.4215753250250834E-2</v>
      </c>
      <c r="AD243" s="61">
        <v>617.14438367399998</v>
      </c>
      <c r="AE243" s="61">
        <v>154.286095918</v>
      </c>
      <c r="AF243" s="61">
        <v>392.034962183</v>
      </c>
      <c r="AG243" s="61">
        <v>130.67832072799999</v>
      </c>
      <c r="AH243" s="62">
        <v>0.11</v>
      </c>
      <c r="AI243" s="61">
        <v>1129.1052633500001</v>
      </c>
      <c r="AJ243" s="61">
        <v>1107.3664567599999</v>
      </c>
      <c r="AK243" s="63">
        <f>AJ243/AI243</f>
        <v>0.98074687339114675</v>
      </c>
      <c r="AL243" s="73">
        <v>86.8</v>
      </c>
      <c r="AM243" s="74">
        <v>0.630305</v>
      </c>
      <c r="AN243" s="74">
        <v>0.64006600000000002</v>
      </c>
      <c r="AO243" s="75">
        <v>1.7649234372699999E-2</v>
      </c>
      <c r="AP243" s="75">
        <v>0.13916756973200001</v>
      </c>
      <c r="AQ243" s="75">
        <v>0.13951799507599999</v>
      </c>
      <c r="AR243" s="75">
        <v>0.25822590627600001</v>
      </c>
      <c r="AS243" s="75">
        <v>0.153796860369</v>
      </c>
      <c r="AT243" s="75">
        <v>0.13327797214699999</v>
      </c>
      <c r="AU243" s="75">
        <v>0.108978355168</v>
      </c>
      <c r="AV243" s="75">
        <v>4.9386106859699998E-2</v>
      </c>
      <c r="AW243" s="61">
        <v>0</v>
      </c>
      <c r="AX243" s="61">
        <v>0</v>
      </c>
      <c r="AY243" s="61">
        <v>0</v>
      </c>
      <c r="AZ243" s="61">
        <v>0</v>
      </c>
      <c r="BA243" s="61">
        <v>0</v>
      </c>
      <c r="BB243" s="61">
        <f>SUM(AW243:BA243)</f>
        <v>0</v>
      </c>
      <c r="BC243" s="61">
        <f>BA243-AW243</f>
        <v>0</v>
      </c>
      <c r="BD243" s="63">
        <v>0</v>
      </c>
      <c r="BE243" s="67">
        <f>IF(K243&lt;BE$6,1,0)</f>
        <v>1</v>
      </c>
      <c r="BF243" s="67">
        <f>+IF(AND(K243&gt;=BF$5,K243&lt;BF$6),1,0)</f>
        <v>0</v>
      </c>
      <c r="BG243" s="67">
        <f>+IF(AND(K243&gt;=BG$5,K243&lt;BG$6),1,0)</f>
        <v>0</v>
      </c>
      <c r="BH243" s="67">
        <f>+IF(AND(K243&gt;=BH$5,K243&lt;BH$6),1,0)</f>
        <v>0</v>
      </c>
      <c r="BI243" s="67">
        <f>+IF(K243&gt;=BI$6,1,0)</f>
        <v>0</v>
      </c>
      <c r="BJ243" s="67">
        <f>IF(M243&lt;BJ$6,1,0)</f>
        <v>0</v>
      </c>
      <c r="BK243" s="67">
        <f>+IF(AND(M243&gt;=BK$5,M243&lt;BK$6),1,0)</f>
        <v>0</v>
      </c>
      <c r="BL243" s="67">
        <f>+IF(AND(M243&gt;=BL$5,M243&lt;BL$6),1,0)</f>
        <v>1</v>
      </c>
      <c r="BM243" s="67">
        <f>+IF(AND(M243&gt;=BM$5,M243&lt;BM$6),1,0)</f>
        <v>0</v>
      </c>
      <c r="BN243" s="67">
        <f>+IF(M243&gt;=BN$6,1,0)</f>
        <v>0</v>
      </c>
      <c r="BO243" s="67" t="str">
        <f>+IF(M243&gt;=BO$6,"YES","NO")</f>
        <v>YES</v>
      </c>
      <c r="BP243" s="67" t="str">
        <f>+IF(K243&gt;=BP$6,"YES","NO")</f>
        <v>NO</v>
      </c>
      <c r="BQ243" s="67" t="str">
        <f>+IF(ISERROR(VLOOKUP(E243,'[1]Hi Tech List (2020)'!$A$2:$B$84,1,FALSE)),"NO","YES")</f>
        <v>NO</v>
      </c>
      <c r="BR243" s="67" t="str">
        <f>IF(AL243&gt;=BR$6,"YES","NO")</f>
        <v>NO</v>
      </c>
      <c r="BS243" s="67" t="str">
        <f>IF(AB243&gt;BS$6,"YES","NO")</f>
        <v>NO</v>
      </c>
      <c r="BT243" s="67" t="str">
        <f>IF(AC243&gt;BT$6,"YES","NO")</f>
        <v>NO</v>
      </c>
      <c r="BU243" s="67" t="str">
        <f>IF(AD243&gt;BU$6,"YES","NO")</f>
        <v>YES</v>
      </c>
      <c r="BV243" s="67" t="str">
        <f>IF(OR(BS243="YES",BT243="YES",BU243="YES"),"YES","NO")</f>
        <v>YES</v>
      </c>
      <c r="BW243" s="67" t="str">
        <f>+IF(BE243=1,BE$8,IF(BF243=1,BF$8,IF(BG243=1,BG$8,IF(BH243=1,BH$8,BI$8))))</f>
        <v>&lt;$15</v>
      </c>
      <c r="BX243" s="67" t="str">
        <f>+IF(BJ243=1,BJ$8,IF(BK243=1,BK$8,IF(BL243=1,BL$8,IF(BM243=1,BM$8,BN$8))))</f>
        <v>$20-25</v>
      </c>
    </row>
    <row r="244" spans="1:76" ht="25.5" hidden="1" x14ac:dyDescent="0.2">
      <c r="A244" s="77" t="str">
        <f t="shared" si="16"/>
        <v>21-0000</v>
      </c>
      <c r="B244" s="77" t="str">
        <f>VLOOKUP(A244,'[1]2- &amp; 3-digit SOC'!$A$1:$B$121,2,FALSE)</f>
        <v>Community and Social Service Occupations</v>
      </c>
      <c r="C244" s="77" t="str">
        <f t="shared" si="17"/>
        <v>21-0000 Community and Social Service Occupations</v>
      </c>
      <c r="D244" s="77" t="str">
        <f t="shared" si="18"/>
        <v>21-1000</v>
      </c>
      <c r="E244" s="77" t="str">
        <f>VLOOKUP(D244,'[1]2- &amp; 3-digit SOC'!$A$1:$B$121,2,FALSE)</f>
        <v>Counselors, Social Workers, and Other Community and Social Service Specialists</v>
      </c>
      <c r="F244" s="77" t="str">
        <f t="shared" si="19"/>
        <v>21-1000 Counselors, Social Workers, and Other Community and Social Service Specialists</v>
      </c>
      <c r="G244" s="77" t="s">
        <v>803</v>
      </c>
      <c r="H244" s="77" t="s">
        <v>804</v>
      </c>
      <c r="I244" s="77" t="s">
        <v>805</v>
      </c>
      <c r="J244" s="78" t="str">
        <f>CONCATENATE(H244, " (", R244, ")")</f>
        <v>Educational, Guidance, and Career Counselors and Advisors ($65,969)</v>
      </c>
      <c r="K244" s="70">
        <v>18.149988876199998</v>
      </c>
      <c r="L244" s="70">
        <v>24.801361151799998</v>
      </c>
      <c r="M244" s="70">
        <v>31.715650335999999</v>
      </c>
      <c r="N244" s="70">
        <v>31.724475259399998</v>
      </c>
      <c r="O244" s="70">
        <v>38.203908065599997</v>
      </c>
      <c r="P244" s="70">
        <v>45.096944027699998</v>
      </c>
      <c r="Q244" s="71">
        <v>65968.552698900006</v>
      </c>
      <c r="R244" s="71" t="str">
        <f>TEXT(Q244, "$#,###")</f>
        <v>$65,969</v>
      </c>
      <c r="S244" s="68" t="s">
        <v>599</v>
      </c>
      <c r="T244" s="68" t="s">
        <v>8</v>
      </c>
      <c r="U244" s="68" t="s">
        <v>8</v>
      </c>
      <c r="V244" s="61">
        <v>6680.2021617600003</v>
      </c>
      <c r="W244" s="61">
        <v>7185.8062556499999</v>
      </c>
      <c r="X244" s="61">
        <f>W244-V244</f>
        <v>505.6040938899996</v>
      </c>
      <c r="Y244" s="72">
        <f>X244/V244</f>
        <v>7.5686945042512097E-2</v>
      </c>
      <c r="Z244" s="61">
        <v>7185.8062556499999</v>
      </c>
      <c r="AA244" s="61">
        <v>7600.2005637599996</v>
      </c>
      <c r="AB244" s="61">
        <f>AA244-Z244</f>
        <v>414.39430810999966</v>
      </c>
      <c r="AC244" s="72">
        <f>AB244/Z244</f>
        <v>5.7668449909037404E-2</v>
      </c>
      <c r="AD244" s="61">
        <v>3116.0334566500001</v>
      </c>
      <c r="AE244" s="61">
        <v>779.00836416300001</v>
      </c>
      <c r="AF244" s="61">
        <v>1936.74557463</v>
      </c>
      <c r="AG244" s="61">
        <v>645.58185821200004</v>
      </c>
      <c r="AH244" s="62">
        <v>8.7999999999999995E-2</v>
      </c>
      <c r="AI244" s="61">
        <v>7001.0693663800002</v>
      </c>
      <c r="AJ244" s="61">
        <v>2373.9207951600001</v>
      </c>
      <c r="AK244" s="63">
        <f>AJ244/AI244</f>
        <v>0.33907974209766595</v>
      </c>
      <c r="AL244" s="73">
        <v>80</v>
      </c>
      <c r="AM244" s="74">
        <v>0.83910600000000002</v>
      </c>
      <c r="AN244" s="74">
        <v>0.84345199999999998</v>
      </c>
      <c r="AO244" s="75">
        <v>3.1650289847199998E-3</v>
      </c>
      <c r="AP244" s="75">
        <v>2.5117485729400001E-2</v>
      </c>
      <c r="AQ244" s="75">
        <v>3.6818865898900002E-2</v>
      </c>
      <c r="AR244" s="75">
        <v>0.253113537916</v>
      </c>
      <c r="AS244" s="75">
        <v>0.247915339284</v>
      </c>
      <c r="AT244" s="75">
        <v>0.210898422748</v>
      </c>
      <c r="AU244" s="75">
        <v>0.164229427062</v>
      </c>
      <c r="AV244" s="75">
        <v>5.87418923775E-2</v>
      </c>
      <c r="AW244" s="61">
        <v>270</v>
      </c>
      <c r="AX244" s="61">
        <v>287</v>
      </c>
      <c r="AY244" s="61">
        <v>232</v>
      </c>
      <c r="AZ244" s="61">
        <v>216</v>
      </c>
      <c r="BA244" s="61">
        <v>225</v>
      </c>
      <c r="BB244" s="61">
        <f>SUM(AW244:BA244)</f>
        <v>1230</v>
      </c>
      <c r="BC244" s="61">
        <f>BA244-AW244</f>
        <v>-45</v>
      </c>
      <c r="BD244" s="63">
        <f>BC244/AW244</f>
        <v>-0.16666666666666666</v>
      </c>
      <c r="BE244" s="67">
        <f>IF(K244&lt;BE$6,1,0)</f>
        <v>0</v>
      </c>
      <c r="BF244" s="67">
        <f>+IF(AND(K244&gt;=BF$5,K244&lt;BF$6),1,0)</f>
        <v>1</v>
      </c>
      <c r="BG244" s="67">
        <f>+IF(AND(K244&gt;=BG$5,K244&lt;BG$6),1,0)</f>
        <v>0</v>
      </c>
      <c r="BH244" s="67">
        <f>+IF(AND(K244&gt;=BH$5,K244&lt;BH$6),1,0)</f>
        <v>0</v>
      </c>
      <c r="BI244" s="67">
        <f>+IF(K244&gt;=BI$6,1,0)</f>
        <v>0</v>
      </c>
      <c r="BJ244" s="67">
        <f>IF(M244&lt;BJ$6,1,0)</f>
        <v>0</v>
      </c>
      <c r="BK244" s="67">
        <f>+IF(AND(M244&gt;=BK$5,M244&lt;BK$6),1,0)</f>
        <v>0</v>
      </c>
      <c r="BL244" s="67">
        <f>+IF(AND(M244&gt;=BL$5,M244&lt;BL$6),1,0)</f>
        <v>0</v>
      </c>
      <c r="BM244" s="67">
        <f>+IF(AND(M244&gt;=BM$5,M244&lt;BM$6),1,0)</f>
        <v>0</v>
      </c>
      <c r="BN244" s="67">
        <f>+IF(M244&gt;=BN$6,1,0)</f>
        <v>1</v>
      </c>
      <c r="BO244" s="67" t="str">
        <f>+IF(M244&gt;=BO$6,"YES","NO")</f>
        <v>YES</v>
      </c>
      <c r="BP244" s="67" t="str">
        <f>+IF(K244&gt;=BP$6,"YES","NO")</f>
        <v>YES</v>
      </c>
      <c r="BQ244" s="67" t="str">
        <f>+IF(ISERROR(VLOOKUP(E244,'[1]Hi Tech List (2020)'!$A$2:$B$84,1,FALSE)),"NO","YES")</f>
        <v>NO</v>
      </c>
      <c r="BR244" s="67" t="str">
        <f>IF(AL244&gt;=BR$6,"YES","NO")</f>
        <v>NO</v>
      </c>
      <c r="BS244" s="67" t="str">
        <f>IF(AB244&gt;BS$6,"YES","NO")</f>
        <v>YES</v>
      </c>
      <c r="BT244" s="67" t="str">
        <f>IF(AC244&gt;BT$6,"YES","NO")</f>
        <v>NO</v>
      </c>
      <c r="BU244" s="67" t="str">
        <f>IF(AD244&gt;BU$6,"YES","NO")</f>
        <v>YES</v>
      </c>
      <c r="BV244" s="67" t="str">
        <f>IF(OR(BS244="YES",BT244="YES",BU244="YES"),"YES","NO")</f>
        <v>YES</v>
      </c>
      <c r="BW244" s="67" t="str">
        <f>+IF(BE244=1,BE$8,IF(BF244=1,BF$8,IF(BG244=1,BG$8,IF(BH244=1,BH$8,BI$8))))</f>
        <v>$15-20</v>
      </c>
      <c r="BX244" s="67" t="str">
        <f>+IF(BJ244=1,BJ$8,IF(BK244=1,BK$8,IF(BL244=1,BL$8,IF(BM244=1,BM$8,BN$8))))</f>
        <v>&gt;$30</v>
      </c>
    </row>
    <row r="245" spans="1:76" hidden="1" x14ac:dyDescent="0.2">
      <c r="A245" s="77" t="str">
        <f t="shared" si="16"/>
        <v>21-0000</v>
      </c>
      <c r="B245" s="77" t="str">
        <f>VLOOKUP(A245,'[1]2- &amp; 3-digit SOC'!$A$1:$B$121,2,FALSE)</f>
        <v>Community and Social Service Occupations</v>
      </c>
      <c r="C245" s="77" t="str">
        <f t="shared" si="17"/>
        <v>21-0000 Community and Social Service Occupations</v>
      </c>
      <c r="D245" s="77" t="str">
        <f t="shared" si="18"/>
        <v>21-1000</v>
      </c>
      <c r="E245" s="77" t="str">
        <f>VLOOKUP(D245,'[1]2- &amp; 3-digit SOC'!$A$1:$B$121,2,FALSE)</f>
        <v>Counselors, Social Workers, and Other Community and Social Service Specialists</v>
      </c>
      <c r="F245" s="77" t="str">
        <f t="shared" si="19"/>
        <v>21-1000 Counselors, Social Workers, and Other Community and Social Service Specialists</v>
      </c>
      <c r="G245" s="77" t="s">
        <v>806</v>
      </c>
      <c r="H245" s="77" t="s">
        <v>807</v>
      </c>
      <c r="I245" s="77" t="s">
        <v>808</v>
      </c>
      <c r="J245" s="78" t="str">
        <f>CONCATENATE(H245, " (", R245, ")")</f>
        <v>Marriage and Family Therapists ($49,301)</v>
      </c>
      <c r="K245" s="70">
        <v>14.042224942700001</v>
      </c>
      <c r="L245" s="70">
        <v>18.432250896700001</v>
      </c>
      <c r="M245" s="70">
        <v>23.702238343699999</v>
      </c>
      <c r="N245" s="70">
        <v>29.833427394000001</v>
      </c>
      <c r="O245" s="70">
        <v>32.769926879700002</v>
      </c>
      <c r="P245" s="70">
        <v>47.299286059899998</v>
      </c>
      <c r="Q245" s="71">
        <v>49300.655754899999</v>
      </c>
      <c r="R245" s="71" t="str">
        <f>TEXT(Q245, "$#,###")</f>
        <v>$49,301</v>
      </c>
      <c r="S245" s="68" t="s">
        <v>599</v>
      </c>
      <c r="T245" s="68" t="s">
        <v>8</v>
      </c>
      <c r="U245" s="68" t="s">
        <v>171</v>
      </c>
      <c r="V245" s="61">
        <v>359.48429509800002</v>
      </c>
      <c r="W245" s="61">
        <v>442.00382376200002</v>
      </c>
      <c r="X245" s="61">
        <f>W245-V245</f>
        <v>82.519528664000006</v>
      </c>
      <c r="Y245" s="72">
        <f>X245/V245</f>
        <v>0.22954974609253551</v>
      </c>
      <c r="Z245" s="61">
        <v>442.00382376200002</v>
      </c>
      <c r="AA245" s="61">
        <v>526.13872260699998</v>
      </c>
      <c r="AB245" s="61">
        <f>AA245-Z245</f>
        <v>84.134898844999952</v>
      </c>
      <c r="AC245" s="72">
        <f>AB245/Z245</f>
        <v>0.19034880315945629</v>
      </c>
      <c r="AD245" s="61">
        <v>275.31627062400003</v>
      </c>
      <c r="AE245" s="61">
        <v>68.829067656000007</v>
      </c>
      <c r="AF245" s="61">
        <v>124.726534641</v>
      </c>
      <c r="AG245" s="61">
        <v>41.575511546999998</v>
      </c>
      <c r="AH245" s="62">
        <v>8.7999999999999995E-2</v>
      </c>
      <c r="AI245" s="61">
        <v>408.20339218399999</v>
      </c>
      <c r="AJ245" s="61">
        <v>187.15532926399999</v>
      </c>
      <c r="AK245" s="63">
        <f>AJ245/AI245</f>
        <v>0.45848548259892624</v>
      </c>
      <c r="AL245" s="73">
        <v>79.099999999999994</v>
      </c>
      <c r="AM245" s="74">
        <v>0.236456</v>
      </c>
      <c r="AN245" s="74">
        <v>0.25434600000000002</v>
      </c>
      <c r="AO245" s="76" t="s">
        <v>90</v>
      </c>
      <c r="AP245" s="76" t="s">
        <v>90</v>
      </c>
      <c r="AQ245" s="75">
        <v>3.02518953386E-2</v>
      </c>
      <c r="AR245" s="75">
        <v>0.23250364530299999</v>
      </c>
      <c r="AS245" s="75">
        <v>0.21368181857099999</v>
      </c>
      <c r="AT245" s="75">
        <v>0.199295538119</v>
      </c>
      <c r="AU245" s="75">
        <v>0.18374224678100001</v>
      </c>
      <c r="AV245" s="75">
        <v>0.127393962592</v>
      </c>
      <c r="AW245" s="61">
        <v>922</v>
      </c>
      <c r="AX245" s="61">
        <v>1074</v>
      </c>
      <c r="AY245" s="61">
        <v>1134</v>
      </c>
      <c r="AZ245" s="61">
        <v>1157</v>
      </c>
      <c r="BA245" s="61">
        <v>1328</v>
      </c>
      <c r="BB245" s="61">
        <f>SUM(AW245:BA245)</f>
        <v>5615</v>
      </c>
      <c r="BC245" s="61">
        <f>BA245-AW245</f>
        <v>406</v>
      </c>
      <c r="BD245" s="63">
        <f>BC245/AW245</f>
        <v>0.4403470715835141</v>
      </c>
      <c r="BE245" s="67">
        <f>IF(K245&lt;BE$6,1,0)</f>
        <v>1</v>
      </c>
      <c r="BF245" s="67">
        <f>+IF(AND(K245&gt;=BF$5,K245&lt;BF$6),1,0)</f>
        <v>0</v>
      </c>
      <c r="BG245" s="67">
        <f>+IF(AND(K245&gt;=BG$5,K245&lt;BG$6),1,0)</f>
        <v>0</v>
      </c>
      <c r="BH245" s="67">
        <f>+IF(AND(K245&gt;=BH$5,K245&lt;BH$6),1,0)</f>
        <v>0</v>
      </c>
      <c r="BI245" s="67">
        <f>+IF(K245&gt;=BI$6,1,0)</f>
        <v>0</v>
      </c>
      <c r="BJ245" s="67">
        <f>IF(M245&lt;BJ$6,1,0)</f>
        <v>0</v>
      </c>
      <c r="BK245" s="67">
        <f>+IF(AND(M245&gt;=BK$5,M245&lt;BK$6),1,0)</f>
        <v>0</v>
      </c>
      <c r="BL245" s="67">
        <f>+IF(AND(M245&gt;=BL$5,M245&lt;BL$6),1,0)</f>
        <v>1</v>
      </c>
      <c r="BM245" s="67">
        <f>+IF(AND(M245&gt;=BM$5,M245&lt;BM$6),1,0)</f>
        <v>0</v>
      </c>
      <c r="BN245" s="67">
        <f>+IF(M245&gt;=BN$6,1,0)</f>
        <v>0</v>
      </c>
      <c r="BO245" s="67" t="str">
        <f>+IF(M245&gt;=BO$6,"YES","NO")</f>
        <v>YES</v>
      </c>
      <c r="BP245" s="67" t="str">
        <f>+IF(K245&gt;=BP$6,"YES","NO")</f>
        <v>NO</v>
      </c>
      <c r="BQ245" s="67" t="str">
        <f>+IF(ISERROR(VLOOKUP(E245,'[1]Hi Tech List (2020)'!$A$2:$B$84,1,FALSE)),"NO","YES")</f>
        <v>NO</v>
      </c>
      <c r="BR245" s="67" t="str">
        <f>IF(AL245&gt;=BR$6,"YES","NO")</f>
        <v>NO</v>
      </c>
      <c r="BS245" s="67" t="str">
        <f>IF(AB245&gt;BS$6,"YES","NO")</f>
        <v>NO</v>
      </c>
      <c r="BT245" s="67" t="str">
        <f>IF(AC245&gt;BT$6,"YES","NO")</f>
        <v>NO</v>
      </c>
      <c r="BU245" s="67" t="str">
        <f>IF(AD245&gt;BU$6,"YES","NO")</f>
        <v>YES</v>
      </c>
      <c r="BV245" s="67" t="str">
        <f>IF(OR(BS245="YES",BT245="YES",BU245="YES"),"YES","NO")</f>
        <v>YES</v>
      </c>
      <c r="BW245" s="67" t="str">
        <f>+IF(BE245=1,BE$8,IF(BF245=1,BF$8,IF(BG245=1,BG$8,IF(BH245=1,BH$8,BI$8))))</f>
        <v>&lt;$15</v>
      </c>
      <c r="BX245" s="67" t="str">
        <f>+IF(BJ245=1,BJ$8,IF(BK245=1,BK$8,IF(BL245=1,BL$8,IF(BM245=1,BM$8,BN$8))))</f>
        <v>$20-25</v>
      </c>
    </row>
    <row r="246" spans="1:76" hidden="1" x14ac:dyDescent="0.2">
      <c r="A246" s="77" t="str">
        <f t="shared" si="16"/>
        <v>21-0000</v>
      </c>
      <c r="B246" s="77" t="str">
        <f>VLOOKUP(A246,'[1]2- &amp; 3-digit SOC'!$A$1:$B$121,2,FALSE)</f>
        <v>Community and Social Service Occupations</v>
      </c>
      <c r="C246" s="77" t="str">
        <f t="shared" si="17"/>
        <v>21-0000 Community and Social Service Occupations</v>
      </c>
      <c r="D246" s="77" t="str">
        <f t="shared" si="18"/>
        <v>21-1000</v>
      </c>
      <c r="E246" s="77" t="str">
        <f>VLOOKUP(D246,'[1]2- &amp; 3-digit SOC'!$A$1:$B$121,2,FALSE)</f>
        <v>Counselors, Social Workers, and Other Community and Social Service Specialists</v>
      </c>
      <c r="F246" s="77" t="str">
        <f t="shared" si="19"/>
        <v>21-1000 Counselors, Social Workers, and Other Community and Social Service Specialists</v>
      </c>
      <c r="G246" s="77" t="s">
        <v>809</v>
      </c>
      <c r="H246" s="77" t="s">
        <v>810</v>
      </c>
      <c r="I246" s="77" t="s">
        <v>811</v>
      </c>
      <c r="J246" s="78" t="str">
        <f>CONCATENATE(H246, " (", R246, ")")</f>
        <v>Rehabilitation Counselors ($51,045)</v>
      </c>
      <c r="K246" s="70">
        <v>15.841486889700001</v>
      </c>
      <c r="L246" s="70">
        <v>20.2210671321</v>
      </c>
      <c r="M246" s="70">
        <v>24.5407399178</v>
      </c>
      <c r="N246" s="70">
        <v>24.9618480466</v>
      </c>
      <c r="O246" s="70">
        <v>28.740549381099999</v>
      </c>
      <c r="P246" s="70">
        <v>32.575656190799997</v>
      </c>
      <c r="Q246" s="71">
        <v>51044.739029099997</v>
      </c>
      <c r="R246" s="71" t="str">
        <f>TEXT(Q246, "$#,###")</f>
        <v>$51,045</v>
      </c>
      <c r="S246" s="68" t="s">
        <v>599</v>
      </c>
      <c r="T246" s="68" t="s">
        <v>8</v>
      </c>
      <c r="U246" s="68" t="s">
        <v>8</v>
      </c>
      <c r="V246" s="61">
        <v>504.75611121600002</v>
      </c>
      <c r="W246" s="61">
        <v>567.235828105</v>
      </c>
      <c r="X246" s="61">
        <f>W246-V246</f>
        <v>62.479716888999974</v>
      </c>
      <c r="Y246" s="72">
        <f>X246/V246</f>
        <v>0.12378199193761333</v>
      </c>
      <c r="Z246" s="61">
        <v>567.235828105</v>
      </c>
      <c r="AA246" s="61">
        <v>620.85609643500004</v>
      </c>
      <c r="AB246" s="61">
        <f>AA246-Z246</f>
        <v>53.620268330000044</v>
      </c>
      <c r="AC246" s="72">
        <f>AB246/Z246</f>
        <v>9.4529057709793488E-2</v>
      </c>
      <c r="AD246" s="61">
        <v>274.76170444399997</v>
      </c>
      <c r="AE246" s="61">
        <v>68.690426111099995</v>
      </c>
      <c r="AF246" s="61">
        <v>154.77038261800001</v>
      </c>
      <c r="AG246" s="61">
        <v>51.590127539500003</v>
      </c>
      <c r="AH246" s="62">
        <v>8.7999999999999995E-2</v>
      </c>
      <c r="AI246" s="61">
        <v>546.15316813000004</v>
      </c>
      <c r="AJ246" s="61">
        <v>290.96234129499999</v>
      </c>
      <c r="AK246" s="63">
        <f>AJ246/AI246</f>
        <v>0.53274861023188769</v>
      </c>
      <c r="AL246" s="73">
        <v>80.2</v>
      </c>
      <c r="AM246" s="74">
        <v>0.199744</v>
      </c>
      <c r="AN246" s="74">
        <v>0.20618300000000001</v>
      </c>
      <c r="AO246" s="76" t="s">
        <v>90</v>
      </c>
      <c r="AP246" s="76" t="s">
        <v>90</v>
      </c>
      <c r="AQ246" s="75">
        <v>3.5129825185399997E-2</v>
      </c>
      <c r="AR246" s="75">
        <v>0.248495443865</v>
      </c>
      <c r="AS246" s="75">
        <v>0.23432840353100001</v>
      </c>
      <c r="AT246" s="75">
        <v>0.21100700736899999</v>
      </c>
      <c r="AU246" s="75">
        <v>0.182374967661</v>
      </c>
      <c r="AV246" s="75">
        <v>7.0111578602299995E-2</v>
      </c>
      <c r="AW246" s="61">
        <v>152</v>
      </c>
      <c r="AX246" s="61">
        <v>140</v>
      </c>
      <c r="AY246" s="61">
        <v>139</v>
      </c>
      <c r="AZ246" s="61">
        <v>135</v>
      </c>
      <c r="BA246" s="61">
        <v>129</v>
      </c>
      <c r="BB246" s="61">
        <f>SUM(AW246:BA246)</f>
        <v>695</v>
      </c>
      <c r="BC246" s="61">
        <f>BA246-AW246</f>
        <v>-23</v>
      </c>
      <c r="BD246" s="63">
        <f>BC246/AW246</f>
        <v>-0.15131578947368421</v>
      </c>
      <c r="BE246" s="67">
        <f>IF(K246&lt;BE$6,1,0)</f>
        <v>0</v>
      </c>
      <c r="BF246" s="67">
        <f>+IF(AND(K246&gt;=BF$5,K246&lt;BF$6),1,0)</f>
        <v>1</v>
      </c>
      <c r="BG246" s="67">
        <f>+IF(AND(K246&gt;=BG$5,K246&lt;BG$6),1,0)</f>
        <v>0</v>
      </c>
      <c r="BH246" s="67">
        <f>+IF(AND(K246&gt;=BH$5,K246&lt;BH$6),1,0)</f>
        <v>0</v>
      </c>
      <c r="BI246" s="67">
        <f>+IF(K246&gt;=BI$6,1,0)</f>
        <v>0</v>
      </c>
      <c r="BJ246" s="67">
        <f>IF(M246&lt;BJ$6,1,0)</f>
        <v>0</v>
      </c>
      <c r="BK246" s="67">
        <f>+IF(AND(M246&gt;=BK$5,M246&lt;BK$6),1,0)</f>
        <v>0</v>
      </c>
      <c r="BL246" s="67">
        <f>+IF(AND(M246&gt;=BL$5,M246&lt;BL$6),1,0)</f>
        <v>1</v>
      </c>
      <c r="BM246" s="67">
        <f>+IF(AND(M246&gt;=BM$5,M246&lt;BM$6),1,0)</f>
        <v>0</v>
      </c>
      <c r="BN246" s="67">
        <f>+IF(M246&gt;=BN$6,1,0)</f>
        <v>0</v>
      </c>
      <c r="BO246" s="67" t="str">
        <f>+IF(M246&gt;=BO$6,"YES","NO")</f>
        <v>YES</v>
      </c>
      <c r="BP246" s="67" t="str">
        <f>+IF(K246&gt;=BP$6,"YES","NO")</f>
        <v>NO</v>
      </c>
      <c r="BQ246" s="67" t="str">
        <f>+IF(ISERROR(VLOOKUP(E246,'[1]Hi Tech List (2020)'!$A$2:$B$84,1,FALSE)),"NO","YES")</f>
        <v>NO</v>
      </c>
      <c r="BR246" s="67" t="str">
        <f>IF(AL246&gt;=BR$6,"YES","NO")</f>
        <v>NO</v>
      </c>
      <c r="BS246" s="67" t="str">
        <f>IF(AB246&gt;BS$6,"YES","NO")</f>
        <v>NO</v>
      </c>
      <c r="BT246" s="67" t="str">
        <f>IF(AC246&gt;BT$6,"YES","NO")</f>
        <v>NO</v>
      </c>
      <c r="BU246" s="67" t="str">
        <f>IF(AD246&gt;BU$6,"YES","NO")</f>
        <v>YES</v>
      </c>
      <c r="BV246" s="67" t="str">
        <f>IF(OR(BS246="YES",BT246="YES",BU246="YES"),"YES","NO")</f>
        <v>YES</v>
      </c>
      <c r="BW246" s="67" t="str">
        <f>+IF(BE246=1,BE$8,IF(BF246=1,BF$8,IF(BG246=1,BG$8,IF(BH246=1,BH$8,BI$8))))</f>
        <v>$15-20</v>
      </c>
      <c r="BX246" s="67" t="str">
        <f>+IF(BJ246=1,BJ$8,IF(BK246=1,BK$8,IF(BL246=1,BL$8,IF(BM246=1,BM$8,BN$8))))</f>
        <v>$20-25</v>
      </c>
    </row>
    <row r="247" spans="1:76" ht="25.5" hidden="1" x14ac:dyDescent="0.2">
      <c r="A247" s="77" t="str">
        <f t="shared" si="16"/>
        <v>21-0000</v>
      </c>
      <c r="B247" s="77" t="str">
        <f>VLOOKUP(A247,'[1]2- &amp; 3-digit SOC'!$A$1:$B$121,2,FALSE)</f>
        <v>Community and Social Service Occupations</v>
      </c>
      <c r="C247" s="77" t="str">
        <f t="shared" si="17"/>
        <v>21-0000 Community and Social Service Occupations</v>
      </c>
      <c r="D247" s="77" t="str">
        <f t="shared" si="18"/>
        <v>21-1000</v>
      </c>
      <c r="E247" s="77" t="str">
        <f>VLOOKUP(D247,'[1]2- &amp; 3-digit SOC'!$A$1:$B$121,2,FALSE)</f>
        <v>Counselors, Social Workers, and Other Community and Social Service Specialists</v>
      </c>
      <c r="F247" s="77" t="str">
        <f t="shared" si="19"/>
        <v>21-1000 Counselors, Social Workers, and Other Community and Social Service Specialists</v>
      </c>
      <c r="G247" s="77" t="s">
        <v>812</v>
      </c>
      <c r="H247" s="77" t="s">
        <v>813</v>
      </c>
      <c r="I247" s="77" t="s">
        <v>814</v>
      </c>
      <c r="J247" s="78" t="str">
        <f>CONCATENATE(H247, " (", R247, ")")</f>
        <v>Substance Abuse, Behavioral Disorder, and Mental Health Counselors ($48,574)</v>
      </c>
      <c r="K247" s="70">
        <v>14.5371850571</v>
      </c>
      <c r="L247" s="70">
        <v>17.896317888399999</v>
      </c>
      <c r="M247" s="70">
        <v>23.352839058800001</v>
      </c>
      <c r="N247" s="70">
        <v>25.990477045399999</v>
      </c>
      <c r="O247" s="70">
        <v>30.0712243495</v>
      </c>
      <c r="P247" s="70">
        <v>37.444198119200003</v>
      </c>
      <c r="Q247" s="71">
        <v>48573.905242399996</v>
      </c>
      <c r="R247" s="71" t="str">
        <f>TEXT(Q247, "$#,###")</f>
        <v>$48,574</v>
      </c>
      <c r="S247" s="68" t="s">
        <v>84</v>
      </c>
      <c r="T247" s="68" t="s">
        <v>8</v>
      </c>
      <c r="U247" s="68" t="s">
        <v>8</v>
      </c>
      <c r="V247" s="61">
        <v>3071.3562002499998</v>
      </c>
      <c r="W247" s="61">
        <v>3706.5575907100001</v>
      </c>
      <c r="X247" s="61">
        <f>W247-V247</f>
        <v>635.20139046000031</v>
      </c>
      <c r="Y247" s="72">
        <f>X247/V247</f>
        <v>0.20681462814645096</v>
      </c>
      <c r="Z247" s="61">
        <v>3706.5575907100001</v>
      </c>
      <c r="AA247" s="61">
        <v>4176.3658052600003</v>
      </c>
      <c r="AB247" s="61">
        <f>AA247-Z247</f>
        <v>469.80821455000023</v>
      </c>
      <c r="AC247" s="72">
        <f>AB247/Z247</f>
        <v>0.12675055035635027</v>
      </c>
      <c r="AD247" s="61">
        <v>1965.2541232200001</v>
      </c>
      <c r="AE247" s="61">
        <v>491.31353080399998</v>
      </c>
      <c r="AF247" s="61">
        <v>1023.32785296</v>
      </c>
      <c r="AG247" s="61">
        <v>341.10928431999997</v>
      </c>
      <c r="AH247" s="62">
        <v>8.7999999999999995E-2</v>
      </c>
      <c r="AI247" s="61">
        <v>3504.73049915</v>
      </c>
      <c r="AJ247" s="61">
        <v>1687.85201054</v>
      </c>
      <c r="AK247" s="63">
        <f>AJ247/AI247</f>
        <v>0.48159252500280797</v>
      </c>
      <c r="AL247" s="73">
        <v>84.9</v>
      </c>
      <c r="AM247" s="74">
        <v>0.45496399999999998</v>
      </c>
      <c r="AN247" s="74">
        <v>0.46313399999999999</v>
      </c>
      <c r="AO247" s="76" t="s">
        <v>90</v>
      </c>
      <c r="AP247" s="75">
        <v>1.29553084562E-2</v>
      </c>
      <c r="AQ247" s="75">
        <v>4.4442702187599999E-2</v>
      </c>
      <c r="AR247" s="75">
        <v>0.27549370559399999</v>
      </c>
      <c r="AS247" s="75">
        <v>0.23769863686600001</v>
      </c>
      <c r="AT247" s="75">
        <v>0.19078241417899999</v>
      </c>
      <c r="AU247" s="75">
        <v>0.16064833554300001</v>
      </c>
      <c r="AV247" s="75">
        <v>7.5148187537999997E-2</v>
      </c>
      <c r="AW247" s="61">
        <v>193</v>
      </c>
      <c r="AX247" s="61">
        <v>248</v>
      </c>
      <c r="AY247" s="61">
        <v>212</v>
      </c>
      <c r="AZ247" s="61">
        <v>262</v>
      </c>
      <c r="BA247" s="61">
        <v>222</v>
      </c>
      <c r="BB247" s="61">
        <f>SUM(AW247:BA247)</f>
        <v>1137</v>
      </c>
      <c r="BC247" s="61">
        <f>BA247-AW247</f>
        <v>29</v>
      </c>
      <c r="BD247" s="63">
        <f>BC247/AW247</f>
        <v>0.15025906735751296</v>
      </c>
      <c r="BE247" s="67">
        <f>IF(K247&lt;BE$6,1,0)</f>
        <v>1</v>
      </c>
      <c r="BF247" s="67">
        <f>+IF(AND(K247&gt;=BF$5,K247&lt;BF$6),1,0)</f>
        <v>0</v>
      </c>
      <c r="BG247" s="67">
        <f>+IF(AND(K247&gt;=BG$5,K247&lt;BG$6),1,0)</f>
        <v>0</v>
      </c>
      <c r="BH247" s="67">
        <f>+IF(AND(K247&gt;=BH$5,K247&lt;BH$6),1,0)</f>
        <v>0</v>
      </c>
      <c r="BI247" s="67">
        <f>+IF(K247&gt;=BI$6,1,0)</f>
        <v>0</v>
      </c>
      <c r="BJ247" s="67">
        <f>IF(M247&lt;BJ$6,1,0)</f>
        <v>0</v>
      </c>
      <c r="BK247" s="67">
        <f>+IF(AND(M247&gt;=BK$5,M247&lt;BK$6),1,0)</f>
        <v>0</v>
      </c>
      <c r="BL247" s="67">
        <f>+IF(AND(M247&gt;=BL$5,M247&lt;BL$6),1,0)</f>
        <v>1</v>
      </c>
      <c r="BM247" s="67">
        <f>+IF(AND(M247&gt;=BM$5,M247&lt;BM$6),1,0)</f>
        <v>0</v>
      </c>
      <c r="BN247" s="67">
        <f>+IF(M247&gt;=BN$6,1,0)</f>
        <v>0</v>
      </c>
      <c r="BO247" s="67" t="str">
        <f>+IF(M247&gt;=BO$6,"YES","NO")</f>
        <v>YES</v>
      </c>
      <c r="BP247" s="67" t="str">
        <f>+IF(K247&gt;=BP$6,"YES","NO")</f>
        <v>NO</v>
      </c>
      <c r="BQ247" s="67" t="str">
        <f>+IF(ISERROR(VLOOKUP(E247,'[1]Hi Tech List (2020)'!$A$2:$B$84,1,FALSE)),"NO","YES")</f>
        <v>NO</v>
      </c>
      <c r="BR247" s="67" t="str">
        <f>IF(AL247&gt;=BR$6,"YES","NO")</f>
        <v>NO</v>
      </c>
      <c r="BS247" s="67" t="str">
        <f>IF(AB247&gt;BS$6,"YES","NO")</f>
        <v>YES</v>
      </c>
      <c r="BT247" s="67" t="str">
        <f>IF(AC247&gt;BT$6,"YES","NO")</f>
        <v>NO</v>
      </c>
      <c r="BU247" s="67" t="str">
        <f>IF(AD247&gt;BU$6,"YES","NO")</f>
        <v>YES</v>
      </c>
      <c r="BV247" s="67" t="str">
        <f>IF(OR(BS247="YES",BT247="YES",BU247="YES"),"YES","NO")</f>
        <v>YES</v>
      </c>
      <c r="BW247" s="67" t="str">
        <f>+IF(BE247=1,BE$8,IF(BF247=1,BF$8,IF(BG247=1,BG$8,IF(BH247=1,BH$8,BI$8))))</f>
        <v>&lt;$15</v>
      </c>
      <c r="BX247" s="67" t="str">
        <f>+IF(BJ247=1,BJ$8,IF(BK247=1,BK$8,IF(BL247=1,BL$8,IF(BM247=1,BM$8,BN$8))))</f>
        <v>$20-25</v>
      </c>
    </row>
    <row r="248" spans="1:76" hidden="1" x14ac:dyDescent="0.2">
      <c r="A248" s="77" t="str">
        <f t="shared" si="16"/>
        <v>21-0000</v>
      </c>
      <c r="B248" s="77" t="str">
        <f>VLOOKUP(A248,'[1]2- &amp; 3-digit SOC'!$A$1:$B$121,2,FALSE)</f>
        <v>Community and Social Service Occupations</v>
      </c>
      <c r="C248" s="77" t="str">
        <f t="shared" si="17"/>
        <v>21-0000 Community and Social Service Occupations</v>
      </c>
      <c r="D248" s="77" t="str">
        <f t="shared" si="18"/>
        <v>21-1000</v>
      </c>
      <c r="E248" s="77" t="str">
        <f>VLOOKUP(D248,'[1]2- &amp; 3-digit SOC'!$A$1:$B$121,2,FALSE)</f>
        <v>Counselors, Social Workers, and Other Community and Social Service Specialists</v>
      </c>
      <c r="F248" s="77" t="str">
        <f t="shared" si="19"/>
        <v>21-1000 Counselors, Social Workers, and Other Community and Social Service Specialists</v>
      </c>
      <c r="G248" s="77" t="s">
        <v>815</v>
      </c>
      <c r="H248" s="77" t="s">
        <v>816</v>
      </c>
      <c r="I248" s="77" t="s">
        <v>817</v>
      </c>
      <c r="J248" s="78" t="str">
        <f>CONCATENATE(H248, " (", R248, ")")</f>
        <v>Counselors, All Other ($58,330)</v>
      </c>
      <c r="K248" s="70">
        <v>13.715268918</v>
      </c>
      <c r="L248" s="70">
        <v>19.4488492712</v>
      </c>
      <c r="M248" s="70">
        <v>28.043491477900002</v>
      </c>
      <c r="N248" s="70">
        <v>32.380267498800002</v>
      </c>
      <c r="O248" s="70">
        <v>38.546698270199997</v>
      </c>
      <c r="P248" s="70">
        <v>52.784299691699999</v>
      </c>
      <c r="Q248" s="71">
        <v>58330.462273899997</v>
      </c>
      <c r="R248" s="71" t="str">
        <f>TEXT(Q248, "$#,###")</f>
        <v>$58,330</v>
      </c>
      <c r="S248" s="68" t="s">
        <v>599</v>
      </c>
      <c r="T248" s="68" t="s">
        <v>8</v>
      </c>
      <c r="U248" s="68" t="s">
        <v>8</v>
      </c>
      <c r="V248" s="61">
        <v>1136.4568110299999</v>
      </c>
      <c r="W248" s="61">
        <v>1016.76440626</v>
      </c>
      <c r="X248" s="61">
        <f>W248-V248</f>
        <v>-119.69240476999994</v>
      </c>
      <c r="Y248" s="72">
        <f>X248/V248</f>
        <v>-0.10532068056463989</v>
      </c>
      <c r="Z248" s="61">
        <v>1016.76440626</v>
      </c>
      <c r="AA248" s="61">
        <v>1089.1505958400001</v>
      </c>
      <c r="AB248" s="61">
        <f>AA248-Z248</f>
        <v>72.386189580000064</v>
      </c>
      <c r="AC248" s="72">
        <f>AB248/Z248</f>
        <v>7.1192686461420018E-2</v>
      </c>
      <c r="AD248" s="61">
        <v>462.48049881100002</v>
      </c>
      <c r="AE248" s="61">
        <v>115.620124703</v>
      </c>
      <c r="AF248" s="61">
        <v>275.695639615</v>
      </c>
      <c r="AG248" s="61">
        <v>91.898546538299996</v>
      </c>
      <c r="AH248" s="62">
        <v>8.7999999999999995E-2</v>
      </c>
      <c r="AI248" s="61">
        <v>982.53174008099995</v>
      </c>
      <c r="AJ248" s="61">
        <v>299.86289088000001</v>
      </c>
      <c r="AK248" s="63">
        <f>AJ248/AI248</f>
        <v>0.30519410075778242</v>
      </c>
      <c r="AL248" s="73">
        <v>80.8</v>
      </c>
      <c r="AM248" s="74">
        <v>0.83412799999999998</v>
      </c>
      <c r="AN248" s="74">
        <v>0.83719200000000005</v>
      </c>
      <c r="AO248" s="76" t="s">
        <v>90</v>
      </c>
      <c r="AP248" s="75">
        <v>1.4136593488200001E-2</v>
      </c>
      <c r="AQ248" s="75">
        <v>3.2525309641599998E-2</v>
      </c>
      <c r="AR248" s="75">
        <v>0.19612600238399999</v>
      </c>
      <c r="AS248" s="75">
        <v>0.194800911631</v>
      </c>
      <c r="AT248" s="75">
        <v>0.205242700789</v>
      </c>
      <c r="AU248" s="75">
        <v>0.227363068231</v>
      </c>
      <c r="AV248" s="75">
        <v>0.125333055616</v>
      </c>
      <c r="AW248" s="61">
        <v>902</v>
      </c>
      <c r="AX248" s="61">
        <v>1056</v>
      </c>
      <c r="AY248" s="61">
        <v>1114</v>
      </c>
      <c r="AZ248" s="61">
        <v>1121</v>
      </c>
      <c r="BA248" s="61">
        <v>1292</v>
      </c>
      <c r="BB248" s="61">
        <f>SUM(AW248:BA248)</f>
        <v>5485</v>
      </c>
      <c r="BC248" s="61">
        <f>BA248-AW248</f>
        <v>390</v>
      </c>
      <c r="BD248" s="63">
        <f>BC248/AW248</f>
        <v>0.43237250554323725</v>
      </c>
      <c r="BE248" s="67">
        <f>IF(K248&lt;BE$6,1,0)</f>
        <v>1</v>
      </c>
      <c r="BF248" s="67">
        <f>+IF(AND(K248&gt;=BF$5,K248&lt;BF$6),1,0)</f>
        <v>0</v>
      </c>
      <c r="BG248" s="67">
        <f>+IF(AND(K248&gt;=BG$5,K248&lt;BG$6),1,0)</f>
        <v>0</v>
      </c>
      <c r="BH248" s="67">
        <f>+IF(AND(K248&gt;=BH$5,K248&lt;BH$6),1,0)</f>
        <v>0</v>
      </c>
      <c r="BI248" s="67">
        <f>+IF(K248&gt;=BI$6,1,0)</f>
        <v>0</v>
      </c>
      <c r="BJ248" s="67">
        <f>IF(M248&lt;BJ$6,1,0)</f>
        <v>0</v>
      </c>
      <c r="BK248" s="67">
        <f>+IF(AND(M248&gt;=BK$5,M248&lt;BK$6),1,0)</f>
        <v>0</v>
      </c>
      <c r="BL248" s="67">
        <f>+IF(AND(M248&gt;=BL$5,M248&lt;BL$6),1,0)</f>
        <v>0</v>
      </c>
      <c r="BM248" s="67">
        <f>+IF(AND(M248&gt;=BM$5,M248&lt;BM$6),1,0)</f>
        <v>1</v>
      </c>
      <c r="BN248" s="67">
        <f>+IF(M248&gt;=BN$6,1,0)</f>
        <v>0</v>
      </c>
      <c r="BO248" s="67" t="str">
        <f>+IF(M248&gt;=BO$6,"YES","NO")</f>
        <v>YES</v>
      </c>
      <c r="BP248" s="67" t="str">
        <f>+IF(K248&gt;=BP$6,"YES","NO")</f>
        <v>NO</v>
      </c>
      <c r="BQ248" s="67" t="str">
        <f>+IF(ISERROR(VLOOKUP(E248,'[1]Hi Tech List (2020)'!$A$2:$B$84,1,FALSE)),"NO","YES")</f>
        <v>NO</v>
      </c>
      <c r="BR248" s="67" t="str">
        <f>IF(AL248&gt;=BR$6,"YES","NO")</f>
        <v>NO</v>
      </c>
      <c r="BS248" s="67" t="str">
        <f>IF(AB248&gt;BS$6,"YES","NO")</f>
        <v>NO</v>
      </c>
      <c r="BT248" s="67" t="str">
        <f>IF(AC248&gt;BT$6,"YES","NO")</f>
        <v>NO</v>
      </c>
      <c r="BU248" s="67" t="str">
        <f>IF(AD248&gt;BU$6,"YES","NO")</f>
        <v>YES</v>
      </c>
      <c r="BV248" s="67" t="str">
        <f>IF(OR(BS248="YES",BT248="YES",BU248="YES"),"YES","NO")</f>
        <v>YES</v>
      </c>
      <c r="BW248" s="67" t="str">
        <f>+IF(BE248=1,BE$8,IF(BF248=1,BF$8,IF(BG248=1,BG$8,IF(BH248=1,BH$8,BI$8))))</f>
        <v>&lt;$15</v>
      </c>
      <c r="BX248" s="67" t="str">
        <f>+IF(BJ248=1,BJ$8,IF(BK248=1,BK$8,IF(BL248=1,BL$8,IF(BM248=1,BM$8,BN$8))))</f>
        <v>$25-30</v>
      </c>
    </row>
    <row r="249" spans="1:76" hidden="1" x14ac:dyDescent="0.2">
      <c r="A249" s="77" t="str">
        <f t="shared" si="16"/>
        <v>21-0000</v>
      </c>
      <c r="B249" s="77" t="str">
        <f>VLOOKUP(A249,'[1]2- &amp; 3-digit SOC'!$A$1:$B$121,2,FALSE)</f>
        <v>Community and Social Service Occupations</v>
      </c>
      <c r="C249" s="77" t="str">
        <f t="shared" si="17"/>
        <v>21-0000 Community and Social Service Occupations</v>
      </c>
      <c r="D249" s="77" t="str">
        <f t="shared" si="18"/>
        <v>21-1000</v>
      </c>
      <c r="E249" s="77" t="str">
        <f>VLOOKUP(D249,'[1]2- &amp; 3-digit SOC'!$A$1:$B$121,2,FALSE)</f>
        <v>Counselors, Social Workers, and Other Community and Social Service Specialists</v>
      </c>
      <c r="F249" s="77" t="str">
        <f t="shared" si="19"/>
        <v>21-1000 Counselors, Social Workers, and Other Community and Social Service Specialists</v>
      </c>
      <c r="G249" s="77" t="s">
        <v>818</v>
      </c>
      <c r="H249" s="77" t="s">
        <v>819</v>
      </c>
      <c r="I249" s="77" t="s">
        <v>820</v>
      </c>
      <c r="J249" s="78" t="str">
        <f>CONCATENATE(H249, " (", R249, ")")</f>
        <v>Healthcare Social Workers ($58,620)</v>
      </c>
      <c r="K249" s="70">
        <v>18.865082430400001</v>
      </c>
      <c r="L249" s="70">
        <v>23.849338352299998</v>
      </c>
      <c r="M249" s="70">
        <v>28.182795237899999</v>
      </c>
      <c r="N249" s="70">
        <v>29.011870348599999</v>
      </c>
      <c r="O249" s="70">
        <v>33.348138489100002</v>
      </c>
      <c r="P249" s="70">
        <v>38.800663170999997</v>
      </c>
      <c r="Q249" s="71">
        <v>58620.214094800001</v>
      </c>
      <c r="R249" s="71" t="str">
        <f>TEXT(Q249, "$#,###")</f>
        <v>$58,620</v>
      </c>
      <c r="S249" s="68" t="s">
        <v>599</v>
      </c>
      <c r="T249" s="68" t="s">
        <v>8</v>
      </c>
      <c r="U249" s="68" t="s">
        <v>171</v>
      </c>
      <c r="V249" s="61">
        <v>2702.3387047900001</v>
      </c>
      <c r="W249" s="61">
        <v>3073.0177190499999</v>
      </c>
      <c r="X249" s="61">
        <f>W249-V249</f>
        <v>370.6790142599998</v>
      </c>
      <c r="Y249" s="72">
        <f>X249/V249</f>
        <v>0.13716970918669702</v>
      </c>
      <c r="Z249" s="61">
        <v>3073.0177190499999</v>
      </c>
      <c r="AA249" s="61">
        <v>3295.3638528500001</v>
      </c>
      <c r="AB249" s="61">
        <f>AA249-Z249</f>
        <v>222.34613380000019</v>
      </c>
      <c r="AC249" s="72">
        <f>AB249/Z249</f>
        <v>7.2354328587710459E-2</v>
      </c>
      <c r="AD249" s="61">
        <v>1350.76247614</v>
      </c>
      <c r="AE249" s="61">
        <v>337.69061903400001</v>
      </c>
      <c r="AF249" s="61">
        <v>804.14593455900001</v>
      </c>
      <c r="AG249" s="61">
        <v>268.04864485299998</v>
      </c>
      <c r="AH249" s="62">
        <v>8.5000000000000006E-2</v>
      </c>
      <c r="AI249" s="61">
        <v>2974.68889941</v>
      </c>
      <c r="AJ249" s="61">
        <v>1556.6505944099999</v>
      </c>
      <c r="AK249" s="63">
        <f>AJ249/AI249</f>
        <v>0.52329861946865974</v>
      </c>
      <c r="AL249" s="73">
        <v>83.5</v>
      </c>
      <c r="AM249" s="74">
        <v>0.66845100000000002</v>
      </c>
      <c r="AN249" s="74">
        <v>0.66482699999999995</v>
      </c>
      <c r="AO249" s="76" t="s">
        <v>90</v>
      </c>
      <c r="AP249" s="76" t="s">
        <v>90</v>
      </c>
      <c r="AQ249" s="75">
        <v>2.6321552554799999E-2</v>
      </c>
      <c r="AR249" s="75">
        <v>0.25658153620200003</v>
      </c>
      <c r="AS249" s="75">
        <v>0.26592252119300003</v>
      </c>
      <c r="AT249" s="75">
        <v>0.216071974965</v>
      </c>
      <c r="AU249" s="75">
        <v>0.175984568221</v>
      </c>
      <c r="AV249" s="75">
        <v>5.5625868733699999E-2</v>
      </c>
      <c r="AW249" s="61">
        <v>895</v>
      </c>
      <c r="AX249" s="61">
        <v>1055</v>
      </c>
      <c r="AY249" s="61">
        <v>1114</v>
      </c>
      <c r="AZ249" s="61">
        <v>1113</v>
      </c>
      <c r="BA249" s="61">
        <v>1286</v>
      </c>
      <c r="BB249" s="61">
        <f>SUM(AW249:BA249)</f>
        <v>5463</v>
      </c>
      <c r="BC249" s="61">
        <f>BA249-AW249</f>
        <v>391</v>
      </c>
      <c r="BD249" s="63">
        <f>BC249/AW249</f>
        <v>0.43687150837988825</v>
      </c>
      <c r="BE249" s="67">
        <f>IF(K249&lt;BE$6,1,0)</f>
        <v>0</v>
      </c>
      <c r="BF249" s="67">
        <f>+IF(AND(K249&gt;=BF$5,K249&lt;BF$6),1,0)</f>
        <v>1</v>
      </c>
      <c r="BG249" s="67">
        <f>+IF(AND(K249&gt;=BG$5,K249&lt;BG$6),1,0)</f>
        <v>0</v>
      </c>
      <c r="BH249" s="67">
        <f>+IF(AND(K249&gt;=BH$5,K249&lt;BH$6),1,0)</f>
        <v>0</v>
      </c>
      <c r="BI249" s="67">
        <f>+IF(K249&gt;=BI$6,1,0)</f>
        <v>0</v>
      </c>
      <c r="BJ249" s="67">
        <f>IF(M249&lt;BJ$6,1,0)</f>
        <v>0</v>
      </c>
      <c r="BK249" s="67">
        <f>+IF(AND(M249&gt;=BK$5,M249&lt;BK$6),1,0)</f>
        <v>0</v>
      </c>
      <c r="BL249" s="67">
        <f>+IF(AND(M249&gt;=BL$5,M249&lt;BL$6),1,0)</f>
        <v>0</v>
      </c>
      <c r="BM249" s="67">
        <f>+IF(AND(M249&gt;=BM$5,M249&lt;BM$6),1,0)</f>
        <v>1</v>
      </c>
      <c r="BN249" s="67">
        <f>+IF(M249&gt;=BN$6,1,0)</f>
        <v>0</v>
      </c>
      <c r="BO249" s="67" t="str">
        <f>+IF(M249&gt;=BO$6,"YES","NO")</f>
        <v>YES</v>
      </c>
      <c r="BP249" s="67" t="str">
        <f>+IF(K249&gt;=BP$6,"YES","NO")</f>
        <v>YES</v>
      </c>
      <c r="BQ249" s="67" t="str">
        <f>+IF(ISERROR(VLOOKUP(E249,'[1]Hi Tech List (2020)'!$A$2:$B$84,1,FALSE)),"NO","YES")</f>
        <v>NO</v>
      </c>
      <c r="BR249" s="67" t="str">
        <f>IF(AL249&gt;=BR$6,"YES","NO")</f>
        <v>NO</v>
      </c>
      <c r="BS249" s="67" t="str">
        <f>IF(AB249&gt;BS$6,"YES","NO")</f>
        <v>YES</v>
      </c>
      <c r="BT249" s="67" t="str">
        <f>IF(AC249&gt;BT$6,"YES","NO")</f>
        <v>NO</v>
      </c>
      <c r="BU249" s="67" t="str">
        <f>IF(AD249&gt;BU$6,"YES","NO")</f>
        <v>YES</v>
      </c>
      <c r="BV249" s="67" t="str">
        <f>IF(OR(BS249="YES",BT249="YES",BU249="YES"),"YES","NO")</f>
        <v>YES</v>
      </c>
      <c r="BW249" s="67" t="str">
        <f>+IF(BE249=1,BE$8,IF(BF249=1,BF$8,IF(BG249=1,BG$8,IF(BH249=1,BH$8,BI$8))))</f>
        <v>$15-20</v>
      </c>
      <c r="BX249" s="67" t="str">
        <f>+IF(BJ249=1,BJ$8,IF(BK249=1,BK$8,IF(BL249=1,BL$8,IF(BM249=1,BM$8,BN$8))))</f>
        <v>$25-30</v>
      </c>
    </row>
    <row r="250" spans="1:76" ht="25.5" hidden="1" x14ac:dyDescent="0.2">
      <c r="A250" s="77" t="str">
        <f t="shared" si="16"/>
        <v>21-0000</v>
      </c>
      <c r="B250" s="77" t="str">
        <f>VLOOKUP(A250,'[1]2- &amp; 3-digit SOC'!$A$1:$B$121,2,FALSE)</f>
        <v>Community and Social Service Occupations</v>
      </c>
      <c r="C250" s="77" t="str">
        <f t="shared" si="17"/>
        <v>21-0000 Community and Social Service Occupations</v>
      </c>
      <c r="D250" s="77" t="str">
        <f t="shared" si="18"/>
        <v>21-1000</v>
      </c>
      <c r="E250" s="77" t="str">
        <f>VLOOKUP(D250,'[1]2- &amp; 3-digit SOC'!$A$1:$B$121,2,FALSE)</f>
        <v>Counselors, Social Workers, and Other Community and Social Service Specialists</v>
      </c>
      <c r="F250" s="77" t="str">
        <f t="shared" si="19"/>
        <v>21-1000 Counselors, Social Workers, and Other Community and Social Service Specialists</v>
      </c>
      <c r="G250" s="77" t="s">
        <v>821</v>
      </c>
      <c r="H250" s="77" t="s">
        <v>822</v>
      </c>
      <c r="I250" s="77" t="s">
        <v>823</v>
      </c>
      <c r="J250" s="78" t="str">
        <f>CONCATENATE(H250, " (", R250, ")")</f>
        <v>Mental Health and Substance Abuse Social Workers ($46,608)</v>
      </c>
      <c r="K250" s="70">
        <v>13.6953754933</v>
      </c>
      <c r="L250" s="70">
        <v>17.232393115499999</v>
      </c>
      <c r="M250" s="70">
        <v>22.407882555699999</v>
      </c>
      <c r="N250" s="70">
        <v>23.196416857100001</v>
      </c>
      <c r="O250" s="70">
        <v>27.823989771000001</v>
      </c>
      <c r="P250" s="70">
        <v>32.987836527100001</v>
      </c>
      <c r="Q250" s="71">
        <v>46608.395715899998</v>
      </c>
      <c r="R250" s="71" t="str">
        <f>TEXT(Q250, "$#,###")</f>
        <v>$46,608</v>
      </c>
      <c r="S250" s="68" t="s">
        <v>599</v>
      </c>
      <c r="T250" s="68" t="s">
        <v>8</v>
      </c>
      <c r="U250" s="68" t="s">
        <v>171</v>
      </c>
      <c r="V250" s="61">
        <v>976.43022798200002</v>
      </c>
      <c r="W250" s="61">
        <v>1114.8454646099999</v>
      </c>
      <c r="X250" s="61">
        <f>W250-V250</f>
        <v>138.41523662799989</v>
      </c>
      <c r="Y250" s="72">
        <f>X250/V250</f>
        <v>0.14175640272225523</v>
      </c>
      <c r="Z250" s="61">
        <v>1114.8454646099999</v>
      </c>
      <c r="AA250" s="61">
        <v>1248.77686786</v>
      </c>
      <c r="AB250" s="61">
        <f>AA250-Z250</f>
        <v>133.93140325000013</v>
      </c>
      <c r="AC250" s="72">
        <f>AB250/Z250</f>
        <v>0.12013450070127217</v>
      </c>
      <c r="AD250" s="61">
        <v>563.67015530900005</v>
      </c>
      <c r="AE250" s="61">
        <v>140.91753882699999</v>
      </c>
      <c r="AF250" s="61">
        <v>296.67987821899999</v>
      </c>
      <c r="AG250" s="61">
        <v>98.893292739800003</v>
      </c>
      <c r="AH250" s="62">
        <v>8.5000000000000006E-2</v>
      </c>
      <c r="AI250" s="61">
        <v>1056.5888657200001</v>
      </c>
      <c r="AJ250" s="61">
        <v>516.66683269299995</v>
      </c>
      <c r="AK250" s="63">
        <f>AJ250/AI250</f>
        <v>0.48899515171487579</v>
      </c>
      <c r="AL250" s="73">
        <v>81.7</v>
      </c>
      <c r="AM250" s="74">
        <v>0.35112599999999999</v>
      </c>
      <c r="AN250" s="74">
        <v>0.36204599999999998</v>
      </c>
      <c r="AO250" s="75">
        <v>1.3819023177800001E-4</v>
      </c>
      <c r="AP250" s="76" t="s">
        <v>90</v>
      </c>
      <c r="AQ250" s="75">
        <v>2.6225868622299999E-2</v>
      </c>
      <c r="AR250" s="75">
        <v>0.27093958320400002</v>
      </c>
      <c r="AS250" s="75">
        <v>0.25784555692</v>
      </c>
      <c r="AT250" s="75">
        <v>0.19482974405799999</v>
      </c>
      <c r="AU250" s="75">
        <v>0.17909201598899999</v>
      </c>
      <c r="AV250" s="75">
        <v>6.7216664078099994E-2</v>
      </c>
      <c r="AW250" s="61">
        <v>895</v>
      </c>
      <c r="AX250" s="61">
        <v>1055</v>
      </c>
      <c r="AY250" s="61">
        <v>1114</v>
      </c>
      <c r="AZ250" s="61">
        <v>1113</v>
      </c>
      <c r="BA250" s="61">
        <v>1286</v>
      </c>
      <c r="BB250" s="61">
        <f>SUM(AW250:BA250)</f>
        <v>5463</v>
      </c>
      <c r="BC250" s="61">
        <f>BA250-AW250</f>
        <v>391</v>
      </c>
      <c r="BD250" s="63">
        <f>BC250/AW250</f>
        <v>0.43687150837988825</v>
      </c>
      <c r="BE250" s="67">
        <f>IF(K250&lt;BE$6,1,0)</f>
        <v>1</v>
      </c>
      <c r="BF250" s="67">
        <f>+IF(AND(K250&gt;=BF$5,K250&lt;BF$6),1,0)</f>
        <v>0</v>
      </c>
      <c r="BG250" s="67">
        <f>+IF(AND(K250&gt;=BG$5,K250&lt;BG$6),1,0)</f>
        <v>0</v>
      </c>
      <c r="BH250" s="67">
        <f>+IF(AND(K250&gt;=BH$5,K250&lt;BH$6),1,0)</f>
        <v>0</v>
      </c>
      <c r="BI250" s="67">
        <f>+IF(K250&gt;=BI$6,1,0)</f>
        <v>0</v>
      </c>
      <c r="BJ250" s="67">
        <f>IF(M250&lt;BJ$6,1,0)</f>
        <v>0</v>
      </c>
      <c r="BK250" s="67">
        <f>+IF(AND(M250&gt;=BK$5,M250&lt;BK$6),1,0)</f>
        <v>0</v>
      </c>
      <c r="BL250" s="67">
        <f>+IF(AND(M250&gt;=BL$5,M250&lt;BL$6),1,0)</f>
        <v>1</v>
      </c>
      <c r="BM250" s="67">
        <f>+IF(AND(M250&gt;=BM$5,M250&lt;BM$6),1,0)</f>
        <v>0</v>
      </c>
      <c r="BN250" s="67">
        <f>+IF(M250&gt;=BN$6,1,0)</f>
        <v>0</v>
      </c>
      <c r="BO250" s="67" t="str">
        <f>+IF(M250&gt;=BO$6,"YES","NO")</f>
        <v>YES</v>
      </c>
      <c r="BP250" s="67" t="str">
        <f>+IF(K250&gt;=BP$6,"YES","NO")</f>
        <v>NO</v>
      </c>
      <c r="BQ250" s="67" t="str">
        <f>+IF(ISERROR(VLOOKUP(E250,'[1]Hi Tech List (2020)'!$A$2:$B$84,1,FALSE)),"NO","YES")</f>
        <v>NO</v>
      </c>
      <c r="BR250" s="67" t="str">
        <f>IF(AL250&gt;=BR$6,"YES","NO")</f>
        <v>NO</v>
      </c>
      <c r="BS250" s="67" t="str">
        <f>IF(AB250&gt;BS$6,"YES","NO")</f>
        <v>YES</v>
      </c>
      <c r="BT250" s="67" t="str">
        <f>IF(AC250&gt;BT$6,"YES","NO")</f>
        <v>NO</v>
      </c>
      <c r="BU250" s="67" t="str">
        <f>IF(AD250&gt;BU$6,"YES","NO")</f>
        <v>YES</v>
      </c>
      <c r="BV250" s="67" t="str">
        <f>IF(OR(BS250="YES",BT250="YES",BU250="YES"),"YES","NO")</f>
        <v>YES</v>
      </c>
      <c r="BW250" s="67" t="str">
        <f>+IF(BE250=1,BE$8,IF(BF250=1,BF$8,IF(BG250=1,BG$8,IF(BH250=1,BH$8,BI$8))))</f>
        <v>&lt;$15</v>
      </c>
      <c r="BX250" s="67" t="str">
        <f>+IF(BJ250=1,BJ$8,IF(BK250=1,BK$8,IF(BL250=1,BL$8,IF(BM250=1,BM$8,BN$8))))</f>
        <v>$20-25</v>
      </c>
    </row>
    <row r="251" spans="1:76" hidden="1" x14ac:dyDescent="0.2">
      <c r="A251" s="77" t="str">
        <f t="shared" si="16"/>
        <v>21-0000</v>
      </c>
      <c r="B251" s="77" t="str">
        <f>VLOOKUP(A251,'[1]2- &amp; 3-digit SOC'!$A$1:$B$121,2,FALSE)</f>
        <v>Community and Social Service Occupations</v>
      </c>
      <c r="C251" s="77" t="str">
        <f t="shared" si="17"/>
        <v>21-0000 Community and Social Service Occupations</v>
      </c>
      <c r="D251" s="77" t="str">
        <f t="shared" si="18"/>
        <v>21-1000</v>
      </c>
      <c r="E251" s="77" t="str">
        <f>VLOOKUP(D251,'[1]2- &amp; 3-digit SOC'!$A$1:$B$121,2,FALSE)</f>
        <v>Counselors, Social Workers, and Other Community and Social Service Specialists</v>
      </c>
      <c r="F251" s="77" t="str">
        <f t="shared" si="19"/>
        <v>21-1000 Counselors, Social Workers, and Other Community and Social Service Specialists</v>
      </c>
      <c r="G251" s="77" t="s">
        <v>824</v>
      </c>
      <c r="H251" s="77" t="s">
        <v>825</v>
      </c>
      <c r="I251" s="77" t="s">
        <v>826</v>
      </c>
      <c r="J251" s="78" t="str">
        <f>CONCATENATE(H251, " (", R251, ")")</f>
        <v>Social Workers, All Other ($47,486)</v>
      </c>
      <c r="K251" s="70">
        <v>13.2372766514</v>
      </c>
      <c r="L251" s="70">
        <v>16.500862548200001</v>
      </c>
      <c r="M251" s="70">
        <v>22.8300106491</v>
      </c>
      <c r="N251" s="70">
        <v>28.023575362999999</v>
      </c>
      <c r="O251" s="70">
        <v>37.976625928799997</v>
      </c>
      <c r="P251" s="70">
        <v>46.219163088199998</v>
      </c>
      <c r="Q251" s="71">
        <v>47486.422150099999</v>
      </c>
      <c r="R251" s="71" t="str">
        <f>TEXT(Q251, "$#,###")</f>
        <v>$47,486</v>
      </c>
      <c r="S251" s="68" t="s">
        <v>84</v>
      </c>
      <c r="T251" s="68" t="s">
        <v>8</v>
      </c>
      <c r="U251" s="68" t="s">
        <v>8</v>
      </c>
      <c r="V251" s="61">
        <v>889.805124148</v>
      </c>
      <c r="W251" s="61">
        <v>1102.02197996</v>
      </c>
      <c r="X251" s="61">
        <f>W251-V251</f>
        <v>212.21685581199995</v>
      </c>
      <c r="Y251" s="72">
        <f>X251/V251</f>
        <v>0.23849812734580547</v>
      </c>
      <c r="Z251" s="61">
        <v>1102.02197996</v>
      </c>
      <c r="AA251" s="61">
        <v>1156.23834358</v>
      </c>
      <c r="AB251" s="61">
        <f>AA251-Z251</f>
        <v>54.216363620000038</v>
      </c>
      <c r="AC251" s="72">
        <f>AB251/Z251</f>
        <v>4.9197170842243933E-2</v>
      </c>
      <c r="AD251" s="61">
        <v>451.29517619500001</v>
      </c>
      <c r="AE251" s="61">
        <v>112.823794049</v>
      </c>
      <c r="AF251" s="61">
        <v>286.26446800299999</v>
      </c>
      <c r="AG251" s="61">
        <v>95.421489334200004</v>
      </c>
      <c r="AH251" s="62">
        <v>8.5000000000000006E-2</v>
      </c>
      <c r="AI251" s="61">
        <v>1076.90737257</v>
      </c>
      <c r="AJ251" s="61">
        <v>306.94663545100002</v>
      </c>
      <c r="AK251" s="63">
        <f>AJ251/AI251</f>
        <v>0.28502603220041395</v>
      </c>
      <c r="AL251" s="73">
        <v>81.900000000000006</v>
      </c>
      <c r="AM251" s="74">
        <v>0.54388400000000003</v>
      </c>
      <c r="AN251" s="74">
        <v>0.54202700000000004</v>
      </c>
      <c r="AO251" s="76" t="s">
        <v>90</v>
      </c>
      <c r="AP251" s="76" t="s">
        <v>90</v>
      </c>
      <c r="AQ251" s="75">
        <v>2.3559599951700001E-2</v>
      </c>
      <c r="AR251" s="75">
        <v>0.21655384392999999</v>
      </c>
      <c r="AS251" s="75">
        <v>0.237347229622</v>
      </c>
      <c r="AT251" s="75">
        <v>0.211652355677</v>
      </c>
      <c r="AU251" s="75">
        <v>0.208362883916</v>
      </c>
      <c r="AV251" s="75">
        <v>9.6918193421200005E-2</v>
      </c>
      <c r="AW251" s="61">
        <v>931</v>
      </c>
      <c r="AX251" s="61">
        <v>1095</v>
      </c>
      <c r="AY251" s="61">
        <v>1157</v>
      </c>
      <c r="AZ251" s="61">
        <v>1142</v>
      </c>
      <c r="BA251" s="61">
        <v>1313</v>
      </c>
      <c r="BB251" s="61">
        <f>SUM(AW251:BA251)</f>
        <v>5638</v>
      </c>
      <c r="BC251" s="61">
        <f>BA251-AW251</f>
        <v>382</v>
      </c>
      <c r="BD251" s="63">
        <f>BC251/AW251</f>
        <v>0.41031149301825992</v>
      </c>
      <c r="BE251" s="67">
        <f>IF(K251&lt;BE$6,1,0)</f>
        <v>1</v>
      </c>
      <c r="BF251" s="67">
        <f>+IF(AND(K251&gt;=BF$5,K251&lt;BF$6),1,0)</f>
        <v>0</v>
      </c>
      <c r="BG251" s="67">
        <f>+IF(AND(K251&gt;=BG$5,K251&lt;BG$6),1,0)</f>
        <v>0</v>
      </c>
      <c r="BH251" s="67">
        <f>+IF(AND(K251&gt;=BH$5,K251&lt;BH$6),1,0)</f>
        <v>0</v>
      </c>
      <c r="BI251" s="67">
        <f>+IF(K251&gt;=BI$6,1,0)</f>
        <v>0</v>
      </c>
      <c r="BJ251" s="67">
        <f>IF(M251&lt;BJ$6,1,0)</f>
        <v>0</v>
      </c>
      <c r="BK251" s="67">
        <f>+IF(AND(M251&gt;=BK$5,M251&lt;BK$6),1,0)</f>
        <v>0</v>
      </c>
      <c r="BL251" s="67">
        <f>+IF(AND(M251&gt;=BL$5,M251&lt;BL$6),1,0)</f>
        <v>1</v>
      </c>
      <c r="BM251" s="67">
        <f>+IF(AND(M251&gt;=BM$5,M251&lt;BM$6),1,0)</f>
        <v>0</v>
      </c>
      <c r="BN251" s="67">
        <f>+IF(M251&gt;=BN$6,1,0)</f>
        <v>0</v>
      </c>
      <c r="BO251" s="67" t="str">
        <f>+IF(M251&gt;=BO$6,"YES","NO")</f>
        <v>YES</v>
      </c>
      <c r="BP251" s="67" t="str">
        <f>+IF(K251&gt;=BP$6,"YES","NO")</f>
        <v>NO</v>
      </c>
      <c r="BQ251" s="67" t="str">
        <f>+IF(ISERROR(VLOOKUP(E251,'[1]Hi Tech List (2020)'!$A$2:$B$84,1,FALSE)),"NO","YES")</f>
        <v>NO</v>
      </c>
      <c r="BR251" s="67" t="str">
        <f>IF(AL251&gt;=BR$6,"YES","NO")</f>
        <v>NO</v>
      </c>
      <c r="BS251" s="67" t="str">
        <f>IF(AB251&gt;BS$6,"YES","NO")</f>
        <v>NO</v>
      </c>
      <c r="BT251" s="67" t="str">
        <f>IF(AC251&gt;BT$6,"YES","NO")</f>
        <v>NO</v>
      </c>
      <c r="BU251" s="67" t="str">
        <f>IF(AD251&gt;BU$6,"YES","NO")</f>
        <v>YES</v>
      </c>
      <c r="BV251" s="67" t="str">
        <f>IF(OR(BS251="YES",BT251="YES",BU251="YES"),"YES","NO")</f>
        <v>YES</v>
      </c>
      <c r="BW251" s="67" t="str">
        <f>+IF(BE251=1,BE$8,IF(BF251=1,BF$8,IF(BG251=1,BG$8,IF(BH251=1,BH$8,BI$8))))</f>
        <v>&lt;$15</v>
      </c>
      <c r="BX251" s="67" t="str">
        <f>+IF(BJ251=1,BJ$8,IF(BK251=1,BK$8,IF(BL251=1,BL$8,IF(BM251=1,BM$8,BN$8))))</f>
        <v>$20-25</v>
      </c>
    </row>
    <row r="252" spans="1:76" hidden="1" x14ac:dyDescent="0.2">
      <c r="A252" s="77" t="str">
        <f t="shared" si="16"/>
        <v>21-0000</v>
      </c>
      <c r="B252" s="77" t="str">
        <f>VLOOKUP(A252,'[1]2- &amp; 3-digit SOC'!$A$1:$B$121,2,FALSE)</f>
        <v>Community and Social Service Occupations</v>
      </c>
      <c r="C252" s="77" t="str">
        <f t="shared" si="17"/>
        <v>21-0000 Community and Social Service Occupations</v>
      </c>
      <c r="D252" s="77" t="str">
        <f t="shared" si="18"/>
        <v>21-1000</v>
      </c>
      <c r="E252" s="77" t="str">
        <f>VLOOKUP(D252,'[1]2- &amp; 3-digit SOC'!$A$1:$B$121,2,FALSE)</f>
        <v>Counselors, Social Workers, and Other Community and Social Service Specialists</v>
      </c>
      <c r="F252" s="77" t="str">
        <f t="shared" si="19"/>
        <v>21-1000 Counselors, Social Workers, and Other Community and Social Service Specialists</v>
      </c>
      <c r="G252" s="77" t="s">
        <v>827</v>
      </c>
      <c r="H252" s="77" t="s">
        <v>828</v>
      </c>
      <c r="I252" s="77" t="s">
        <v>829</v>
      </c>
      <c r="J252" s="78" t="str">
        <f>CONCATENATE(H252, " (", R252, ")")</f>
        <v>Social and Human Service Assistants ($37,863)</v>
      </c>
      <c r="K252" s="70">
        <v>12.1120650681</v>
      </c>
      <c r="L252" s="70">
        <v>14.8871305298</v>
      </c>
      <c r="M252" s="70">
        <v>18.203372311500001</v>
      </c>
      <c r="N252" s="70">
        <v>19.168177543300001</v>
      </c>
      <c r="O252" s="70">
        <v>22.839445586899998</v>
      </c>
      <c r="P252" s="70">
        <v>28.087402088499999</v>
      </c>
      <c r="Q252" s="71">
        <v>37863.014407900002</v>
      </c>
      <c r="R252" s="71" t="str">
        <f>TEXT(Q252, "$#,###")</f>
        <v>$37,863</v>
      </c>
      <c r="S252" s="68" t="s">
        <v>307</v>
      </c>
      <c r="T252" s="68" t="s">
        <v>8</v>
      </c>
      <c r="U252" s="68" t="s">
        <v>317</v>
      </c>
      <c r="V252" s="61">
        <v>4131.7230256499997</v>
      </c>
      <c r="W252" s="61">
        <v>4877.1112281100004</v>
      </c>
      <c r="X252" s="61">
        <f>W252-V252</f>
        <v>745.38820246000068</v>
      </c>
      <c r="Y252" s="72">
        <f>X252/V252</f>
        <v>0.18040613996450955</v>
      </c>
      <c r="Z252" s="61">
        <v>4877.1112281100004</v>
      </c>
      <c r="AA252" s="61">
        <v>5301.3888345400001</v>
      </c>
      <c r="AB252" s="61">
        <f>AA252-Z252</f>
        <v>424.27760642999965</v>
      </c>
      <c r="AC252" s="72">
        <f>AB252/Z252</f>
        <v>8.699362934037852E-2</v>
      </c>
      <c r="AD252" s="61">
        <v>2697.11218285</v>
      </c>
      <c r="AE252" s="61">
        <v>674.27804571199999</v>
      </c>
      <c r="AF252" s="61">
        <v>1614.65315216</v>
      </c>
      <c r="AG252" s="61">
        <v>538.21771738500001</v>
      </c>
      <c r="AH252" s="62">
        <v>0.107</v>
      </c>
      <c r="AI252" s="61">
        <v>4694.0266684400003</v>
      </c>
      <c r="AJ252" s="61">
        <v>3182.5819800200002</v>
      </c>
      <c r="AK252" s="63">
        <f>AJ252/AI252</f>
        <v>0.67800679561918431</v>
      </c>
      <c r="AL252" s="73">
        <v>89.4</v>
      </c>
      <c r="AM252" s="74">
        <v>0.44686199999999998</v>
      </c>
      <c r="AN252" s="74">
        <v>0.448077</v>
      </c>
      <c r="AO252" s="75">
        <v>3.5910779201800001E-3</v>
      </c>
      <c r="AP252" s="75">
        <v>2.2067429282099999E-2</v>
      </c>
      <c r="AQ252" s="75">
        <v>5.4115416287700002E-2</v>
      </c>
      <c r="AR252" s="75">
        <v>0.257589339463</v>
      </c>
      <c r="AS252" s="75">
        <v>0.237682005556</v>
      </c>
      <c r="AT252" s="75">
        <v>0.20138975066199999</v>
      </c>
      <c r="AU252" s="75">
        <v>0.15901047095599999</v>
      </c>
      <c r="AV252" s="75">
        <v>6.4554509872899998E-2</v>
      </c>
      <c r="AW252" s="61">
        <v>238</v>
      </c>
      <c r="AX252" s="61">
        <v>229</v>
      </c>
      <c r="AY252" s="61">
        <v>193</v>
      </c>
      <c r="AZ252" s="61">
        <v>217</v>
      </c>
      <c r="BA252" s="61">
        <v>195</v>
      </c>
      <c r="BB252" s="61">
        <f>SUM(AW252:BA252)</f>
        <v>1072</v>
      </c>
      <c r="BC252" s="61">
        <f>BA252-AW252</f>
        <v>-43</v>
      </c>
      <c r="BD252" s="63">
        <f>BC252/AW252</f>
        <v>-0.18067226890756302</v>
      </c>
      <c r="BE252" s="67">
        <f>IF(K252&lt;BE$6,1,0)</f>
        <v>1</v>
      </c>
      <c r="BF252" s="67">
        <f>+IF(AND(K252&gt;=BF$5,K252&lt;BF$6),1,0)</f>
        <v>0</v>
      </c>
      <c r="BG252" s="67">
        <f>+IF(AND(K252&gt;=BG$5,K252&lt;BG$6),1,0)</f>
        <v>0</v>
      </c>
      <c r="BH252" s="67">
        <f>+IF(AND(K252&gt;=BH$5,K252&lt;BH$6),1,0)</f>
        <v>0</v>
      </c>
      <c r="BI252" s="67">
        <f>+IF(K252&gt;=BI$6,1,0)</f>
        <v>0</v>
      </c>
      <c r="BJ252" s="67">
        <f>IF(M252&lt;BJ$6,1,0)</f>
        <v>0</v>
      </c>
      <c r="BK252" s="67">
        <f>+IF(AND(M252&gt;=BK$5,M252&lt;BK$6),1,0)</f>
        <v>1</v>
      </c>
      <c r="BL252" s="67">
        <f>+IF(AND(M252&gt;=BL$5,M252&lt;BL$6),1,0)</f>
        <v>0</v>
      </c>
      <c r="BM252" s="67">
        <f>+IF(AND(M252&gt;=BM$5,M252&lt;BM$6),1,0)</f>
        <v>0</v>
      </c>
      <c r="BN252" s="67">
        <f>+IF(M252&gt;=BN$6,1,0)</f>
        <v>0</v>
      </c>
      <c r="BO252" s="67" t="str">
        <f>+IF(M252&gt;=BO$6,"YES","NO")</f>
        <v>NO</v>
      </c>
      <c r="BP252" s="67" t="str">
        <f>+IF(K252&gt;=BP$6,"YES","NO")</f>
        <v>NO</v>
      </c>
      <c r="BQ252" s="67" t="str">
        <f>+IF(ISERROR(VLOOKUP(E252,'[1]Hi Tech List (2020)'!$A$2:$B$84,1,FALSE)),"NO","YES")</f>
        <v>NO</v>
      </c>
      <c r="BR252" s="67" t="str">
        <f>IF(AL252&gt;=BR$6,"YES","NO")</f>
        <v>NO</v>
      </c>
      <c r="BS252" s="67" t="str">
        <f>IF(AB252&gt;BS$6,"YES","NO")</f>
        <v>YES</v>
      </c>
      <c r="BT252" s="67" t="str">
        <f>IF(AC252&gt;BT$6,"YES","NO")</f>
        <v>NO</v>
      </c>
      <c r="BU252" s="67" t="str">
        <f>IF(AD252&gt;BU$6,"YES","NO")</f>
        <v>YES</v>
      </c>
      <c r="BV252" s="67" t="str">
        <f>IF(OR(BS252="YES",BT252="YES",BU252="YES"),"YES","NO")</f>
        <v>YES</v>
      </c>
      <c r="BW252" s="67" t="str">
        <f>+IF(BE252=1,BE$8,IF(BF252=1,BF$8,IF(BG252=1,BG$8,IF(BH252=1,BH$8,BI$8))))</f>
        <v>&lt;$15</v>
      </c>
      <c r="BX252" s="67" t="str">
        <f>+IF(BJ252=1,BJ$8,IF(BK252=1,BK$8,IF(BL252=1,BL$8,IF(BM252=1,BM$8,BN$8))))</f>
        <v>$15-20</v>
      </c>
    </row>
    <row r="253" spans="1:76" hidden="1" x14ac:dyDescent="0.2">
      <c r="A253" s="77" t="str">
        <f t="shared" si="16"/>
        <v>21-0000</v>
      </c>
      <c r="B253" s="77" t="str">
        <f>VLOOKUP(A253,'[1]2- &amp; 3-digit SOC'!$A$1:$B$121,2,FALSE)</f>
        <v>Community and Social Service Occupations</v>
      </c>
      <c r="C253" s="77" t="str">
        <f t="shared" si="17"/>
        <v>21-0000 Community and Social Service Occupations</v>
      </c>
      <c r="D253" s="77" t="str">
        <f t="shared" si="18"/>
        <v>21-1000</v>
      </c>
      <c r="E253" s="77" t="str">
        <f>VLOOKUP(D253,'[1]2- &amp; 3-digit SOC'!$A$1:$B$121,2,FALSE)</f>
        <v>Counselors, Social Workers, and Other Community and Social Service Specialists</v>
      </c>
      <c r="F253" s="77" t="str">
        <f t="shared" si="19"/>
        <v>21-1000 Counselors, Social Workers, and Other Community and Social Service Specialists</v>
      </c>
      <c r="G253" s="77" t="s">
        <v>830</v>
      </c>
      <c r="H253" s="77" t="s">
        <v>831</v>
      </c>
      <c r="I253" s="77" t="s">
        <v>832</v>
      </c>
      <c r="J253" s="78" t="str">
        <f>CONCATENATE(H253, " (", R253, ")")</f>
        <v>Community Health Workers ($40,910)</v>
      </c>
      <c r="K253" s="70">
        <v>12.3427268007</v>
      </c>
      <c r="L253" s="70">
        <v>16.301828119500001</v>
      </c>
      <c r="M253" s="70">
        <v>19.668204599900001</v>
      </c>
      <c r="N253" s="70">
        <v>20.4755996321</v>
      </c>
      <c r="O253" s="70">
        <v>23.885113917000002</v>
      </c>
      <c r="P253" s="70">
        <v>29.6295075946</v>
      </c>
      <c r="Q253" s="71">
        <v>40909.8655678</v>
      </c>
      <c r="R253" s="71" t="str">
        <f>TEXT(Q253, "$#,###")</f>
        <v>$40,910</v>
      </c>
      <c r="S253" s="68" t="s">
        <v>307</v>
      </c>
      <c r="T253" s="68" t="s">
        <v>8</v>
      </c>
      <c r="U253" s="68" t="s">
        <v>317</v>
      </c>
      <c r="V253" s="61">
        <v>678.34716351400004</v>
      </c>
      <c r="W253" s="61">
        <v>815.19464352900002</v>
      </c>
      <c r="X253" s="61">
        <f>W253-V253</f>
        <v>136.84748001499997</v>
      </c>
      <c r="Y253" s="72">
        <f>X253/V253</f>
        <v>0.20173664367681204</v>
      </c>
      <c r="Z253" s="61">
        <v>815.19464352900002</v>
      </c>
      <c r="AA253" s="61">
        <v>889.33851182900003</v>
      </c>
      <c r="AB253" s="61">
        <f>AA253-Z253</f>
        <v>74.143868300000008</v>
      </c>
      <c r="AC253" s="72">
        <f>AB253/Z253</f>
        <v>9.095234971003878E-2</v>
      </c>
      <c r="AD253" s="61">
        <v>414.63491425900003</v>
      </c>
      <c r="AE253" s="61">
        <v>103.658728565</v>
      </c>
      <c r="AF253" s="61">
        <v>239.94081178600001</v>
      </c>
      <c r="AG253" s="61">
        <v>79.9802705954</v>
      </c>
      <c r="AH253" s="62">
        <v>9.5000000000000001E-2</v>
      </c>
      <c r="AI253" s="61">
        <v>784.01498703599998</v>
      </c>
      <c r="AJ253" s="61">
        <v>439.54852969400002</v>
      </c>
      <c r="AK253" s="63">
        <f>AJ253/AI253</f>
        <v>0.56063791759355375</v>
      </c>
      <c r="AL253" s="73">
        <v>80.599999999999994</v>
      </c>
      <c r="AM253" s="74">
        <v>0.49528899999999998</v>
      </c>
      <c r="AN253" s="74">
        <v>0.50048400000000004</v>
      </c>
      <c r="AO253" s="76" t="s">
        <v>90</v>
      </c>
      <c r="AP253" s="75">
        <v>2.0973785877900001E-2</v>
      </c>
      <c r="AQ253" s="75">
        <v>4.8102977637799998E-2</v>
      </c>
      <c r="AR253" s="75">
        <v>0.266943930361</v>
      </c>
      <c r="AS253" s="75">
        <v>0.25240676208099999</v>
      </c>
      <c r="AT253" s="75">
        <v>0.183081624749</v>
      </c>
      <c r="AU253" s="75">
        <v>0.16222718</v>
      </c>
      <c r="AV253" s="75">
        <v>6.2632948660999999E-2</v>
      </c>
      <c r="AW253" s="61">
        <v>400</v>
      </c>
      <c r="AX253" s="61">
        <v>311</v>
      </c>
      <c r="AY253" s="61">
        <v>332</v>
      </c>
      <c r="AZ253" s="61">
        <v>341</v>
      </c>
      <c r="BA253" s="61">
        <v>414</v>
      </c>
      <c r="BB253" s="61">
        <f>SUM(AW253:BA253)</f>
        <v>1798</v>
      </c>
      <c r="BC253" s="61">
        <f>BA253-AW253</f>
        <v>14</v>
      </c>
      <c r="BD253" s="63">
        <f>BC253/AW253</f>
        <v>3.5000000000000003E-2</v>
      </c>
      <c r="BE253" s="67">
        <f>IF(K253&lt;BE$6,1,0)</f>
        <v>1</v>
      </c>
      <c r="BF253" s="67">
        <f>+IF(AND(K253&gt;=BF$5,K253&lt;BF$6),1,0)</f>
        <v>0</v>
      </c>
      <c r="BG253" s="67">
        <f>+IF(AND(K253&gt;=BG$5,K253&lt;BG$6),1,0)</f>
        <v>0</v>
      </c>
      <c r="BH253" s="67">
        <f>+IF(AND(K253&gt;=BH$5,K253&lt;BH$6),1,0)</f>
        <v>0</v>
      </c>
      <c r="BI253" s="67">
        <f>+IF(K253&gt;=BI$6,1,0)</f>
        <v>0</v>
      </c>
      <c r="BJ253" s="67">
        <f>IF(M253&lt;BJ$6,1,0)</f>
        <v>0</v>
      </c>
      <c r="BK253" s="67">
        <f>+IF(AND(M253&gt;=BK$5,M253&lt;BK$6),1,0)</f>
        <v>1</v>
      </c>
      <c r="BL253" s="67">
        <f>+IF(AND(M253&gt;=BL$5,M253&lt;BL$6),1,0)</f>
        <v>0</v>
      </c>
      <c r="BM253" s="67">
        <f>+IF(AND(M253&gt;=BM$5,M253&lt;BM$6),1,0)</f>
        <v>0</v>
      </c>
      <c r="BN253" s="67">
        <f>+IF(M253&gt;=BN$6,1,0)</f>
        <v>0</v>
      </c>
      <c r="BO253" s="67" t="str">
        <f>+IF(M253&gt;=BO$6,"YES","NO")</f>
        <v>NO</v>
      </c>
      <c r="BP253" s="67" t="str">
        <f>+IF(K253&gt;=BP$6,"YES","NO")</f>
        <v>NO</v>
      </c>
      <c r="BQ253" s="67" t="str">
        <f>+IF(ISERROR(VLOOKUP(E253,'[1]Hi Tech List (2020)'!$A$2:$B$84,1,FALSE)),"NO","YES")</f>
        <v>NO</v>
      </c>
      <c r="BR253" s="67" t="str">
        <f>IF(AL253&gt;=BR$6,"YES","NO")</f>
        <v>NO</v>
      </c>
      <c r="BS253" s="67" t="str">
        <f>IF(AB253&gt;BS$6,"YES","NO")</f>
        <v>NO</v>
      </c>
      <c r="BT253" s="67" t="str">
        <f>IF(AC253&gt;BT$6,"YES","NO")</f>
        <v>NO</v>
      </c>
      <c r="BU253" s="67" t="str">
        <f>IF(AD253&gt;BU$6,"YES","NO")</f>
        <v>YES</v>
      </c>
      <c r="BV253" s="67" t="str">
        <f>IF(OR(BS253="YES",BT253="YES",BU253="YES"),"YES","NO")</f>
        <v>YES</v>
      </c>
      <c r="BW253" s="67" t="str">
        <f>+IF(BE253=1,BE$8,IF(BF253=1,BF$8,IF(BG253=1,BG$8,IF(BH253=1,BH$8,BI$8))))</f>
        <v>&lt;$15</v>
      </c>
      <c r="BX253" s="67" t="str">
        <f>+IF(BJ253=1,BJ$8,IF(BK253=1,BK$8,IF(BL253=1,BL$8,IF(BM253=1,BM$8,BN$8))))</f>
        <v>$15-20</v>
      </c>
    </row>
    <row r="254" spans="1:76" ht="25.5" hidden="1" x14ac:dyDescent="0.2">
      <c r="A254" s="77" t="str">
        <f t="shared" si="16"/>
        <v>21-0000</v>
      </c>
      <c r="B254" s="77" t="str">
        <f>VLOOKUP(A254,'[1]2- &amp; 3-digit SOC'!$A$1:$B$121,2,FALSE)</f>
        <v>Community and Social Service Occupations</v>
      </c>
      <c r="C254" s="77" t="str">
        <f t="shared" si="17"/>
        <v>21-0000 Community and Social Service Occupations</v>
      </c>
      <c r="D254" s="77" t="str">
        <f t="shared" si="18"/>
        <v>21-1000</v>
      </c>
      <c r="E254" s="77" t="str">
        <f>VLOOKUP(D254,'[1]2- &amp; 3-digit SOC'!$A$1:$B$121,2,FALSE)</f>
        <v>Counselors, Social Workers, and Other Community and Social Service Specialists</v>
      </c>
      <c r="F254" s="77" t="str">
        <f t="shared" si="19"/>
        <v>21-1000 Counselors, Social Workers, and Other Community and Social Service Specialists</v>
      </c>
      <c r="G254" s="77" t="s">
        <v>833</v>
      </c>
      <c r="H254" s="77" t="s">
        <v>834</v>
      </c>
      <c r="I254" s="77" t="s">
        <v>835</v>
      </c>
      <c r="J254" s="78" t="str">
        <f>CONCATENATE(H254, " (", R254, ")")</f>
        <v>Community and Social Service Specialists, All Other ($24,881)</v>
      </c>
      <c r="K254" s="70">
        <v>8.25965297646</v>
      </c>
      <c r="L254" s="70">
        <v>9.4344397199899994</v>
      </c>
      <c r="M254" s="70">
        <v>11.9618534076</v>
      </c>
      <c r="N254" s="70">
        <v>15.8521704208</v>
      </c>
      <c r="O254" s="70">
        <v>20.460352866099999</v>
      </c>
      <c r="P254" s="70">
        <v>27.8327552073</v>
      </c>
      <c r="Q254" s="71">
        <v>24880.655087700001</v>
      </c>
      <c r="R254" s="71" t="str">
        <f>TEXT(Q254, "$#,###")</f>
        <v>$24,881</v>
      </c>
      <c r="S254" s="68" t="s">
        <v>84</v>
      </c>
      <c r="T254" s="68" t="s">
        <v>8</v>
      </c>
      <c r="U254" s="68" t="s">
        <v>8</v>
      </c>
      <c r="V254" s="61">
        <v>1117.2707687100001</v>
      </c>
      <c r="W254" s="61">
        <v>1188.2644109</v>
      </c>
      <c r="X254" s="61">
        <f>W254-V254</f>
        <v>70.993642189999946</v>
      </c>
      <c r="Y254" s="72">
        <f>X254/V254</f>
        <v>6.3542020590021481E-2</v>
      </c>
      <c r="Z254" s="61">
        <v>1188.2644109</v>
      </c>
      <c r="AA254" s="61">
        <v>1273.4377487500001</v>
      </c>
      <c r="AB254" s="61">
        <f>AA254-Z254</f>
        <v>85.173337850000053</v>
      </c>
      <c r="AC254" s="72">
        <f>AB254/Z254</f>
        <v>7.167877542127947E-2</v>
      </c>
      <c r="AD254" s="61">
        <v>572.50457850500004</v>
      </c>
      <c r="AE254" s="61">
        <v>143.12614462600001</v>
      </c>
      <c r="AF254" s="61">
        <v>347.45692944500001</v>
      </c>
      <c r="AG254" s="61">
        <v>115.818976482</v>
      </c>
      <c r="AH254" s="62">
        <v>9.5000000000000001E-2</v>
      </c>
      <c r="AI254" s="61">
        <v>1153.0523262700001</v>
      </c>
      <c r="AJ254" s="61">
        <v>591.43345997300003</v>
      </c>
      <c r="AK254" s="63">
        <f>AJ254/AI254</f>
        <v>0.51292855189514552</v>
      </c>
      <c r="AL254" s="73">
        <v>81.8</v>
      </c>
      <c r="AM254" s="74">
        <v>0.44306800000000002</v>
      </c>
      <c r="AN254" s="74">
        <v>0.44520799999999999</v>
      </c>
      <c r="AO254" s="76" t="s">
        <v>90</v>
      </c>
      <c r="AP254" s="75">
        <v>2.0942668001E-2</v>
      </c>
      <c r="AQ254" s="75">
        <v>4.52263181018E-2</v>
      </c>
      <c r="AR254" s="75">
        <v>0.25393414049399998</v>
      </c>
      <c r="AS254" s="75">
        <v>0.24223317388099999</v>
      </c>
      <c r="AT254" s="75">
        <v>0.19580089157899999</v>
      </c>
      <c r="AU254" s="75">
        <v>0.167991160266</v>
      </c>
      <c r="AV254" s="75">
        <v>6.98597734277E-2</v>
      </c>
      <c r="AW254" s="61">
        <v>400</v>
      </c>
      <c r="AX254" s="61">
        <v>311</v>
      </c>
      <c r="AY254" s="61">
        <v>332</v>
      </c>
      <c r="AZ254" s="61">
        <v>341</v>
      </c>
      <c r="BA254" s="61">
        <v>414</v>
      </c>
      <c r="BB254" s="61">
        <f>SUM(AW254:BA254)</f>
        <v>1798</v>
      </c>
      <c r="BC254" s="61">
        <f>BA254-AW254</f>
        <v>14</v>
      </c>
      <c r="BD254" s="63">
        <f>BC254/AW254</f>
        <v>3.5000000000000003E-2</v>
      </c>
      <c r="BE254" s="67">
        <f>IF(K254&lt;BE$6,1,0)</f>
        <v>1</v>
      </c>
      <c r="BF254" s="67">
        <f>+IF(AND(K254&gt;=BF$5,K254&lt;BF$6),1,0)</f>
        <v>0</v>
      </c>
      <c r="BG254" s="67">
        <f>+IF(AND(K254&gt;=BG$5,K254&lt;BG$6),1,0)</f>
        <v>0</v>
      </c>
      <c r="BH254" s="67">
        <f>+IF(AND(K254&gt;=BH$5,K254&lt;BH$6),1,0)</f>
        <v>0</v>
      </c>
      <c r="BI254" s="67">
        <f>+IF(K254&gt;=BI$6,1,0)</f>
        <v>0</v>
      </c>
      <c r="BJ254" s="67">
        <f>IF(M254&lt;BJ$6,1,0)</f>
        <v>1</v>
      </c>
      <c r="BK254" s="67">
        <f>+IF(AND(M254&gt;=BK$5,M254&lt;BK$6),1,0)</f>
        <v>0</v>
      </c>
      <c r="BL254" s="67">
        <f>+IF(AND(M254&gt;=BL$5,M254&lt;BL$6),1,0)</f>
        <v>0</v>
      </c>
      <c r="BM254" s="67">
        <f>+IF(AND(M254&gt;=BM$5,M254&lt;BM$6),1,0)</f>
        <v>0</v>
      </c>
      <c r="BN254" s="67">
        <f>+IF(M254&gt;=BN$6,1,0)</f>
        <v>0</v>
      </c>
      <c r="BO254" s="67" t="str">
        <f>+IF(M254&gt;=BO$6,"YES","NO")</f>
        <v>NO</v>
      </c>
      <c r="BP254" s="67" t="str">
        <f>+IF(K254&gt;=BP$6,"YES","NO")</f>
        <v>NO</v>
      </c>
      <c r="BQ254" s="67" t="str">
        <f>+IF(ISERROR(VLOOKUP(E254,'[1]Hi Tech List (2020)'!$A$2:$B$84,1,FALSE)),"NO","YES")</f>
        <v>NO</v>
      </c>
      <c r="BR254" s="67" t="str">
        <f>IF(AL254&gt;=BR$6,"YES","NO")</f>
        <v>NO</v>
      </c>
      <c r="BS254" s="67" t="str">
        <f>IF(AB254&gt;BS$6,"YES","NO")</f>
        <v>NO</v>
      </c>
      <c r="BT254" s="67" t="str">
        <f>IF(AC254&gt;BT$6,"YES","NO")</f>
        <v>NO</v>
      </c>
      <c r="BU254" s="67" t="str">
        <f>IF(AD254&gt;BU$6,"YES","NO")</f>
        <v>YES</v>
      </c>
      <c r="BV254" s="67" t="str">
        <f>IF(OR(BS254="YES",BT254="YES",BU254="YES"),"YES","NO")</f>
        <v>YES</v>
      </c>
      <c r="BW254" s="67" t="str">
        <f>+IF(BE254=1,BE$8,IF(BF254=1,BF$8,IF(BG254=1,BG$8,IF(BH254=1,BH$8,BI$8))))</f>
        <v>&lt;$15</v>
      </c>
      <c r="BX254" s="67" t="str">
        <f>+IF(BJ254=1,BJ$8,IF(BK254=1,BK$8,IF(BL254=1,BL$8,IF(BM254=1,BM$8,BN$8))))</f>
        <v>&lt;$15</v>
      </c>
    </row>
    <row r="255" spans="1:76" hidden="1" x14ac:dyDescent="0.2">
      <c r="A255" s="77" t="str">
        <f t="shared" si="16"/>
        <v>21-0000</v>
      </c>
      <c r="B255" s="77" t="str">
        <f>VLOOKUP(A255,'[1]2- &amp; 3-digit SOC'!$A$1:$B$121,2,FALSE)</f>
        <v>Community and Social Service Occupations</v>
      </c>
      <c r="C255" s="77" t="str">
        <f t="shared" si="17"/>
        <v>21-0000 Community and Social Service Occupations</v>
      </c>
      <c r="D255" s="77" t="str">
        <f t="shared" si="18"/>
        <v>21-2000</v>
      </c>
      <c r="E255" s="77" t="str">
        <f>VLOOKUP(D255,'[1]2- &amp; 3-digit SOC'!$A$1:$B$121,2,FALSE)</f>
        <v>Religious Workers</v>
      </c>
      <c r="F255" s="77" t="str">
        <f t="shared" si="19"/>
        <v>21-2000 Religious Workers</v>
      </c>
      <c r="G255" s="77" t="s">
        <v>836</v>
      </c>
      <c r="H255" s="77" t="s">
        <v>837</v>
      </c>
      <c r="I255" s="77" t="s">
        <v>838</v>
      </c>
      <c r="J255" s="78" t="str">
        <f>CONCATENATE(H255, " (", R255, ")")</f>
        <v>Clergy ($50,167)</v>
      </c>
      <c r="K255" s="70">
        <v>14.4305521703</v>
      </c>
      <c r="L255" s="70">
        <v>19.339621410199999</v>
      </c>
      <c r="M255" s="70">
        <v>24.1186909615</v>
      </c>
      <c r="N255" s="70">
        <v>25.403591588600001</v>
      </c>
      <c r="O255" s="70">
        <v>29.9952020958</v>
      </c>
      <c r="P255" s="70">
        <v>36.855261909299998</v>
      </c>
      <c r="Q255" s="71">
        <v>50166.877199900002</v>
      </c>
      <c r="R255" s="71" t="str">
        <f>TEXT(Q255, "$#,###")</f>
        <v>$50,167</v>
      </c>
      <c r="S255" s="68" t="s">
        <v>84</v>
      </c>
      <c r="T255" s="68" t="s">
        <v>8</v>
      </c>
      <c r="U255" s="68" t="s">
        <v>85</v>
      </c>
      <c r="V255" s="61">
        <v>7531.2151813099999</v>
      </c>
      <c r="W255" s="61">
        <v>8022.8314217699999</v>
      </c>
      <c r="X255" s="61">
        <f>W255-V255</f>
        <v>491.61624045999997</v>
      </c>
      <c r="Y255" s="72">
        <f>X255/V255</f>
        <v>6.5277146997476568E-2</v>
      </c>
      <c r="Z255" s="61">
        <v>8022.8314217699999</v>
      </c>
      <c r="AA255" s="61">
        <v>8371.4906839699997</v>
      </c>
      <c r="AB255" s="61">
        <f>AA255-Z255</f>
        <v>348.65926219999983</v>
      </c>
      <c r="AC255" s="72">
        <f>AB255/Z255</f>
        <v>4.3458380697606443E-2</v>
      </c>
      <c r="AD255" s="61">
        <v>3548.5990757499999</v>
      </c>
      <c r="AE255" s="61">
        <v>887.14976893799997</v>
      </c>
      <c r="AF255" s="61">
        <v>2298.3200713800002</v>
      </c>
      <c r="AG255" s="61">
        <v>766.10669045899999</v>
      </c>
      <c r="AH255" s="62">
        <v>9.4E-2</v>
      </c>
      <c r="AI255" s="61">
        <v>7873.9682856299996</v>
      </c>
      <c r="AJ255" s="61">
        <v>3834.0512075900001</v>
      </c>
      <c r="AK255" s="63">
        <f>AJ255/AI255</f>
        <v>0.48692743842861896</v>
      </c>
      <c r="AL255" s="73">
        <v>75.3</v>
      </c>
      <c r="AM255" s="74">
        <v>1.195444</v>
      </c>
      <c r="AN255" s="74">
        <v>1.1875869999999999</v>
      </c>
      <c r="AO255" s="76" t="s">
        <v>90</v>
      </c>
      <c r="AP255" s="75">
        <v>4.4174651662200002E-3</v>
      </c>
      <c r="AQ255" s="75">
        <v>1.5757808156900002E-2</v>
      </c>
      <c r="AR255" s="75">
        <v>0.12618533655799999</v>
      </c>
      <c r="AS255" s="75">
        <v>0.19147681661400001</v>
      </c>
      <c r="AT255" s="75">
        <v>0.22020514621100001</v>
      </c>
      <c r="AU255" s="75">
        <v>0.231917893667</v>
      </c>
      <c r="AV255" s="75">
        <v>0.20925729272800001</v>
      </c>
      <c r="AW255" s="61">
        <v>806</v>
      </c>
      <c r="AX255" s="61">
        <v>799</v>
      </c>
      <c r="AY255" s="61">
        <v>774</v>
      </c>
      <c r="AZ255" s="61">
        <v>813</v>
      </c>
      <c r="BA255" s="61">
        <v>1073</v>
      </c>
      <c r="BB255" s="61">
        <f>SUM(AW255:BA255)</f>
        <v>4265</v>
      </c>
      <c r="BC255" s="61">
        <f>BA255-AW255</f>
        <v>267</v>
      </c>
      <c r="BD255" s="63">
        <f>BC255/AW255</f>
        <v>0.33126550868486354</v>
      </c>
      <c r="BE255" s="67">
        <f>IF(K255&lt;BE$6,1,0)</f>
        <v>1</v>
      </c>
      <c r="BF255" s="67">
        <f>+IF(AND(K255&gt;=BF$5,K255&lt;BF$6),1,0)</f>
        <v>0</v>
      </c>
      <c r="BG255" s="67">
        <f>+IF(AND(K255&gt;=BG$5,K255&lt;BG$6),1,0)</f>
        <v>0</v>
      </c>
      <c r="BH255" s="67">
        <f>+IF(AND(K255&gt;=BH$5,K255&lt;BH$6),1,0)</f>
        <v>0</v>
      </c>
      <c r="BI255" s="67">
        <f>+IF(K255&gt;=BI$6,1,0)</f>
        <v>0</v>
      </c>
      <c r="BJ255" s="67">
        <f>IF(M255&lt;BJ$6,1,0)</f>
        <v>0</v>
      </c>
      <c r="BK255" s="67">
        <f>+IF(AND(M255&gt;=BK$5,M255&lt;BK$6),1,0)</f>
        <v>0</v>
      </c>
      <c r="BL255" s="67">
        <f>+IF(AND(M255&gt;=BL$5,M255&lt;BL$6),1,0)</f>
        <v>1</v>
      </c>
      <c r="BM255" s="67">
        <f>+IF(AND(M255&gt;=BM$5,M255&lt;BM$6),1,0)</f>
        <v>0</v>
      </c>
      <c r="BN255" s="67">
        <f>+IF(M255&gt;=BN$6,1,0)</f>
        <v>0</v>
      </c>
      <c r="BO255" s="67" t="str">
        <f>+IF(M255&gt;=BO$6,"YES","NO")</f>
        <v>YES</v>
      </c>
      <c r="BP255" s="67" t="str">
        <f>+IF(K255&gt;=BP$6,"YES","NO")</f>
        <v>NO</v>
      </c>
      <c r="BQ255" s="67" t="str">
        <f>+IF(ISERROR(VLOOKUP(E255,'[1]Hi Tech List (2020)'!$A$2:$B$84,1,FALSE)),"NO","YES")</f>
        <v>NO</v>
      </c>
      <c r="BR255" s="67" t="str">
        <f>IF(AL255&gt;=BR$6,"YES","NO")</f>
        <v>NO</v>
      </c>
      <c r="BS255" s="67" t="str">
        <f>IF(AB255&gt;BS$6,"YES","NO")</f>
        <v>YES</v>
      </c>
      <c r="BT255" s="67" t="str">
        <f>IF(AC255&gt;BT$6,"YES","NO")</f>
        <v>NO</v>
      </c>
      <c r="BU255" s="67" t="str">
        <f>IF(AD255&gt;BU$6,"YES","NO")</f>
        <v>YES</v>
      </c>
      <c r="BV255" s="67" t="str">
        <f>IF(OR(BS255="YES",BT255="YES",BU255="YES"),"YES","NO")</f>
        <v>YES</v>
      </c>
      <c r="BW255" s="67" t="str">
        <f>+IF(BE255=1,BE$8,IF(BF255=1,BF$8,IF(BG255=1,BG$8,IF(BH255=1,BH$8,BI$8))))</f>
        <v>&lt;$15</v>
      </c>
      <c r="BX255" s="67" t="str">
        <f>+IF(BJ255=1,BJ$8,IF(BK255=1,BK$8,IF(BL255=1,BL$8,IF(BM255=1,BM$8,BN$8))))</f>
        <v>$20-25</v>
      </c>
    </row>
    <row r="256" spans="1:76" hidden="1" x14ac:dyDescent="0.2">
      <c r="A256" s="77" t="str">
        <f t="shared" si="16"/>
        <v>21-0000</v>
      </c>
      <c r="B256" s="77" t="str">
        <f>VLOOKUP(A256,'[1]2- &amp; 3-digit SOC'!$A$1:$B$121,2,FALSE)</f>
        <v>Community and Social Service Occupations</v>
      </c>
      <c r="C256" s="77" t="str">
        <f t="shared" si="17"/>
        <v>21-0000 Community and Social Service Occupations</v>
      </c>
      <c r="D256" s="77" t="str">
        <f t="shared" si="18"/>
        <v>21-2000</v>
      </c>
      <c r="E256" s="77" t="str">
        <f>VLOOKUP(D256,'[1]2- &amp; 3-digit SOC'!$A$1:$B$121,2,FALSE)</f>
        <v>Religious Workers</v>
      </c>
      <c r="F256" s="77" t="str">
        <f t="shared" si="19"/>
        <v>21-2000 Religious Workers</v>
      </c>
      <c r="G256" s="77" t="s">
        <v>839</v>
      </c>
      <c r="H256" s="77" t="s">
        <v>840</v>
      </c>
      <c r="I256" s="77" t="s">
        <v>841</v>
      </c>
      <c r="J256" s="78" t="str">
        <f>CONCATENATE(H256, " (", R256, ")")</f>
        <v>Directors, Religious Activities and Education ($46,238)</v>
      </c>
      <c r="K256" s="70">
        <v>9.4402180791999992</v>
      </c>
      <c r="L256" s="70">
        <v>11.1907817411</v>
      </c>
      <c r="M256" s="70">
        <v>22.229934729299998</v>
      </c>
      <c r="N256" s="70">
        <v>29.165903951299999</v>
      </c>
      <c r="O256" s="70">
        <v>47.4781772901</v>
      </c>
      <c r="P256" s="70">
        <v>58.346845098199999</v>
      </c>
      <c r="Q256" s="71">
        <v>46238.264237000003</v>
      </c>
      <c r="R256" s="71" t="str">
        <f>TEXT(Q256, "$#,###")</f>
        <v>$46,238</v>
      </c>
      <c r="S256" s="68" t="s">
        <v>84</v>
      </c>
      <c r="T256" s="68" t="s">
        <v>546</v>
      </c>
      <c r="U256" s="68" t="s">
        <v>8</v>
      </c>
      <c r="V256" s="61">
        <v>4461.36878712</v>
      </c>
      <c r="W256" s="61">
        <v>4579.35828296</v>
      </c>
      <c r="X256" s="61">
        <f>W256-V256</f>
        <v>117.98949584000002</v>
      </c>
      <c r="Y256" s="72">
        <f>X256/V256</f>
        <v>2.6446927270535544E-2</v>
      </c>
      <c r="Z256" s="61">
        <v>4579.35828296</v>
      </c>
      <c r="AA256" s="61">
        <v>4750.7325000299998</v>
      </c>
      <c r="AB256" s="61">
        <f>AA256-Z256</f>
        <v>171.37421706999976</v>
      </c>
      <c r="AC256" s="72">
        <f>AB256/Z256</f>
        <v>3.7423194797334594E-2</v>
      </c>
      <c r="AD256" s="61">
        <v>2228.62177901</v>
      </c>
      <c r="AE256" s="61">
        <v>557.15544475199999</v>
      </c>
      <c r="AF256" s="61">
        <v>1489.6341364800001</v>
      </c>
      <c r="AG256" s="61">
        <v>496.54471216000002</v>
      </c>
      <c r="AH256" s="62">
        <v>0.107</v>
      </c>
      <c r="AI256" s="61">
        <v>4513.1642710100004</v>
      </c>
      <c r="AJ256" s="61">
        <v>2654.7396881700001</v>
      </c>
      <c r="AK256" s="63">
        <f>AJ256/AI256</f>
        <v>0.5882213739088864</v>
      </c>
      <c r="AL256" s="73">
        <v>84.7</v>
      </c>
      <c r="AM256" s="74">
        <v>1.1996</v>
      </c>
      <c r="AN256" s="74">
        <v>1.196661</v>
      </c>
      <c r="AO256" s="75">
        <v>4.3772966269200004E-3</v>
      </c>
      <c r="AP256" s="75">
        <v>1.4250505971099999E-2</v>
      </c>
      <c r="AQ256" s="75">
        <v>4.2082844784300001E-2</v>
      </c>
      <c r="AR256" s="75">
        <v>0.182309504245</v>
      </c>
      <c r="AS256" s="75">
        <v>0.19438076178899999</v>
      </c>
      <c r="AT256" s="75">
        <v>0.19798593551599999</v>
      </c>
      <c r="AU256" s="75">
        <v>0.22154769989</v>
      </c>
      <c r="AV256" s="75">
        <v>0.14306545117800001</v>
      </c>
      <c r="AW256" s="61">
        <v>614</v>
      </c>
      <c r="AX256" s="61">
        <v>572</v>
      </c>
      <c r="AY256" s="61">
        <v>618</v>
      </c>
      <c r="AZ256" s="61">
        <v>633</v>
      </c>
      <c r="BA256" s="61">
        <v>633</v>
      </c>
      <c r="BB256" s="61">
        <f>SUM(AW256:BA256)</f>
        <v>3070</v>
      </c>
      <c r="BC256" s="61">
        <f>BA256-AW256</f>
        <v>19</v>
      </c>
      <c r="BD256" s="63">
        <f>BC256/AW256</f>
        <v>3.0944625407166124E-2</v>
      </c>
      <c r="BE256" s="67">
        <f>IF(K256&lt;BE$6,1,0)</f>
        <v>1</v>
      </c>
      <c r="BF256" s="67">
        <f>+IF(AND(K256&gt;=BF$5,K256&lt;BF$6),1,0)</f>
        <v>0</v>
      </c>
      <c r="BG256" s="67">
        <f>+IF(AND(K256&gt;=BG$5,K256&lt;BG$6),1,0)</f>
        <v>0</v>
      </c>
      <c r="BH256" s="67">
        <f>+IF(AND(K256&gt;=BH$5,K256&lt;BH$6),1,0)</f>
        <v>0</v>
      </c>
      <c r="BI256" s="67">
        <f>+IF(K256&gt;=BI$6,1,0)</f>
        <v>0</v>
      </c>
      <c r="BJ256" s="67">
        <f>IF(M256&lt;BJ$6,1,0)</f>
        <v>0</v>
      </c>
      <c r="BK256" s="67">
        <f>+IF(AND(M256&gt;=BK$5,M256&lt;BK$6),1,0)</f>
        <v>0</v>
      </c>
      <c r="BL256" s="67">
        <f>+IF(AND(M256&gt;=BL$5,M256&lt;BL$6),1,0)</f>
        <v>1</v>
      </c>
      <c r="BM256" s="67">
        <f>+IF(AND(M256&gt;=BM$5,M256&lt;BM$6),1,0)</f>
        <v>0</v>
      </c>
      <c r="BN256" s="67">
        <f>+IF(M256&gt;=BN$6,1,0)</f>
        <v>0</v>
      </c>
      <c r="BO256" s="67" t="str">
        <f>+IF(M256&gt;=BO$6,"YES","NO")</f>
        <v>YES</v>
      </c>
      <c r="BP256" s="67" t="str">
        <f>+IF(K256&gt;=BP$6,"YES","NO")</f>
        <v>NO</v>
      </c>
      <c r="BQ256" s="67" t="str">
        <f>+IF(ISERROR(VLOOKUP(E256,'[1]Hi Tech List (2020)'!$A$2:$B$84,1,FALSE)),"NO","YES")</f>
        <v>NO</v>
      </c>
      <c r="BR256" s="67" t="str">
        <f>IF(AL256&gt;=BR$6,"YES","NO")</f>
        <v>NO</v>
      </c>
      <c r="BS256" s="67" t="str">
        <f>IF(AB256&gt;BS$6,"YES","NO")</f>
        <v>YES</v>
      </c>
      <c r="BT256" s="67" t="str">
        <f>IF(AC256&gt;BT$6,"YES","NO")</f>
        <v>NO</v>
      </c>
      <c r="BU256" s="67" t="str">
        <f>IF(AD256&gt;BU$6,"YES","NO")</f>
        <v>YES</v>
      </c>
      <c r="BV256" s="67" t="str">
        <f>IF(OR(BS256="YES",BT256="YES",BU256="YES"),"YES","NO")</f>
        <v>YES</v>
      </c>
      <c r="BW256" s="67" t="str">
        <f>+IF(BE256=1,BE$8,IF(BF256=1,BF$8,IF(BG256=1,BG$8,IF(BH256=1,BH$8,BI$8))))</f>
        <v>&lt;$15</v>
      </c>
      <c r="BX256" s="67" t="str">
        <f>+IF(BJ256=1,BJ$8,IF(BK256=1,BK$8,IF(BL256=1,BL$8,IF(BM256=1,BM$8,BN$8))))</f>
        <v>$20-25</v>
      </c>
    </row>
    <row r="257" spans="1:76" hidden="1" x14ac:dyDescent="0.2">
      <c r="A257" s="77" t="str">
        <f t="shared" si="16"/>
        <v>21-0000</v>
      </c>
      <c r="B257" s="77" t="str">
        <f>VLOOKUP(A257,'[1]2- &amp; 3-digit SOC'!$A$1:$B$121,2,FALSE)</f>
        <v>Community and Social Service Occupations</v>
      </c>
      <c r="C257" s="77" t="str">
        <f t="shared" si="17"/>
        <v>21-0000 Community and Social Service Occupations</v>
      </c>
      <c r="D257" s="77" t="str">
        <f t="shared" si="18"/>
        <v>21-2000</v>
      </c>
      <c r="E257" s="77" t="str">
        <f>VLOOKUP(D257,'[1]2- &amp; 3-digit SOC'!$A$1:$B$121,2,FALSE)</f>
        <v>Religious Workers</v>
      </c>
      <c r="F257" s="77" t="str">
        <f t="shared" si="19"/>
        <v>21-2000 Religious Workers</v>
      </c>
      <c r="G257" s="77" t="s">
        <v>842</v>
      </c>
      <c r="H257" s="77" t="s">
        <v>843</v>
      </c>
      <c r="I257" s="77" t="s">
        <v>844</v>
      </c>
      <c r="J257" s="78" t="str">
        <f>CONCATENATE(H257, " (", R257, ")")</f>
        <v>Religious Workers, All Other ($39,986)</v>
      </c>
      <c r="K257" s="70">
        <v>12.0946992765</v>
      </c>
      <c r="L257" s="70">
        <v>14.5809403474</v>
      </c>
      <c r="M257" s="70">
        <v>19.224096492899999</v>
      </c>
      <c r="N257" s="70">
        <v>20.974979038099999</v>
      </c>
      <c r="O257" s="70">
        <v>26.153917444499999</v>
      </c>
      <c r="P257" s="70">
        <v>30.385517852700001</v>
      </c>
      <c r="Q257" s="71">
        <v>39986.120705200003</v>
      </c>
      <c r="R257" s="71" t="str">
        <f>TEXT(Q257, "$#,###")</f>
        <v>$39,986</v>
      </c>
      <c r="S257" s="68" t="s">
        <v>84</v>
      </c>
      <c r="T257" s="68" t="s">
        <v>8</v>
      </c>
      <c r="U257" s="68" t="s">
        <v>8</v>
      </c>
      <c r="V257" s="61">
        <v>1977.8953900500001</v>
      </c>
      <c r="W257" s="61">
        <v>2069.7194947799999</v>
      </c>
      <c r="X257" s="61">
        <f>W257-V257</f>
        <v>91.824104729999817</v>
      </c>
      <c r="Y257" s="72">
        <f>X257/V257</f>
        <v>4.6425157362684662E-2</v>
      </c>
      <c r="Z257" s="61">
        <v>2069.7194947799999</v>
      </c>
      <c r="AA257" s="61">
        <v>2155.9777053399998</v>
      </c>
      <c r="AB257" s="61">
        <f>AA257-Z257</f>
        <v>86.258210559999952</v>
      </c>
      <c r="AC257" s="72">
        <f>AB257/Z257</f>
        <v>4.1676280663901624E-2</v>
      </c>
      <c r="AD257" s="61">
        <v>1156.1276267999999</v>
      </c>
      <c r="AE257" s="61">
        <v>289.03190669899999</v>
      </c>
      <c r="AF257" s="61">
        <v>775.30543560399997</v>
      </c>
      <c r="AG257" s="61">
        <v>258.43514520100001</v>
      </c>
      <c r="AH257" s="62">
        <v>0.123</v>
      </c>
      <c r="AI257" s="61">
        <v>2034.1487154199999</v>
      </c>
      <c r="AJ257" s="61">
        <v>1303.13748504</v>
      </c>
      <c r="AK257" s="63">
        <f>AJ257/AI257</f>
        <v>0.64063039007987932</v>
      </c>
      <c r="AL257" s="73">
        <v>81.099999999999994</v>
      </c>
      <c r="AM257" s="74">
        <v>1.1688190000000001</v>
      </c>
      <c r="AN257" s="74">
        <v>1.1614960000000001</v>
      </c>
      <c r="AO257" s="75">
        <v>2.46255094444E-2</v>
      </c>
      <c r="AP257" s="75">
        <v>2.7373487440899999E-2</v>
      </c>
      <c r="AQ257" s="75">
        <v>5.0387381046599997E-2</v>
      </c>
      <c r="AR257" s="75">
        <v>0.16179816277299999</v>
      </c>
      <c r="AS257" s="75">
        <v>0.166833803404</v>
      </c>
      <c r="AT257" s="75">
        <v>0.182720095665</v>
      </c>
      <c r="AU257" s="75">
        <v>0.194177290147</v>
      </c>
      <c r="AV257" s="75">
        <v>0.192084270079</v>
      </c>
      <c r="AW257" s="61">
        <v>194</v>
      </c>
      <c r="AX257" s="61">
        <v>187</v>
      </c>
      <c r="AY257" s="61">
        <v>163</v>
      </c>
      <c r="AZ257" s="61">
        <v>201</v>
      </c>
      <c r="BA257" s="61">
        <v>170</v>
      </c>
      <c r="BB257" s="61">
        <f>SUM(AW257:BA257)</f>
        <v>915</v>
      </c>
      <c r="BC257" s="61">
        <f>BA257-AW257</f>
        <v>-24</v>
      </c>
      <c r="BD257" s="63">
        <f>BC257/AW257</f>
        <v>-0.12371134020618557</v>
      </c>
      <c r="BE257" s="67">
        <f>IF(K257&lt;BE$6,1,0)</f>
        <v>1</v>
      </c>
      <c r="BF257" s="67">
        <f>+IF(AND(K257&gt;=BF$5,K257&lt;BF$6),1,0)</f>
        <v>0</v>
      </c>
      <c r="BG257" s="67">
        <f>+IF(AND(K257&gt;=BG$5,K257&lt;BG$6),1,0)</f>
        <v>0</v>
      </c>
      <c r="BH257" s="67">
        <f>+IF(AND(K257&gt;=BH$5,K257&lt;BH$6),1,0)</f>
        <v>0</v>
      </c>
      <c r="BI257" s="67">
        <f>+IF(K257&gt;=BI$6,1,0)</f>
        <v>0</v>
      </c>
      <c r="BJ257" s="67">
        <f>IF(M257&lt;BJ$6,1,0)</f>
        <v>0</v>
      </c>
      <c r="BK257" s="67">
        <f>+IF(AND(M257&gt;=BK$5,M257&lt;BK$6),1,0)</f>
        <v>1</v>
      </c>
      <c r="BL257" s="67">
        <f>+IF(AND(M257&gt;=BL$5,M257&lt;BL$6),1,0)</f>
        <v>0</v>
      </c>
      <c r="BM257" s="67">
        <f>+IF(AND(M257&gt;=BM$5,M257&lt;BM$6),1,0)</f>
        <v>0</v>
      </c>
      <c r="BN257" s="67">
        <f>+IF(M257&gt;=BN$6,1,0)</f>
        <v>0</v>
      </c>
      <c r="BO257" s="67" t="str">
        <f>+IF(M257&gt;=BO$6,"YES","NO")</f>
        <v>NO</v>
      </c>
      <c r="BP257" s="67" t="str">
        <f>+IF(K257&gt;=BP$6,"YES","NO")</f>
        <v>NO</v>
      </c>
      <c r="BQ257" s="67" t="str">
        <f>+IF(ISERROR(VLOOKUP(E257,'[1]Hi Tech List (2020)'!$A$2:$B$84,1,FALSE)),"NO","YES")</f>
        <v>NO</v>
      </c>
      <c r="BR257" s="67" t="str">
        <f>IF(AL257&gt;=BR$6,"YES","NO")</f>
        <v>NO</v>
      </c>
      <c r="BS257" s="67" t="str">
        <f>IF(AB257&gt;BS$6,"YES","NO")</f>
        <v>NO</v>
      </c>
      <c r="BT257" s="67" t="str">
        <f>IF(AC257&gt;BT$6,"YES","NO")</f>
        <v>NO</v>
      </c>
      <c r="BU257" s="67" t="str">
        <f>IF(AD257&gt;BU$6,"YES","NO")</f>
        <v>YES</v>
      </c>
      <c r="BV257" s="67" t="str">
        <f>IF(OR(BS257="YES",BT257="YES",BU257="YES"),"YES","NO")</f>
        <v>YES</v>
      </c>
      <c r="BW257" s="67" t="str">
        <f>+IF(BE257=1,BE$8,IF(BF257=1,BF$8,IF(BG257=1,BG$8,IF(BH257=1,BH$8,BI$8))))</f>
        <v>&lt;$15</v>
      </c>
      <c r="BX257" s="67" t="str">
        <f>+IF(BJ257=1,BJ$8,IF(BK257=1,BK$8,IF(BL257=1,BL$8,IF(BM257=1,BM$8,BN$8))))</f>
        <v>$15-20</v>
      </c>
    </row>
    <row r="258" spans="1:76" hidden="1" x14ac:dyDescent="0.2">
      <c r="A258" s="77" t="str">
        <f t="shared" si="16"/>
        <v>23-0000</v>
      </c>
      <c r="B258" s="77" t="str">
        <f>VLOOKUP(A258,'[1]2- &amp; 3-digit SOC'!$A$1:$B$121,2,FALSE)</f>
        <v>Legal Occupations</v>
      </c>
      <c r="C258" s="77" t="str">
        <f t="shared" si="17"/>
        <v>23-0000 Legal Occupations</v>
      </c>
      <c r="D258" s="77" t="str">
        <f t="shared" si="18"/>
        <v>23-1000</v>
      </c>
      <c r="E258" s="77" t="str">
        <f>VLOOKUP(D258,'[1]2- &amp; 3-digit SOC'!$A$1:$B$121,2,FALSE)</f>
        <v>Lawyers, Judges, and Related Workers</v>
      </c>
      <c r="F258" s="77" t="str">
        <f t="shared" si="19"/>
        <v>23-1000 Lawyers, Judges, and Related Workers</v>
      </c>
      <c r="G258" s="77" t="s">
        <v>845</v>
      </c>
      <c r="H258" s="77" t="s">
        <v>846</v>
      </c>
      <c r="I258" s="77" t="s">
        <v>847</v>
      </c>
      <c r="J258" s="78" t="str">
        <f>CONCATENATE(H258, " (", R258, ")")</f>
        <v>Lawyers ($127,893)</v>
      </c>
      <c r="K258" s="70">
        <v>27.7327384528</v>
      </c>
      <c r="L258" s="70">
        <v>40.150557736700001</v>
      </c>
      <c r="M258" s="70">
        <v>61.487203770299999</v>
      </c>
      <c r="N258" s="70">
        <v>74.418229476600004</v>
      </c>
      <c r="O258" s="70">
        <v>97.444104719999999</v>
      </c>
      <c r="P258" s="70">
        <v>152.42178980899999</v>
      </c>
      <c r="Q258" s="71">
        <v>127893.383842</v>
      </c>
      <c r="R258" s="71" t="str">
        <f>TEXT(Q258, "$#,###")</f>
        <v>$127,893</v>
      </c>
      <c r="S258" s="68" t="s">
        <v>724</v>
      </c>
      <c r="T258" s="68" t="s">
        <v>8</v>
      </c>
      <c r="U258" s="68" t="s">
        <v>8</v>
      </c>
      <c r="V258" s="61">
        <v>18619.956570400002</v>
      </c>
      <c r="W258" s="61">
        <v>19706.099150099999</v>
      </c>
      <c r="X258" s="61">
        <f>W258-V258</f>
        <v>1086.1425796999974</v>
      </c>
      <c r="Y258" s="72">
        <f>X258/V258</f>
        <v>5.8332175781045041E-2</v>
      </c>
      <c r="Z258" s="61">
        <v>19706.099150099999</v>
      </c>
      <c r="AA258" s="61">
        <v>20538.293498899999</v>
      </c>
      <c r="AB258" s="61">
        <f>AA258-Z258</f>
        <v>832.19434879999972</v>
      </c>
      <c r="AC258" s="72">
        <f>AB258/Z258</f>
        <v>4.2230293396030981E-2</v>
      </c>
      <c r="AD258" s="61">
        <v>4602.1529955300002</v>
      </c>
      <c r="AE258" s="61">
        <v>1150.5382488800001</v>
      </c>
      <c r="AF258" s="61">
        <v>2640.8527083700001</v>
      </c>
      <c r="AG258" s="61">
        <v>880.28423612400002</v>
      </c>
      <c r="AH258" s="62">
        <v>4.3999999999999997E-2</v>
      </c>
      <c r="AI258" s="61">
        <v>19344.826205400001</v>
      </c>
      <c r="AJ258" s="61">
        <v>3303.8837617999998</v>
      </c>
      <c r="AK258" s="63">
        <f>AJ258/AI258</f>
        <v>0.17078901235503161</v>
      </c>
      <c r="AL258" s="73">
        <v>81.099999999999994</v>
      </c>
      <c r="AM258" s="74">
        <v>0.93771800000000005</v>
      </c>
      <c r="AN258" s="74">
        <v>0.942303</v>
      </c>
      <c r="AO258" s="76" t="s">
        <v>90</v>
      </c>
      <c r="AP258" s="76" t="s">
        <v>90</v>
      </c>
      <c r="AQ258" s="75">
        <v>2.3861544809000001E-3</v>
      </c>
      <c r="AR258" s="75">
        <v>0.19750223496899999</v>
      </c>
      <c r="AS258" s="75">
        <v>0.24961311363800001</v>
      </c>
      <c r="AT258" s="75">
        <v>0.21331347839000001</v>
      </c>
      <c r="AU258" s="75">
        <v>0.19448775191100001</v>
      </c>
      <c r="AV258" s="75">
        <v>0.14215992638</v>
      </c>
      <c r="AW258" s="61">
        <v>334</v>
      </c>
      <c r="AX258" s="61">
        <v>297</v>
      </c>
      <c r="AY258" s="61">
        <v>317</v>
      </c>
      <c r="AZ258" s="61">
        <v>453</v>
      </c>
      <c r="BA258" s="61">
        <v>470</v>
      </c>
      <c r="BB258" s="61">
        <f>SUM(AW258:BA258)</f>
        <v>1871</v>
      </c>
      <c r="BC258" s="61">
        <f>BA258-AW258</f>
        <v>136</v>
      </c>
      <c r="BD258" s="63">
        <f>BC258/AW258</f>
        <v>0.40718562874251496</v>
      </c>
      <c r="BE258" s="67">
        <f>IF(K258&lt;BE$6,1,0)</f>
        <v>0</v>
      </c>
      <c r="BF258" s="67">
        <f>+IF(AND(K258&gt;=BF$5,K258&lt;BF$6),1,0)</f>
        <v>0</v>
      </c>
      <c r="BG258" s="67">
        <f>+IF(AND(K258&gt;=BG$5,K258&lt;BG$6),1,0)</f>
        <v>0</v>
      </c>
      <c r="BH258" s="67">
        <f>+IF(AND(K258&gt;=BH$5,K258&lt;BH$6),1,0)</f>
        <v>1</v>
      </c>
      <c r="BI258" s="67">
        <f>+IF(K258&gt;=BI$6,1,0)</f>
        <v>0</v>
      </c>
      <c r="BJ258" s="67">
        <f>IF(M258&lt;BJ$6,1,0)</f>
        <v>0</v>
      </c>
      <c r="BK258" s="67">
        <f>+IF(AND(M258&gt;=BK$5,M258&lt;BK$6),1,0)</f>
        <v>0</v>
      </c>
      <c r="BL258" s="67">
        <f>+IF(AND(M258&gt;=BL$5,M258&lt;BL$6),1,0)</f>
        <v>0</v>
      </c>
      <c r="BM258" s="67">
        <f>+IF(AND(M258&gt;=BM$5,M258&lt;BM$6),1,0)</f>
        <v>0</v>
      </c>
      <c r="BN258" s="67">
        <f>+IF(M258&gt;=BN$6,1,0)</f>
        <v>1</v>
      </c>
      <c r="BO258" s="67" t="str">
        <f>+IF(M258&gt;=BO$6,"YES","NO")</f>
        <v>YES</v>
      </c>
      <c r="BP258" s="67" t="str">
        <f>+IF(K258&gt;=BP$6,"YES","NO")</f>
        <v>YES</v>
      </c>
      <c r="BQ258" s="67" t="str">
        <f>+IF(ISERROR(VLOOKUP(E258,'[1]Hi Tech List (2020)'!$A$2:$B$84,1,FALSE)),"NO","YES")</f>
        <v>NO</v>
      </c>
      <c r="BR258" s="67" t="str">
        <f>IF(AL258&gt;=BR$6,"YES","NO")</f>
        <v>NO</v>
      </c>
      <c r="BS258" s="67" t="str">
        <f>IF(AB258&gt;BS$6,"YES","NO")</f>
        <v>YES</v>
      </c>
      <c r="BT258" s="67" t="str">
        <f>IF(AC258&gt;BT$6,"YES","NO")</f>
        <v>NO</v>
      </c>
      <c r="BU258" s="67" t="str">
        <f>IF(AD258&gt;BU$6,"YES","NO")</f>
        <v>YES</v>
      </c>
      <c r="BV258" s="67" t="str">
        <f>IF(OR(BS258="YES",BT258="YES",BU258="YES"),"YES","NO")</f>
        <v>YES</v>
      </c>
      <c r="BW258" s="67" t="str">
        <f>+IF(BE258=1,BE$8,IF(BF258=1,BF$8,IF(BG258=1,BG$8,IF(BH258=1,BH$8,BI$8))))</f>
        <v>$25-30</v>
      </c>
      <c r="BX258" s="67" t="str">
        <f>+IF(BJ258=1,BJ$8,IF(BK258=1,BK$8,IF(BL258=1,BL$8,IF(BM258=1,BM$8,BN$8))))</f>
        <v>&gt;$30</v>
      </c>
    </row>
    <row r="259" spans="1:76" hidden="1" x14ac:dyDescent="0.2">
      <c r="A259" s="77" t="str">
        <f t="shared" si="16"/>
        <v>23-0000</v>
      </c>
      <c r="B259" s="77" t="str">
        <f>VLOOKUP(A259,'[1]2- &amp; 3-digit SOC'!$A$1:$B$121,2,FALSE)</f>
        <v>Legal Occupations</v>
      </c>
      <c r="C259" s="77" t="str">
        <f t="shared" si="17"/>
        <v>23-0000 Legal Occupations</v>
      </c>
      <c r="D259" s="77" t="str">
        <f t="shared" si="18"/>
        <v>23-1000</v>
      </c>
      <c r="E259" s="77" t="str">
        <f>VLOOKUP(D259,'[1]2- &amp; 3-digit SOC'!$A$1:$B$121,2,FALSE)</f>
        <v>Lawyers, Judges, and Related Workers</v>
      </c>
      <c r="F259" s="77" t="str">
        <f t="shared" si="19"/>
        <v>23-1000 Lawyers, Judges, and Related Workers</v>
      </c>
      <c r="G259" s="77" t="s">
        <v>848</v>
      </c>
      <c r="H259" s="77" t="s">
        <v>849</v>
      </c>
      <c r="I259" s="77" t="s">
        <v>850</v>
      </c>
      <c r="J259" s="78" t="str">
        <f>CONCATENATE(H259, " (", R259, ")")</f>
        <v>Judicial Law Clerks ($38,134)</v>
      </c>
      <c r="K259" s="70">
        <v>10.970502979700001</v>
      </c>
      <c r="L259" s="70">
        <v>13.581363768599999</v>
      </c>
      <c r="M259" s="70">
        <v>18.333881844099999</v>
      </c>
      <c r="N259" s="70">
        <v>20.746970459700002</v>
      </c>
      <c r="O259" s="70">
        <v>28.2594445368</v>
      </c>
      <c r="P259" s="70">
        <v>32.331525229299999</v>
      </c>
      <c r="Q259" s="71">
        <v>38134.4742357</v>
      </c>
      <c r="R259" s="71" t="str">
        <f>TEXT(Q259, "$#,###")</f>
        <v>$38,134</v>
      </c>
      <c r="S259" s="68" t="s">
        <v>724</v>
      </c>
      <c r="T259" s="68" t="s">
        <v>8</v>
      </c>
      <c r="U259" s="68" t="s">
        <v>8</v>
      </c>
      <c r="V259" s="61">
        <v>49.587755688999998</v>
      </c>
      <c r="W259" s="61">
        <v>71.636813314600005</v>
      </c>
      <c r="X259" s="61">
        <f>W259-V259</f>
        <v>22.049057625600007</v>
      </c>
      <c r="Y259" s="72">
        <f>X259/V259</f>
        <v>0.44464721823438214</v>
      </c>
      <c r="Z259" s="61">
        <v>71.636813314600005</v>
      </c>
      <c r="AA259" s="61">
        <v>74.582578810100003</v>
      </c>
      <c r="AB259" s="61">
        <f>AA259-Z259</f>
        <v>2.9457654954999981</v>
      </c>
      <c r="AC259" s="72">
        <f>AB259/Z259</f>
        <v>4.1120833817151856E-2</v>
      </c>
      <c r="AD259" s="61">
        <v>17.502504700599999</v>
      </c>
      <c r="AE259" s="61">
        <v>4.3756261751499999</v>
      </c>
      <c r="AF259" s="76" t="s">
        <v>90</v>
      </c>
      <c r="AG259" s="76" t="s">
        <v>90</v>
      </c>
      <c r="AH259" s="76" t="s">
        <v>90</v>
      </c>
      <c r="AI259" s="61">
        <v>70.468003142699999</v>
      </c>
      <c r="AJ259" s="61" t="s">
        <v>851</v>
      </c>
      <c r="AK259" s="63" t="e">
        <f>AJ259/AI259</f>
        <v>#VALUE!</v>
      </c>
      <c r="AL259" s="73">
        <v>91.1</v>
      </c>
      <c r="AM259" s="74">
        <v>0.158805</v>
      </c>
      <c r="AN259" s="74">
        <v>0.160301</v>
      </c>
      <c r="AO259" s="75">
        <v>2.2347667012E-4</v>
      </c>
      <c r="AP259" s="76" t="s">
        <v>90</v>
      </c>
      <c r="AQ259" s="76" t="s">
        <v>90</v>
      </c>
      <c r="AR259" s="75">
        <v>0.47049765919499997</v>
      </c>
      <c r="AS259" s="75">
        <v>0.169787715911</v>
      </c>
      <c r="AT259" s="75">
        <v>0.142781063381</v>
      </c>
      <c r="AU259" s="75">
        <v>0.14243040780399999</v>
      </c>
      <c r="AV259" s="76" t="s">
        <v>90</v>
      </c>
      <c r="AW259" s="61">
        <v>240</v>
      </c>
      <c r="AX259" s="61">
        <v>238</v>
      </c>
      <c r="AY259" s="61">
        <v>257</v>
      </c>
      <c r="AZ259" s="61">
        <v>395</v>
      </c>
      <c r="BA259" s="61">
        <v>417</v>
      </c>
      <c r="BB259" s="61">
        <f>SUM(AW259:BA259)</f>
        <v>1547</v>
      </c>
      <c r="BC259" s="61">
        <f>BA259-AW259</f>
        <v>177</v>
      </c>
      <c r="BD259" s="63">
        <f>BC259/AW259</f>
        <v>0.73750000000000004</v>
      </c>
      <c r="BE259" s="67">
        <f>IF(K259&lt;BE$6,1,0)</f>
        <v>1</v>
      </c>
      <c r="BF259" s="67">
        <f>+IF(AND(K259&gt;=BF$5,K259&lt;BF$6),1,0)</f>
        <v>0</v>
      </c>
      <c r="BG259" s="67">
        <f>+IF(AND(K259&gt;=BG$5,K259&lt;BG$6),1,0)</f>
        <v>0</v>
      </c>
      <c r="BH259" s="67">
        <f>+IF(AND(K259&gt;=BH$5,K259&lt;BH$6),1,0)</f>
        <v>0</v>
      </c>
      <c r="BI259" s="67">
        <f>+IF(K259&gt;=BI$6,1,0)</f>
        <v>0</v>
      </c>
      <c r="BJ259" s="67">
        <f>IF(M259&lt;BJ$6,1,0)</f>
        <v>0</v>
      </c>
      <c r="BK259" s="67">
        <f>+IF(AND(M259&gt;=BK$5,M259&lt;BK$6),1,0)</f>
        <v>1</v>
      </c>
      <c r="BL259" s="67">
        <f>+IF(AND(M259&gt;=BL$5,M259&lt;BL$6),1,0)</f>
        <v>0</v>
      </c>
      <c r="BM259" s="67">
        <f>+IF(AND(M259&gt;=BM$5,M259&lt;BM$6),1,0)</f>
        <v>0</v>
      </c>
      <c r="BN259" s="67">
        <f>+IF(M259&gt;=BN$6,1,0)</f>
        <v>0</v>
      </c>
      <c r="BO259" s="67" t="str">
        <f>+IF(M259&gt;=BO$6,"YES","NO")</f>
        <v>NO</v>
      </c>
      <c r="BP259" s="67" t="str">
        <f>+IF(K259&gt;=BP$6,"YES","NO")</f>
        <v>NO</v>
      </c>
      <c r="BQ259" s="67" t="str">
        <f>+IF(ISERROR(VLOOKUP(E259,'[1]Hi Tech List (2020)'!$A$2:$B$84,1,FALSE)),"NO","YES")</f>
        <v>NO</v>
      </c>
      <c r="BR259" s="67" t="str">
        <f>IF(AL259&gt;=BR$6,"YES","NO")</f>
        <v>NO</v>
      </c>
      <c r="BS259" s="67" t="str">
        <f>IF(AB259&gt;BS$6,"YES","NO")</f>
        <v>NO</v>
      </c>
      <c r="BT259" s="67" t="str">
        <f>IF(AC259&gt;BT$6,"YES","NO")</f>
        <v>NO</v>
      </c>
      <c r="BU259" s="67" t="str">
        <f>IF(AD259&gt;BU$6,"YES","NO")</f>
        <v>NO</v>
      </c>
      <c r="BV259" s="67" t="str">
        <f>IF(OR(BS259="YES",BT259="YES",BU259="YES"),"YES","NO")</f>
        <v>NO</v>
      </c>
      <c r="BW259" s="67" t="str">
        <f>+IF(BE259=1,BE$8,IF(BF259=1,BF$8,IF(BG259=1,BG$8,IF(BH259=1,BH$8,BI$8))))</f>
        <v>&lt;$15</v>
      </c>
      <c r="BX259" s="67" t="str">
        <f>+IF(BJ259=1,BJ$8,IF(BK259=1,BK$8,IF(BL259=1,BL$8,IF(BM259=1,BM$8,BN$8))))</f>
        <v>$15-20</v>
      </c>
    </row>
    <row r="260" spans="1:76" ht="25.5" hidden="1" x14ac:dyDescent="0.2">
      <c r="A260" s="77" t="str">
        <f t="shared" si="16"/>
        <v>23-0000</v>
      </c>
      <c r="B260" s="77" t="str">
        <f>VLOOKUP(A260,'[1]2- &amp; 3-digit SOC'!$A$1:$B$121,2,FALSE)</f>
        <v>Legal Occupations</v>
      </c>
      <c r="C260" s="77" t="str">
        <f t="shared" si="17"/>
        <v>23-0000 Legal Occupations</v>
      </c>
      <c r="D260" s="77" t="str">
        <f t="shared" si="18"/>
        <v>23-1000</v>
      </c>
      <c r="E260" s="77" t="str">
        <f>VLOOKUP(D260,'[1]2- &amp; 3-digit SOC'!$A$1:$B$121,2,FALSE)</f>
        <v>Lawyers, Judges, and Related Workers</v>
      </c>
      <c r="F260" s="77" t="str">
        <f t="shared" si="19"/>
        <v>23-1000 Lawyers, Judges, and Related Workers</v>
      </c>
      <c r="G260" s="77" t="s">
        <v>852</v>
      </c>
      <c r="H260" s="77" t="s">
        <v>853</v>
      </c>
      <c r="I260" s="77" t="s">
        <v>854</v>
      </c>
      <c r="J260" s="78" t="str">
        <f>CONCATENATE(H260, " (", R260, ")")</f>
        <v>Administrative Law Judges, Adjudicators, and Hearing Officers ($102,001)</v>
      </c>
      <c r="K260" s="70">
        <v>32.485294089</v>
      </c>
      <c r="L260" s="70">
        <v>36.420602607200003</v>
      </c>
      <c r="M260" s="70">
        <v>49.039123819300002</v>
      </c>
      <c r="N260" s="70">
        <v>55.6796618873</v>
      </c>
      <c r="O260" s="70">
        <v>79.851288934400003</v>
      </c>
      <c r="P260" s="70">
        <v>84.407632624499996</v>
      </c>
      <c r="Q260" s="71">
        <v>102001.377544</v>
      </c>
      <c r="R260" s="71" t="str">
        <f>TEXT(Q260, "$#,###")</f>
        <v>$102,001</v>
      </c>
      <c r="S260" s="68" t="s">
        <v>724</v>
      </c>
      <c r="T260" s="68" t="s">
        <v>539</v>
      </c>
      <c r="U260" s="68" t="s">
        <v>317</v>
      </c>
      <c r="V260" s="61">
        <v>171.99679874399999</v>
      </c>
      <c r="W260" s="61">
        <v>196.49313169999999</v>
      </c>
      <c r="X260" s="61">
        <f>W260-V260</f>
        <v>24.496332956000003</v>
      </c>
      <c r="Y260" s="72">
        <f>X260/V260</f>
        <v>0.14242319121567107</v>
      </c>
      <c r="Z260" s="61">
        <v>196.49313169999999</v>
      </c>
      <c r="AA260" s="61">
        <v>198.434106609</v>
      </c>
      <c r="AB260" s="61">
        <f>AA260-Z260</f>
        <v>1.9409749090000048</v>
      </c>
      <c r="AC260" s="72">
        <f>AB260/Z260</f>
        <v>9.8780801761734292E-3</v>
      </c>
      <c r="AD260" s="61">
        <v>37.481011817499997</v>
      </c>
      <c r="AE260" s="61">
        <v>9.3702529543700006</v>
      </c>
      <c r="AF260" s="61">
        <v>26.035525209999999</v>
      </c>
      <c r="AG260" s="61">
        <v>8.6785084033200004</v>
      </c>
      <c r="AH260" s="76">
        <v>4.3999999999999997E-2</v>
      </c>
      <c r="AI260" s="61">
        <v>195.476483108</v>
      </c>
      <c r="AJ260" s="61">
        <v>26.8454373786</v>
      </c>
      <c r="AK260" s="63">
        <f>AJ260/AI260</f>
        <v>0.13733333520108401</v>
      </c>
      <c r="AL260" s="73">
        <v>90.8</v>
      </c>
      <c r="AM260" s="74">
        <v>0.49365100000000001</v>
      </c>
      <c r="AN260" s="74">
        <v>0.485651</v>
      </c>
      <c r="AO260" s="75">
        <v>1.18581586722E-4</v>
      </c>
      <c r="AP260" s="75">
        <v>2.6118331097300002E-4</v>
      </c>
      <c r="AQ260" s="76" t="s">
        <v>90</v>
      </c>
      <c r="AR260" s="75">
        <v>0.20086932475499999</v>
      </c>
      <c r="AS260" s="75">
        <v>0.25614551014800002</v>
      </c>
      <c r="AT260" s="75">
        <v>0.23041639712199999</v>
      </c>
      <c r="AU260" s="75">
        <v>0.209044748562</v>
      </c>
      <c r="AV260" s="75">
        <v>0.100935758114</v>
      </c>
      <c r="AW260" s="61">
        <v>246</v>
      </c>
      <c r="AX260" s="61">
        <v>240</v>
      </c>
      <c r="AY260" s="61">
        <v>257</v>
      </c>
      <c r="AZ260" s="61">
        <v>396</v>
      </c>
      <c r="BA260" s="61">
        <v>418</v>
      </c>
      <c r="BB260" s="61">
        <f>SUM(AW260:BA260)</f>
        <v>1557</v>
      </c>
      <c r="BC260" s="61">
        <f>BA260-AW260</f>
        <v>172</v>
      </c>
      <c r="BD260" s="63">
        <f>BC260/AW260</f>
        <v>0.69918699186991873</v>
      </c>
      <c r="BE260" s="67">
        <f>IF(K260&lt;BE$6,1,0)</f>
        <v>0</v>
      </c>
      <c r="BF260" s="67">
        <f>+IF(AND(K260&gt;=BF$5,K260&lt;BF$6),1,0)</f>
        <v>0</v>
      </c>
      <c r="BG260" s="67">
        <f>+IF(AND(K260&gt;=BG$5,K260&lt;BG$6),1,0)</f>
        <v>0</v>
      </c>
      <c r="BH260" s="67">
        <f>+IF(AND(K260&gt;=BH$5,K260&lt;BH$6),1,0)</f>
        <v>0</v>
      </c>
      <c r="BI260" s="67">
        <f>+IF(K260&gt;=BI$6,1,0)</f>
        <v>1</v>
      </c>
      <c r="BJ260" s="67">
        <f>IF(M260&lt;BJ$6,1,0)</f>
        <v>0</v>
      </c>
      <c r="BK260" s="67">
        <f>+IF(AND(M260&gt;=BK$5,M260&lt;BK$6),1,0)</f>
        <v>0</v>
      </c>
      <c r="BL260" s="67">
        <f>+IF(AND(M260&gt;=BL$5,M260&lt;BL$6),1,0)</f>
        <v>0</v>
      </c>
      <c r="BM260" s="67">
        <f>+IF(AND(M260&gt;=BM$5,M260&lt;BM$6),1,0)</f>
        <v>0</v>
      </c>
      <c r="BN260" s="67">
        <f>+IF(M260&gt;=BN$6,1,0)</f>
        <v>1</v>
      </c>
      <c r="BO260" s="67" t="str">
        <f>+IF(M260&gt;=BO$6,"YES","NO")</f>
        <v>YES</v>
      </c>
      <c r="BP260" s="67" t="str">
        <f>+IF(K260&gt;=BP$6,"YES","NO")</f>
        <v>YES</v>
      </c>
      <c r="BQ260" s="67" t="str">
        <f>+IF(ISERROR(VLOOKUP(E260,'[1]Hi Tech List (2020)'!$A$2:$B$84,1,FALSE)),"NO","YES")</f>
        <v>NO</v>
      </c>
      <c r="BR260" s="67" t="str">
        <f>IF(AL260&gt;=BR$6,"YES","NO")</f>
        <v>NO</v>
      </c>
      <c r="BS260" s="67" t="str">
        <f>IF(AB260&gt;BS$6,"YES","NO")</f>
        <v>NO</v>
      </c>
      <c r="BT260" s="67" t="str">
        <f>IF(AC260&gt;BT$6,"YES","NO")</f>
        <v>NO</v>
      </c>
      <c r="BU260" s="67" t="str">
        <f>IF(AD260&gt;BU$6,"YES","NO")</f>
        <v>NO</v>
      </c>
      <c r="BV260" s="67" t="str">
        <f>IF(OR(BS260="YES",BT260="YES",BU260="YES"),"YES","NO")</f>
        <v>NO</v>
      </c>
      <c r="BW260" s="67" t="str">
        <f>+IF(BE260=1,BE$8,IF(BF260=1,BF$8,IF(BG260=1,BG$8,IF(BH260=1,BH$8,BI$8))))</f>
        <v>&gt;$30</v>
      </c>
      <c r="BX260" s="67" t="str">
        <f>+IF(BJ260=1,BJ$8,IF(BK260=1,BK$8,IF(BL260=1,BL$8,IF(BM260=1,BM$8,BN$8))))</f>
        <v>&gt;$30</v>
      </c>
    </row>
    <row r="261" spans="1:76" hidden="1" x14ac:dyDescent="0.2">
      <c r="A261" s="77" t="str">
        <f t="shared" si="16"/>
        <v>23-0000</v>
      </c>
      <c r="B261" s="77" t="str">
        <f>VLOOKUP(A261,'[1]2- &amp; 3-digit SOC'!$A$1:$B$121,2,FALSE)</f>
        <v>Legal Occupations</v>
      </c>
      <c r="C261" s="77" t="str">
        <f t="shared" si="17"/>
        <v>23-0000 Legal Occupations</v>
      </c>
      <c r="D261" s="77" t="str">
        <f t="shared" si="18"/>
        <v>23-1000</v>
      </c>
      <c r="E261" s="77" t="str">
        <f>VLOOKUP(D261,'[1]2- &amp; 3-digit SOC'!$A$1:$B$121,2,FALSE)</f>
        <v>Lawyers, Judges, and Related Workers</v>
      </c>
      <c r="F261" s="77" t="str">
        <f t="shared" si="19"/>
        <v>23-1000 Lawyers, Judges, and Related Workers</v>
      </c>
      <c r="G261" s="77" t="s">
        <v>855</v>
      </c>
      <c r="H261" s="77" t="s">
        <v>856</v>
      </c>
      <c r="I261" s="77" t="s">
        <v>857</v>
      </c>
      <c r="J261" s="78" t="str">
        <f>CONCATENATE(H261, " (", R261, ")")</f>
        <v>Arbitrators, Mediators, and Conciliators ($50,582)</v>
      </c>
      <c r="K261" s="70">
        <v>17.248488264700001</v>
      </c>
      <c r="L261" s="70">
        <v>20.706740723100001</v>
      </c>
      <c r="M261" s="70">
        <v>24.318475203199998</v>
      </c>
      <c r="N261" s="70">
        <v>33.018712687700003</v>
      </c>
      <c r="O261" s="70">
        <v>42.8338213802</v>
      </c>
      <c r="P261" s="70">
        <v>64.173083512000005</v>
      </c>
      <c r="Q261" s="71">
        <v>50582.428422700003</v>
      </c>
      <c r="R261" s="71" t="str">
        <f>TEXT(Q261, "$#,###")</f>
        <v>$50,582</v>
      </c>
      <c r="S261" s="68" t="s">
        <v>84</v>
      </c>
      <c r="T261" s="68" t="s">
        <v>546</v>
      </c>
      <c r="U261" s="68" t="s">
        <v>85</v>
      </c>
      <c r="V261" s="61">
        <v>110.685139718</v>
      </c>
      <c r="W261" s="61">
        <v>115.51589234799999</v>
      </c>
      <c r="X261" s="61">
        <f>W261-V261</f>
        <v>4.8307526299999921</v>
      </c>
      <c r="Y261" s="72">
        <f>X261/V261</f>
        <v>4.364409388927571E-2</v>
      </c>
      <c r="Z261" s="61">
        <v>115.51589234799999</v>
      </c>
      <c r="AA261" s="61">
        <v>122.541133152</v>
      </c>
      <c r="AB261" s="61">
        <f>AA261-Z261</f>
        <v>7.0252408040000063</v>
      </c>
      <c r="AC261" s="72">
        <f>AB261/Z261</f>
        <v>6.0816227630705218E-2</v>
      </c>
      <c r="AD261" s="61">
        <v>29.9149811982</v>
      </c>
      <c r="AE261" s="61">
        <v>7.4787452995599999</v>
      </c>
      <c r="AF261" s="61">
        <v>15.59124948</v>
      </c>
      <c r="AG261" s="61">
        <v>5.19708316</v>
      </c>
      <c r="AH261" s="76">
        <v>4.3999999999999997E-2</v>
      </c>
      <c r="AI261" s="61">
        <v>112.371371185</v>
      </c>
      <c r="AJ261" s="61">
        <v>19.609678315299998</v>
      </c>
      <c r="AK261" s="63">
        <f>AJ261/AI261</f>
        <v>0.17450777816901478</v>
      </c>
      <c r="AL261" s="73">
        <v>87.8</v>
      </c>
      <c r="AM261" s="74">
        <v>0.60581399999999996</v>
      </c>
      <c r="AN261" s="74">
        <v>0.60948999999999998</v>
      </c>
      <c r="AO261" s="75">
        <v>8.2458811136000004E-5</v>
      </c>
      <c r="AP261" s="75">
        <v>2.9357701787199999E-4</v>
      </c>
      <c r="AQ261" s="75">
        <v>2.2223280988199999E-3</v>
      </c>
      <c r="AR261" s="75">
        <v>0.16796939226099999</v>
      </c>
      <c r="AS261" s="75">
        <v>0.223694578758</v>
      </c>
      <c r="AT261" s="75">
        <v>0.20116368084299999</v>
      </c>
      <c r="AU261" s="75">
        <v>0.22434684257599999</v>
      </c>
      <c r="AV261" s="75">
        <v>0.18022714163299999</v>
      </c>
      <c r="AW261" s="61">
        <v>282</v>
      </c>
      <c r="AX261" s="61">
        <v>281</v>
      </c>
      <c r="AY261" s="61">
        <v>300</v>
      </c>
      <c r="AZ261" s="61">
        <v>427</v>
      </c>
      <c r="BA261" s="61">
        <v>445</v>
      </c>
      <c r="BB261" s="61">
        <f>SUM(AW261:BA261)</f>
        <v>1735</v>
      </c>
      <c r="BC261" s="61">
        <f>BA261-AW261</f>
        <v>163</v>
      </c>
      <c r="BD261" s="63">
        <f>BC261/AW261</f>
        <v>0.57801418439716312</v>
      </c>
      <c r="BE261" s="67">
        <f>IF(K261&lt;BE$6,1,0)</f>
        <v>0</v>
      </c>
      <c r="BF261" s="67">
        <f>+IF(AND(K261&gt;=BF$5,K261&lt;BF$6),1,0)</f>
        <v>1</v>
      </c>
      <c r="BG261" s="67">
        <f>+IF(AND(K261&gt;=BG$5,K261&lt;BG$6),1,0)</f>
        <v>0</v>
      </c>
      <c r="BH261" s="67">
        <f>+IF(AND(K261&gt;=BH$5,K261&lt;BH$6),1,0)</f>
        <v>0</v>
      </c>
      <c r="BI261" s="67">
        <f>+IF(K261&gt;=BI$6,1,0)</f>
        <v>0</v>
      </c>
      <c r="BJ261" s="67">
        <f>IF(M261&lt;BJ$6,1,0)</f>
        <v>0</v>
      </c>
      <c r="BK261" s="67">
        <f>+IF(AND(M261&gt;=BK$5,M261&lt;BK$6),1,0)</f>
        <v>0</v>
      </c>
      <c r="BL261" s="67">
        <f>+IF(AND(M261&gt;=BL$5,M261&lt;BL$6),1,0)</f>
        <v>1</v>
      </c>
      <c r="BM261" s="67">
        <f>+IF(AND(M261&gt;=BM$5,M261&lt;BM$6),1,0)</f>
        <v>0</v>
      </c>
      <c r="BN261" s="67">
        <f>+IF(M261&gt;=BN$6,1,0)</f>
        <v>0</v>
      </c>
      <c r="BO261" s="67" t="str">
        <f>+IF(M261&gt;=BO$6,"YES","NO")</f>
        <v>YES</v>
      </c>
      <c r="BP261" s="67" t="str">
        <f>+IF(K261&gt;=BP$6,"YES","NO")</f>
        <v>YES</v>
      </c>
      <c r="BQ261" s="67" t="str">
        <f>+IF(ISERROR(VLOOKUP(E261,'[1]Hi Tech List (2020)'!$A$2:$B$84,1,FALSE)),"NO","YES")</f>
        <v>NO</v>
      </c>
      <c r="BR261" s="67" t="str">
        <f>IF(AL261&gt;=BR$6,"YES","NO")</f>
        <v>NO</v>
      </c>
      <c r="BS261" s="67" t="str">
        <f>IF(AB261&gt;BS$6,"YES","NO")</f>
        <v>NO</v>
      </c>
      <c r="BT261" s="67" t="str">
        <f>IF(AC261&gt;BT$6,"YES","NO")</f>
        <v>NO</v>
      </c>
      <c r="BU261" s="67" t="str">
        <f>IF(AD261&gt;BU$6,"YES","NO")</f>
        <v>NO</v>
      </c>
      <c r="BV261" s="67" t="str">
        <f>IF(OR(BS261="YES",BT261="YES",BU261="YES"),"YES","NO")</f>
        <v>NO</v>
      </c>
      <c r="BW261" s="67" t="str">
        <f>+IF(BE261=1,BE$8,IF(BF261=1,BF$8,IF(BG261=1,BG$8,IF(BH261=1,BH$8,BI$8))))</f>
        <v>$15-20</v>
      </c>
      <c r="BX261" s="67" t="str">
        <f>+IF(BJ261=1,BJ$8,IF(BK261=1,BK$8,IF(BL261=1,BL$8,IF(BM261=1,BM$8,BN$8))))</f>
        <v>$20-25</v>
      </c>
    </row>
    <row r="262" spans="1:76" hidden="1" x14ac:dyDescent="0.2">
      <c r="A262" s="77" t="str">
        <f t="shared" si="16"/>
        <v>23-0000</v>
      </c>
      <c r="B262" s="77" t="str">
        <f>VLOOKUP(A262,'[1]2- &amp; 3-digit SOC'!$A$1:$B$121,2,FALSE)</f>
        <v>Legal Occupations</v>
      </c>
      <c r="C262" s="77" t="str">
        <f t="shared" si="17"/>
        <v>23-0000 Legal Occupations</v>
      </c>
      <c r="D262" s="77" t="str">
        <f t="shared" si="18"/>
        <v>23-1000</v>
      </c>
      <c r="E262" s="77" t="str">
        <f>VLOOKUP(D262,'[1]2- &amp; 3-digit SOC'!$A$1:$B$121,2,FALSE)</f>
        <v>Lawyers, Judges, and Related Workers</v>
      </c>
      <c r="F262" s="77" t="str">
        <f t="shared" si="19"/>
        <v>23-1000 Lawyers, Judges, and Related Workers</v>
      </c>
      <c r="G262" s="77" t="s">
        <v>858</v>
      </c>
      <c r="H262" s="77" t="s">
        <v>859</v>
      </c>
      <c r="I262" s="77" t="s">
        <v>860</v>
      </c>
      <c r="J262" s="78" t="str">
        <f>CONCATENATE(H262, " (", R262, ")")</f>
        <v>Judges, Magistrate Judges, and Magistrates ($101,288)</v>
      </c>
      <c r="K262" s="70">
        <v>8.8258889478799993</v>
      </c>
      <c r="L262" s="70">
        <v>17.2238264028</v>
      </c>
      <c r="M262" s="70">
        <v>48.696205203700003</v>
      </c>
      <c r="N262" s="70">
        <v>46.829283405699996</v>
      </c>
      <c r="O262" s="70">
        <v>68.163313542099999</v>
      </c>
      <c r="P262" s="70">
        <v>76.806514676099994</v>
      </c>
      <c r="Q262" s="71">
        <v>101288.106824</v>
      </c>
      <c r="R262" s="71" t="str">
        <f>TEXT(Q262, "$#,###")</f>
        <v>$101,288</v>
      </c>
      <c r="S262" s="68" t="s">
        <v>724</v>
      </c>
      <c r="T262" s="68" t="s">
        <v>539</v>
      </c>
      <c r="U262" s="68" t="s">
        <v>317</v>
      </c>
      <c r="V262" s="61">
        <v>687.57285699199997</v>
      </c>
      <c r="W262" s="61">
        <v>645.42924987599997</v>
      </c>
      <c r="X262" s="61">
        <f>W262-V262</f>
        <v>-42.143607115999998</v>
      </c>
      <c r="Y262" s="72">
        <f>X262/V262</f>
        <v>-6.1293296684761869E-2</v>
      </c>
      <c r="Z262" s="61">
        <v>645.42924987599997</v>
      </c>
      <c r="AA262" s="61">
        <v>658.453571872</v>
      </c>
      <c r="AB262" s="61">
        <f>AA262-Z262</f>
        <v>13.024321996000026</v>
      </c>
      <c r="AC262" s="72">
        <f>AB262/Z262</f>
        <v>2.0179317870242575E-2</v>
      </c>
      <c r="AD262" s="61">
        <v>132.62150455899999</v>
      </c>
      <c r="AE262" s="61">
        <v>33.155376139700003</v>
      </c>
      <c r="AF262" s="61">
        <v>85.794593447899999</v>
      </c>
      <c r="AG262" s="61">
        <v>28.598197815999999</v>
      </c>
      <c r="AH262" s="62">
        <v>4.3999999999999997E-2</v>
      </c>
      <c r="AI262" s="61">
        <v>640.336422234</v>
      </c>
      <c r="AJ262" s="61">
        <v>87.167702262800006</v>
      </c>
      <c r="AK262" s="63">
        <f>AJ262/AI262</f>
        <v>0.1361279777881291</v>
      </c>
      <c r="AL262" s="73">
        <v>88.6</v>
      </c>
      <c r="AM262" s="74">
        <v>0.87229000000000001</v>
      </c>
      <c r="AN262" s="74">
        <v>0.86389499999999997</v>
      </c>
      <c r="AO262" s="75">
        <v>1.25181766929E-4</v>
      </c>
      <c r="AP262" s="75">
        <v>2.4274345181900001E-4</v>
      </c>
      <c r="AQ262" s="76" t="s">
        <v>90</v>
      </c>
      <c r="AR262" s="75">
        <v>0.22924937800100001</v>
      </c>
      <c r="AS262" s="75">
        <v>0.23463953254200001</v>
      </c>
      <c r="AT262" s="75">
        <v>0.23141167750899999</v>
      </c>
      <c r="AU262" s="75">
        <v>0.20995940893100001</v>
      </c>
      <c r="AV262" s="75">
        <v>9.15183266036E-2</v>
      </c>
      <c r="AW262" s="61">
        <v>246</v>
      </c>
      <c r="AX262" s="61">
        <v>240</v>
      </c>
      <c r="AY262" s="61">
        <v>257</v>
      </c>
      <c r="AZ262" s="61">
        <v>396</v>
      </c>
      <c r="BA262" s="61">
        <v>418</v>
      </c>
      <c r="BB262" s="61">
        <f>SUM(AW262:BA262)</f>
        <v>1557</v>
      </c>
      <c r="BC262" s="61">
        <f>BA262-AW262</f>
        <v>172</v>
      </c>
      <c r="BD262" s="63">
        <f>BC262/AW262</f>
        <v>0.69918699186991873</v>
      </c>
      <c r="BE262" s="67">
        <f>IF(K262&lt;BE$6,1,0)</f>
        <v>1</v>
      </c>
      <c r="BF262" s="67">
        <f>+IF(AND(K262&gt;=BF$5,K262&lt;BF$6),1,0)</f>
        <v>0</v>
      </c>
      <c r="BG262" s="67">
        <f>+IF(AND(K262&gt;=BG$5,K262&lt;BG$6),1,0)</f>
        <v>0</v>
      </c>
      <c r="BH262" s="67">
        <f>+IF(AND(K262&gt;=BH$5,K262&lt;BH$6),1,0)</f>
        <v>0</v>
      </c>
      <c r="BI262" s="67">
        <f>+IF(K262&gt;=BI$6,1,0)</f>
        <v>0</v>
      </c>
      <c r="BJ262" s="67">
        <f>IF(M262&lt;BJ$6,1,0)</f>
        <v>0</v>
      </c>
      <c r="BK262" s="67">
        <f>+IF(AND(M262&gt;=BK$5,M262&lt;BK$6),1,0)</f>
        <v>0</v>
      </c>
      <c r="BL262" s="67">
        <f>+IF(AND(M262&gt;=BL$5,M262&lt;BL$6),1,0)</f>
        <v>0</v>
      </c>
      <c r="BM262" s="67">
        <f>+IF(AND(M262&gt;=BM$5,M262&lt;BM$6),1,0)</f>
        <v>0</v>
      </c>
      <c r="BN262" s="67">
        <f>+IF(M262&gt;=BN$6,1,0)</f>
        <v>1</v>
      </c>
      <c r="BO262" s="67" t="str">
        <f>+IF(M262&gt;=BO$6,"YES","NO")</f>
        <v>YES</v>
      </c>
      <c r="BP262" s="67" t="str">
        <f>+IF(K262&gt;=BP$6,"YES","NO")</f>
        <v>NO</v>
      </c>
      <c r="BQ262" s="67" t="str">
        <f>+IF(ISERROR(VLOOKUP(E262,'[1]Hi Tech List (2020)'!$A$2:$B$84,1,FALSE)),"NO","YES")</f>
        <v>NO</v>
      </c>
      <c r="BR262" s="67" t="str">
        <f>IF(AL262&gt;=BR$6,"YES","NO")</f>
        <v>NO</v>
      </c>
      <c r="BS262" s="67" t="str">
        <f>IF(AB262&gt;BS$6,"YES","NO")</f>
        <v>NO</v>
      </c>
      <c r="BT262" s="67" t="str">
        <f>IF(AC262&gt;BT$6,"YES","NO")</f>
        <v>NO</v>
      </c>
      <c r="BU262" s="67" t="str">
        <f>IF(AD262&gt;BU$6,"YES","NO")</f>
        <v>YES</v>
      </c>
      <c r="BV262" s="67" t="str">
        <f>IF(OR(BS262="YES",BT262="YES",BU262="YES"),"YES","NO")</f>
        <v>YES</v>
      </c>
      <c r="BW262" s="67" t="str">
        <f>+IF(BE262=1,BE$8,IF(BF262=1,BF$8,IF(BG262=1,BG$8,IF(BH262=1,BH$8,BI$8))))</f>
        <v>&lt;$15</v>
      </c>
      <c r="BX262" s="67" t="str">
        <f>+IF(BJ262=1,BJ$8,IF(BK262=1,BK$8,IF(BL262=1,BL$8,IF(BM262=1,BM$8,BN$8))))</f>
        <v>&gt;$30</v>
      </c>
    </row>
    <row r="263" spans="1:76" hidden="1" x14ac:dyDescent="0.2">
      <c r="A263" s="77" t="str">
        <f t="shared" si="16"/>
        <v>23-0000</v>
      </c>
      <c r="B263" s="77" t="str">
        <f>VLOOKUP(A263,'[1]2- &amp; 3-digit SOC'!$A$1:$B$121,2,FALSE)</f>
        <v>Legal Occupations</v>
      </c>
      <c r="C263" s="77" t="str">
        <f t="shared" si="17"/>
        <v>23-0000 Legal Occupations</v>
      </c>
      <c r="D263" s="77" t="str">
        <f t="shared" si="18"/>
        <v>23-2000</v>
      </c>
      <c r="E263" s="77" t="str">
        <f>VLOOKUP(D263,'[1]2- &amp; 3-digit SOC'!$A$1:$B$121,2,FALSE)</f>
        <v>Legal Support Workers</v>
      </c>
      <c r="F263" s="77" t="str">
        <f t="shared" si="19"/>
        <v>23-2000 Legal Support Workers</v>
      </c>
      <c r="G263" s="77" t="s">
        <v>861</v>
      </c>
      <c r="H263" s="77" t="s">
        <v>862</v>
      </c>
      <c r="I263" s="77" t="s">
        <v>863</v>
      </c>
      <c r="J263" s="78" t="str">
        <f>CONCATENATE(H263, " (", R263, ")")</f>
        <v>Title Examiners, Abstractors, and Searchers ($47,312)</v>
      </c>
      <c r="K263" s="70">
        <v>11.912388761600001</v>
      </c>
      <c r="L263" s="70">
        <v>16.505975846399998</v>
      </c>
      <c r="M263" s="70">
        <v>22.746007973200001</v>
      </c>
      <c r="N263" s="70">
        <v>27.6523943772</v>
      </c>
      <c r="O263" s="70">
        <v>35.152740910600002</v>
      </c>
      <c r="P263" s="70">
        <v>54.435938197299997</v>
      </c>
      <c r="Q263" s="71">
        <v>47311.696584400001</v>
      </c>
      <c r="R263" s="71" t="str">
        <f>TEXT(Q263, "$#,###")</f>
        <v>$47,312</v>
      </c>
      <c r="S263" s="68" t="s">
        <v>307</v>
      </c>
      <c r="T263" s="68" t="s">
        <v>8</v>
      </c>
      <c r="U263" s="68" t="s">
        <v>85</v>
      </c>
      <c r="V263" s="61">
        <v>2303.4196103300001</v>
      </c>
      <c r="W263" s="61">
        <v>2501.71458282</v>
      </c>
      <c r="X263" s="61">
        <f>W263-V263</f>
        <v>198.29497248999996</v>
      </c>
      <c r="Y263" s="72">
        <f>X263/V263</f>
        <v>8.6087212074048111E-2</v>
      </c>
      <c r="Z263" s="61">
        <v>2501.71458282</v>
      </c>
      <c r="AA263" s="61">
        <v>2591.02085915</v>
      </c>
      <c r="AB263" s="61">
        <f>AA263-Z263</f>
        <v>89.306276329999946</v>
      </c>
      <c r="AC263" s="72">
        <f>AB263/Z263</f>
        <v>3.5698027642038811E-2</v>
      </c>
      <c r="AD263" s="61">
        <v>918.93018888300003</v>
      </c>
      <c r="AE263" s="61">
        <v>229.732547221</v>
      </c>
      <c r="AF263" s="61">
        <v>600.84434267500001</v>
      </c>
      <c r="AG263" s="61">
        <v>200.281447558</v>
      </c>
      <c r="AH263" s="62">
        <v>7.9000000000000001E-2</v>
      </c>
      <c r="AI263" s="61">
        <v>2457.76005708</v>
      </c>
      <c r="AJ263" s="61">
        <v>806.37163821199999</v>
      </c>
      <c r="AK263" s="63">
        <f>AJ263/AI263</f>
        <v>0.32809209177645637</v>
      </c>
      <c r="AL263" s="73">
        <v>87.3</v>
      </c>
      <c r="AM263" s="74">
        <v>1.5769409999999999</v>
      </c>
      <c r="AN263" s="74">
        <v>1.604867</v>
      </c>
      <c r="AO263" s="76" t="s">
        <v>90</v>
      </c>
      <c r="AP263" s="75">
        <v>1.4084127620200001E-2</v>
      </c>
      <c r="AQ263" s="75">
        <v>5.4288042371699999E-2</v>
      </c>
      <c r="AR263" s="75">
        <v>0.24096334154499999</v>
      </c>
      <c r="AS263" s="75">
        <v>0.23562581757000001</v>
      </c>
      <c r="AT263" s="75">
        <v>0.21710370590700001</v>
      </c>
      <c r="AU263" s="75">
        <v>0.17411190157600001</v>
      </c>
      <c r="AV263" s="75">
        <v>6.29124620573E-2</v>
      </c>
      <c r="AW263" s="61">
        <v>343</v>
      </c>
      <c r="AX263" s="61">
        <v>283</v>
      </c>
      <c r="AY263" s="61">
        <v>272</v>
      </c>
      <c r="AZ263" s="61">
        <v>235</v>
      </c>
      <c r="BA263" s="61">
        <v>270</v>
      </c>
      <c r="BB263" s="61">
        <f>SUM(AW263:BA263)</f>
        <v>1403</v>
      </c>
      <c r="BC263" s="61">
        <f>BA263-AW263</f>
        <v>-73</v>
      </c>
      <c r="BD263" s="63">
        <f>BC263/AW263</f>
        <v>-0.21282798833819241</v>
      </c>
      <c r="BE263" s="67">
        <f>IF(K263&lt;BE$6,1,0)</f>
        <v>1</v>
      </c>
      <c r="BF263" s="67">
        <f>+IF(AND(K263&gt;=BF$5,K263&lt;BF$6),1,0)</f>
        <v>0</v>
      </c>
      <c r="BG263" s="67">
        <f>+IF(AND(K263&gt;=BG$5,K263&lt;BG$6),1,0)</f>
        <v>0</v>
      </c>
      <c r="BH263" s="67">
        <f>+IF(AND(K263&gt;=BH$5,K263&lt;BH$6),1,0)</f>
        <v>0</v>
      </c>
      <c r="BI263" s="67">
        <f>+IF(K263&gt;=BI$6,1,0)</f>
        <v>0</v>
      </c>
      <c r="BJ263" s="67">
        <f>IF(M263&lt;BJ$6,1,0)</f>
        <v>0</v>
      </c>
      <c r="BK263" s="67">
        <f>+IF(AND(M263&gt;=BK$5,M263&lt;BK$6),1,0)</f>
        <v>0</v>
      </c>
      <c r="BL263" s="67">
        <f>+IF(AND(M263&gt;=BL$5,M263&lt;BL$6),1,0)</f>
        <v>1</v>
      </c>
      <c r="BM263" s="67">
        <f>+IF(AND(M263&gt;=BM$5,M263&lt;BM$6),1,0)</f>
        <v>0</v>
      </c>
      <c r="BN263" s="67">
        <f>+IF(M263&gt;=BN$6,1,0)</f>
        <v>0</v>
      </c>
      <c r="BO263" s="67" t="str">
        <f>+IF(M263&gt;=BO$6,"YES","NO")</f>
        <v>YES</v>
      </c>
      <c r="BP263" s="67" t="str">
        <f>+IF(K263&gt;=BP$6,"YES","NO")</f>
        <v>NO</v>
      </c>
      <c r="BQ263" s="67" t="str">
        <f>+IF(ISERROR(VLOOKUP(E263,'[1]Hi Tech List (2020)'!$A$2:$B$84,1,FALSE)),"NO","YES")</f>
        <v>NO</v>
      </c>
      <c r="BR263" s="67" t="str">
        <f>IF(AL263&gt;=BR$6,"YES","NO")</f>
        <v>NO</v>
      </c>
      <c r="BS263" s="67" t="str">
        <f>IF(AB263&gt;BS$6,"YES","NO")</f>
        <v>NO</v>
      </c>
      <c r="BT263" s="67" t="str">
        <f>IF(AC263&gt;BT$6,"YES","NO")</f>
        <v>NO</v>
      </c>
      <c r="BU263" s="67" t="str">
        <f>IF(AD263&gt;BU$6,"YES","NO")</f>
        <v>YES</v>
      </c>
      <c r="BV263" s="67" t="str">
        <f>IF(OR(BS263="YES",BT263="YES",BU263="YES"),"YES","NO")</f>
        <v>YES</v>
      </c>
      <c r="BW263" s="67" t="str">
        <f>+IF(BE263=1,BE$8,IF(BF263=1,BF$8,IF(BG263=1,BG$8,IF(BH263=1,BH$8,BI$8))))</f>
        <v>&lt;$15</v>
      </c>
      <c r="BX263" s="67" t="str">
        <f>+IF(BJ263=1,BJ$8,IF(BK263=1,BK$8,IF(BL263=1,BL$8,IF(BM263=1,BM$8,BN$8))))</f>
        <v>$20-25</v>
      </c>
    </row>
    <row r="264" spans="1:76" hidden="1" x14ac:dyDescent="0.2">
      <c r="A264" s="77" t="str">
        <f t="shared" si="16"/>
        <v>23-0000</v>
      </c>
      <c r="B264" s="77" t="str">
        <f>VLOOKUP(A264,'[1]2- &amp; 3-digit SOC'!$A$1:$B$121,2,FALSE)</f>
        <v>Legal Occupations</v>
      </c>
      <c r="C264" s="77" t="str">
        <f t="shared" si="17"/>
        <v>23-0000 Legal Occupations</v>
      </c>
      <c r="D264" s="77" t="str">
        <f t="shared" si="18"/>
        <v>23-2000</v>
      </c>
      <c r="E264" s="77" t="str">
        <f>VLOOKUP(D264,'[1]2- &amp; 3-digit SOC'!$A$1:$B$121,2,FALSE)</f>
        <v>Legal Support Workers</v>
      </c>
      <c r="F264" s="77" t="str">
        <f t="shared" si="19"/>
        <v>23-2000 Legal Support Workers</v>
      </c>
      <c r="G264" s="77" t="s">
        <v>864</v>
      </c>
      <c r="H264" s="77" t="s">
        <v>865</v>
      </c>
      <c r="I264" s="77" t="s">
        <v>866</v>
      </c>
      <c r="J264" s="78" t="str">
        <f>CONCATENATE(H264, " (", R264, ")")</f>
        <v>Legal Support Workers, All Other ($50,669)</v>
      </c>
      <c r="K264" s="70">
        <v>12.8195114739</v>
      </c>
      <c r="L264" s="70">
        <v>16.841549768899998</v>
      </c>
      <c r="M264" s="70">
        <v>24.360098449599999</v>
      </c>
      <c r="N264" s="70">
        <v>29.333134227199999</v>
      </c>
      <c r="O264" s="70">
        <v>37.090864766199999</v>
      </c>
      <c r="P264" s="70">
        <v>54.291911536100002</v>
      </c>
      <c r="Q264" s="71">
        <v>50669.004775200003</v>
      </c>
      <c r="R264" s="71" t="str">
        <f>TEXT(Q264, "$#,###")</f>
        <v>$50,669</v>
      </c>
      <c r="S264" s="68" t="s">
        <v>139</v>
      </c>
      <c r="T264" s="68" t="s">
        <v>8</v>
      </c>
      <c r="U264" s="68" t="s">
        <v>8</v>
      </c>
      <c r="V264" s="61">
        <v>1185.0462127200001</v>
      </c>
      <c r="W264" s="61">
        <v>1308.55785524</v>
      </c>
      <c r="X264" s="61">
        <f>W264-V264</f>
        <v>123.5116425199999</v>
      </c>
      <c r="Y264" s="72">
        <f>X264/V264</f>
        <v>0.10422516961301233</v>
      </c>
      <c r="Z264" s="61">
        <v>1308.55785524</v>
      </c>
      <c r="AA264" s="61">
        <v>1323.00532208</v>
      </c>
      <c r="AB264" s="61">
        <f>AA264-Z264</f>
        <v>14.447466840000061</v>
      </c>
      <c r="AC264" s="72">
        <f>AB264/Z264</f>
        <v>1.1040755119956298E-2</v>
      </c>
      <c r="AD264" s="61">
        <v>442.32755584699999</v>
      </c>
      <c r="AE264" s="61">
        <v>110.58188896199999</v>
      </c>
      <c r="AF264" s="61">
        <v>311.38790679900001</v>
      </c>
      <c r="AG264" s="61">
        <v>103.795968933</v>
      </c>
      <c r="AH264" s="62">
        <v>7.9000000000000001E-2</v>
      </c>
      <c r="AI264" s="61">
        <v>1300.5174629999999</v>
      </c>
      <c r="AJ264" s="61">
        <v>450.00124247100001</v>
      </c>
      <c r="AK264" s="63">
        <f>AJ264/AI264</f>
        <v>0.34601707033825507</v>
      </c>
      <c r="AL264" s="73">
        <v>89.1</v>
      </c>
      <c r="AM264" s="74">
        <v>0.97699100000000005</v>
      </c>
      <c r="AN264" s="74">
        <v>0.96840099999999996</v>
      </c>
      <c r="AO264" s="76" t="s">
        <v>90</v>
      </c>
      <c r="AP264" s="75">
        <v>2.30493628722E-2</v>
      </c>
      <c r="AQ264" s="75">
        <v>6.4034078342400005E-2</v>
      </c>
      <c r="AR264" s="75">
        <v>0.244843528064</v>
      </c>
      <c r="AS264" s="75">
        <v>0.21748701488899999</v>
      </c>
      <c r="AT264" s="75">
        <v>0.20986095682399999</v>
      </c>
      <c r="AU264" s="75">
        <v>0.17249064494899999</v>
      </c>
      <c r="AV264" s="75">
        <v>6.7138229665899996E-2</v>
      </c>
      <c r="AW264" s="61">
        <v>343</v>
      </c>
      <c r="AX264" s="61">
        <v>283</v>
      </c>
      <c r="AY264" s="61">
        <v>272</v>
      </c>
      <c r="AZ264" s="61">
        <v>235</v>
      </c>
      <c r="BA264" s="61">
        <v>270</v>
      </c>
      <c r="BB264" s="61">
        <f>SUM(AW264:BA264)</f>
        <v>1403</v>
      </c>
      <c r="BC264" s="61">
        <f>BA264-AW264</f>
        <v>-73</v>
      </c>
      <c r="BD264" s="63">
        <f>BC264/AW264</f>
        <v>-0.21282798833819241</v>
      </c>
      <c r="BE264" s="67">
        <f>IF(K264&lt;BE$6,1,0)</f>
        <v>1</v>
      </c>
      <c r="BF264" s="67">
        <f>+IF(AND(K264&gt;=BF$5,K264&lt;BF$6),1,0)</f>
        <v>0</v>
      </c>
      <c r="BG264" s="67">
        <f>+IF(AND(K264&gt;=BG$5,K264&lt;BG$6),1,0)</f>
        <v>0</v>
      </c>
      <c r="BH264" s="67">
        <f>+IF(AND(K264&gt;=BH$5,K264&lt;BH$6),1,0)</f>
        <v>0</v>
      </c>
      <c r="BI264" s="67">
        <f>+IF(K264&gt;=BI$6,1,0)</f>
        <v>0</v>
      </c>
      <c r="BJ264" s="67">
        <f>IF(M264&lt;BJ$6,1,0)</f>
        <v>0</v>
      </c>
      <c r="BK264" s="67">
        <f>+IF(AND(M264&gt;=BK$5,M264&lt;BK$6),1,0)</f>
        <v>0</v>
      </c>
      <c r="BL264" s="67">
        <f>+IF(AND(M264&gt;=BL$5,M264&lt;BL$6),1,0)</f>
        <v>1</v>
      </c>
      <c r="BM264" s="67">
        <f>+IF(AND(M264&gt;=BM$5,M264&lt;BM$6),1,0)</f>
        <v>0</v>
      </c>
      <c r="BN264" s="67">
        <f>+IF(M264&gt;=BN$6,1,0)</f>
        <v>0</v>
      </c>
      <c r="BO264" s="67" t="str">
        <f>+IF(M264&gt;=BO$6,"YES","NO")</f>
        <v>YES</v>
      </c>
      <c r="BP264" s="67" t="str">
        <f>+IF(K264&gt;=BP$6,"YES","NO")</f>
        <v>NO</v>
      </c>
      <c r="BQ264" s="67" t="str">
        <f>+IF(ISERROR(VLOOKUP(E264,'[1]Hi Tech List (2020)'!$A$2:$B$84,1,FALSE)),"NO","YES")</f>
        <v>NO</v>
      </c>
      <c r="BR264" s="67" t="str">
        <f>IF(AL264&gt;=BR$6,"YES","NO")</f>
        <v>NO</v>
      </c>
      <c r="BS264" s="67" t="str">
        <f>IF(AB264&gt;BS$6,"YES","NO")</f>
        <v>NO</v>
      </c>
      <c r="BT264" s="67" t="str">
        <f>IF(AC264&gt;BT$6,"YES","NO")</f>
        <v>NO</v>
      </c>
      <c r="BU264" s="67" t="str">
        <f>IF(AD264&gt;BU$6,"YES","NO")</f>
        <v>YES</v>
      </c>
      <c r="BV264" s="67" t="str">
        <f>IF(OR(BS264="YES",BT264="YES",BU264="YES"),"YES","NO")</f>
        <v>YES</v>
      </c>
      <c r="BW264" s="67" t="str">
        <f>+IF(BE264=1,BE$8,IF(BF264=1,BF$8,IF(BG264=1,BG$8,IF(BH264=1,BH$8,BI$8))))</f>
        <v>&lt;$15</v>
      </c>
      <c r="BX264" s="67" t="str">
        <f>+IF(BJ264=1,BJ$8,IF(BK264=1,BK$8,IF(BL264=1,BL$8,IF(BM264=1,BM$8,BN$8))))</f>
        <v>$20-25</v>
      </c>
    </row>
    <row r="265" spans="1:76" hidden="1" x14ac:dyDescent="0.2">
      <c r="A265" s="77" t="str">
        <f t="shared" ref="A265:A328" si="20">CONCATENATE(LEFT(G265, 3), "0000")</f>
        <v>25-0000</v>
      </c>
      <c r="B265" s="77" t="str">
        <f>VLOOKUP(A265,'[1]2- &amp; 3-digit SOC'!$A$1:$B$121,2,FALSE)</f>
        <v>Educational Instruction and Library Occupations</v>
      </c>
      <c r="C265" s="77" t="str">
        <f t="shared" ref="C265:C328" si="21">CONCATENATE(A265, " ",B265)</f>
        <v>25-0000 Educational Instruction and Library Occupations</v>
      </c>
      <c r="D265" s="77" t="str">
        <f t="shared" ref="D265:D328" si="22">CONCATENATE(LEFT(G265, 4), "000")</f>
        <v>25-1000</v>
      </c>
      <c r="E265" s="77" t="str">
        <f>VLOOKUP(D265,'[1]2- &amp; 3-digit SOC'!$A$1:$B$121,2,FALSE)</f>
        <v>Postsecondary Teachers</v>
      </c>
      <c r="F265" s="77" t="str">
        <f t="shared" ref="F265:F328" si="23">CONCATENATE(D265, " ",E265)</f>
        <v>25-1000 Postsecondary Teachers</v>
      </c>
      <c r="G265" s="77" t="s">
        <v>867</v>
      </c>
      <c r="H265" s="77" t="s">
        <v>868</v>
      </c>
      <c r="I265" s="77" t="s">
        <v>869</v>
      </c>
      <c r="J265" s="78" t="str">
        <f>CONCATENATE(H265, " (", R265, ")")</f>
        <v>Postsecondary Teachers ($66,667)</v>
      </c>
      <c r="K265" s="70">
        <v>8.4083929063100005</v>
      </c>
      <c r="L265" s="70">
        <v>14.861553069699999</v>
      </c>
      <c r="M265" s="70">
        <v>32.051316587599999</v>
      </c>
      <c r="N265" s="70">
        <v>40.108415600400001</v>
      </c>
      <c r="O265" s="70">
        <v>47.699934541499999</v>
      </c>
      <c r="P265" s="70">
        <v>75.159113901699996</v>
      </c>
      <c r="Q265" s="71">
        <v>66666.738502099994</v>
      </c>
      <c r="R265" s="71" t="str">
        <f>TEXT(Q265, "$#,###")</f>
        <v>$66,667</v>
      </c>
      <c r="S265" s="68" t="s">
        <v>724</v>
      </c>
      <c r="T265" s="68" t="s">
        <v>8</v>
      </c>
      <c r="U265" s="68" t="s">
        <v>8</v>
      </c>
      <c r="V265" s="61">
        <v>26491.831319299999</v>
      </c>
      <c r="W265" s="61">
        <v>29019.2699913</v>
      </c>
      <c r="X265" s="61">
        <f>W265-V265</f>
        <v>2527.4386720000002</v>
      </c>
      <c r="Y265" s="72">
        <f>X265/V265</f>
        <v>9.5404452849535332E-2</v>
      </c>
      <c r="Z265" s="61">
        <v>29019.2699913</v>
      </c>
      <c r="AA265" s="61">
        <v>31360.353884200002</v>
      </c>
      <c r="AB265" s="61">
        <f>AA265-Z265</f>
        <v>2341.083892900002</v>
      </c>
      <c r="AC265" s="72">
        <f>AB265/Z265</f>
        <v>8.0673424714055891E-2</v>
      </c>
      <c r="AD265" s="61">
        <v>12260.742209</v>
      </c>
      <c r="AE265" s="61">
        <v>3065.1855522599999</v>
      </c>
      <c r="AF265" s="61">
        <v>6908.63568553</v>
      </c>
      <c r="AG265" s="61">
        <v>2302.8785618400002</v>
      </c>
      <c r="AH265" s="62">
        <v>7.7079460966499994E-2</v>
      </c>
      <c r="AI265" s="61">
        <v>27969.727885299999</v>
      </c>
      <c r="AJ265" s="61">
        <v>7912.6569287800003</v>
      </c>
      <c r="AK265" s="63">
        <f>AJ265/AI265</f>
        <v>0.28290074759499684</v>
      </c>
      <c r="AL265" s="73">
        <v>86.6</v>
      </c>
      <c r="AM265" s="74">
        <v>0.62678500000000004</v>
      </c>
      <c r="AN265" s="74">
        <v>0.64503600000000005</v>
      </c>
      <c r="AO265" s="75">
        <v>1.4608624526899999E-3</v>
      </c>
      <c r="AP265" s="75">
        <v>3.2968035797099997E-2</v>
      </c>
      <c r="AQ265" s="75">
        <v>6.31557947294E-2</v>
      </c>
      <c r="AR265" s="75">
        <v>0.21928551071899999</v>
      </c>
      <c r="AS265" s="75">
        <v>0.19940970703700001</v>
      </c>
      <c r="AT265" s="75">
        <v>0.16529370965599999</v>
      </c>
      <c r="AU265" s="75">
        <v>0.18819285756199999</v>
      </c>
      <c r="AV265" s="75">
        <v>0.13023352204700001</v>
      </c>
      <c r="AW265" s="61">
        <v>3128</v>
      </c>
      <c r="AX265" s="61">
        <v>3194</v>
      </c>
      <c r="AY265" s="61">
        <v>3407</v>
      </c>
      <c r="AZ265" s="61">
        <v>3463</v>
      </c>
      <c r="BA265" s="61">
        <v>4022</v>
      </c>
      <c r="BB265" s="61">
        <f>SUM(AW265:BA265)</f>
        <v>17214</v>
      </c>
      <c r="BC265" s="61">
        <f>BA265-AW265</f>
        <v>894</v>
      </c>
      <c r="BD265" s="63">
        <f>BC265/AW265</f>
        <v>0.28580562659846548</v>
      </c>
      <c r="BE265" s="67">
        <f>IF(K265&lt;BE$6,1,0)</f>
        <v>1</v>
      </c>
      <c r="BF265" s="67">
        <f>+IF(AND(K265&gt;=BF$5,K265&lt;BF$6),1,0)</f>
        <v>0</v>
      </c>
      <c r="BG265" s="67">
        <f>+IF(AND(K265&gt;=BG$5,K265&lt;BG$6),1,0)</f>
        <v>0</v>
      </c>
      <c r="BH265" s="67">
        <f>+IF(AND(K265&gt;=BH$5,K265&lt;BH$6),1,0)</f>
        <v>0</v>
      </c>
      <c r="BI265" s="67">
        <f>+IF(K265&gt;=BI$6,1,0)</f>
        <v>0</v>
      </c>
      <c r="BJ265" s="67">
        <f>IF(M265&lt;BJ$6,1,0)</f>
        <v>0</v>
      </c>
      <c r="BK265" s="67">
        <f>+IF(AND(M265&gt;=BK$5,M265&lt;BK$6),1,0)</f>
        <v>0</v>
      </c>
      <c r="BL265" s="67">
        <f>+IF(AND(M265&gt;=BL$5,M265&lt;BL$6),1,0)</f>
        <v>0</v>
      </c>
      <c r="BM265" s="67">
        <f>+IF(AND(M265&gt;=BM$5,M265&lt;BM$6),1,0)</f>
        <v>0</v>
      </c>
      <c r="BN265" s="67">
        <f>+IF(M265&gt;=BN$6,1,0)</f>
        <v>1</v>
      </c>
      <c r="BO265" s="67" t="str">
        <f>+IF(M265&gt;=BO$6,"YES","NO")</f>
        <v>YES</v>
      </c>
      <c r="BP265" s="67" t="str">
        <f>+IF(K265&gt;=BP$6,"YES","NO")</f>
        <v>NO</v>
      </c>
      <c r="BQ265" s="67" t="str">
        <f>+IF(ISERROR(VLOOKUP(E265,'[1]Hi Tech List (2020)'!$A$2:$B$84,1,FALSE)),"NO","YES")</f>
        <v>NO</v>
      </c>
      <c r="BR265" s="67" t="str">
        <f>IF(AL265&gt;=BR$6,"YES","NO")</f>
        <v>NO</v>
      </c>
      <c r="BS265" s="67" t="str">
        <f>IF(AB265&gt;BS$6,"YES","NO")</f>
        <v>YES</v>
      </c>
      <c r="BT265" s="67" t="str">
        <f>IF(AC265&gt;BT$6,"YES","NO")</f>
        <v>NO</v>
      </c>
      <c r="BU265" s="67" t="str">
        <f>IF(AD265&gt;BU$6,"YES","NO")</f>
        <v>YES</v>
      </c>
      <c r="BV265" s="67" t="str">
        <f>IF(OR(BS265="YES",BT265="YES",BU265="YES"),"YES","NO")</f>
        <v>YES</v>
      </c>
      <c r="BW265" s="67" t="str">
        <f>+IF(BE265=1,BE$8,IF(BF265=1,BF$8,IF(BG265=1,BG$8,IF(BH265=1,BH$8,BI$8))))</f>
        <v>&lt;$15</v>
      </c>
      <c r="BX265" s="67" t="str">
        <f>+IF(BJ265=1,BJ$8,IF(BK265=1,BK$8,IF(BL265=1,BL$8,IF(BM265=1,BM$8,BN$8))))</f>
        <v>&gt;$30</v>
      </c>
    </row>
    <row r="266" spans="1:76" hidden="1" x14ac:dyDescent="0.2">
      <c r="A266" s="77" t="str">
        <f t="shared" si="20"/>
        <v>25-0000</v>
      </c>
      <c r="B266" s="77" t="str">
        <f>VLOOKUP(A266,'[1]2- &amp; 3-digit SOC'!$A$1:$B$121,2,FALSE)</f>
        <v>Educational Instruction and Library Occupations</v>
      </c>
      <c r="C266" s="77" t="str">
        <f t="shared" si="21"/>
        <v>25-0000 Educational Instruction and Library Occupations</v>
      </c>
      <c r="D266" s="77" t="str">
        <f t="shared" si="22"/>
        <v>25-2000</v>
      </c>
      <c r="E266" s="77" t="str">
        <f>VLOOKUP(D266,'[1]2- &amp; 3-digit SOC'!$A$1:$B$121,2,FALSE)</f>
        <v>Preschool, Elementary, Middle, Secondary, and Special Education Teachers</v>
      </c>
      <c r="F266" s="77" t="str">
        <f t="shared" si="23"/>
        <v>25-2000 Preschool, Elementary, Middle, Secondary, and Special Education Teachers</v>
      </c>
      <c r="G266" s="77" t="s">
        <v>870</v>
      </c>
      <c r="H266" s="77" t="s">
        <v>871</v>
      </c>
      <c r="I266" s="77" t="s">
        <v>872</v>
      </c>
      <c r="J266" s="78" t="str">
        <f>CONCATENATE(H266, " (", R266, ")")</f>
        <v>Preschool Teachers, Except Special Education ($29,249)</v>
      </c>
      <c r="K266" s="70">
        <v>9.9924081736900003</v>
      </c>
      <c r="L266" s="70">
        <v>11.604768437600001</v>
      </c>
      <c r="M266" s="70">
        <v>14.0620586211</v>
      </c>
      <c r="N266" s="70">
        <v>16.8684748736</v>
      </c>
      <c r="O266" s="70">
        <v>24.281687525900001</v>
      </c>
      <c r="P266" s="70">
        <v>29.037211538800001</v>
      </c>
      <c r="Q266" s="71">
        <v>29249.081932000001</v>
      </c>
      <c r="R266" s="71" t="str">
        <f>TEXT(Q266, "$#,###")</f>
        <v>$29,249</v>
      </c>
      <c r="S266" s="68" t="s">
        <v>139</v>
      </c>
      <c r="T266" s="68" t="s">
        <v>8</v>
      </c>
      <c r="U266" s="68" t="s">
        <v>8</v>
      </c>
      <c r="V266" s="61">
        <v>13643.684535099999</v>
      </c>
      <c r="W266" s="61">
        <v>13279.341317</v>
      </c>
      <c r="X266" s="61">
        <f>W266-V266</f>
        <v>-364.34321809999892</v>
      </c>
      <c r="Y266" s="72">
        <f>X266/V266</f>
        <v>-2.6704166104301423E-2</v>
      </c>
      <c r="Z266" s="61">
        <v>13279.341317</v>
      </c>
      <c r="AA266" s="61">
        <v>13650.936053199999</v>
      </c>
      <c r="AB266" s="61">
        <f>AA266-Z266</f>
        <v>371.59473619999881</v>
      </c>
      <c r="AC266" s="72">
        <f>AB266/Z266</f>
        <v>2.7982919282622035E-2</v>
      </c>
      <c r="AD266" s="61">
        <v>5334.9327954299997</v>
      </c>
      <c r="AE266" s="61">
        <v>1333.7331988599999</v>
      </c>
      <c r="AF266" s="61">
        <v>3621.6407738100002</v>
      </c>
      <c r="AG266" s="61">
        <v>1207.2135912700001</v>
      </c>
      <c r="AH266" s="62">
        <v>0.09</v>
      </c>
      <c r="AI266" s="61">
        <v>13113.8664634</v>
      </c>
      <c r="AJ266" s="61">
        <v>8217.0452125400006</v>
      </c>
      <c r="AK266" s="63">
        <f>AJ266/AI266</f>
        <v>0.62659210656698938</v>
      </c>
      <c r="AL266" s="73">
        <v>81.5</v>
      </c>
      <c r="AM266" s="74">
        <v>1.039426</v>
      </c>
      <c r="AN266" s="74">
        <v>1.0290509999999999</v>
      </c>
      <c r="AO266" s="75">
        <v>4.2860651224900003E-3</v>
      </c>
      <c r="AP266" s="75">
        <v>5.2330623753899998E-2</v>
      </c>
      <c r="AQ266" s="75">
        <v>9.5004889598300002E-2</v>
      </c>
      <c r="AR266" s="75">
        <v>0.28785229565199999</v>
      </c>
      <c r="AS266" s="75">
        <v>0.237377848852</v>
      </c>
      <c r="AT266" s="75">
        <v>0.180271719867</v>
      </c>
      <c r="AU266" s="75">
        <v>0.110130331205</v>
      </c>
      <c r="AV266" s="75">
        <v>3.27462259494E-2</v>
      </c>
      <c r="AW266" s="61">
        <v>753</v>
      </c>
      <c r="AX266" s="61">
        <v>732</v>
      </c>
      <c r="AY266" s="61">
        <v>720</v>
      </c>
      <c r="AZ266" s="61">
        <v>788</v>
      </c>
      <c r="BA266" s="61">
        <v>782</v>
      </c>
      <c r="BB266" s="61">
        <f>SUM(AW266:BA266)</f>
        <v>3775</v>
      </c>
      <c r="BC266" s="61">
        <f>BA266-AW266</f>
        <v>29</v>
      </c>
      <c r="BD266" s="63">
        <f>BC266/AW266</f>
        <v>3.851261620185923E-2</v>
      </c>
      <c r="BE266" s="67">
        <f>IF(K266&lt;BE$6,1,0)</f>
        <v>1</v>
      </c>
      <c r="BF266" s="67">
        <f>+IF(AND(K266&gt;=BF$5,K266&lt;BF$6),1,0)</f>
        <v>0</v>
      </c>
      <c r="BG266" s="67">
        <f>+IF(AND(K266&gt;=BG$5,K266&lt;BG$6),1,0)</f>
        <v>0</v>
      </c>
      <c r="BH266" s="67">
        <f>+IF(AND(K266&gt;=BH$5,K266&lt;BH$6),1,0)</f>
        <v>0</v>
      </c>
      <c r="BI266" s="67">
        <f>+IF(K266&gt;=BI$6,1,0)</f>
        <v>0</v>
      </c>
      <c r="BJ266" s="67">
        <f>IF(M266&lt;BJ$6,1,0)</f>
        <v>1</v>
      </c>
      <c r="BK266" s="67">
        <f>+IF(AND(M266&gt;=BK$5,M266&lt;BK$6),1,0)</f>
        <v>0</v>
      </c>
      <c r="BL266" s="67">
        <f>+IF(AND(M266&gt;=BL$5,M266&lt;BL$6),1,0)</f>
        <v>0</v>
      </c>
      <c r="BM266" s="67">
        <f>+IF(AND(M266&gt;=BM$5,M266&lt;BM$6),1,0)</f>
        <v>0</v>
      </c>
      <c r="BN266" s="67">
        <f>+IF(M266&gt;=BN$6,1,0)</f>
        <v>0</v>
      </c>
      <c r="BO266" s="67" t="str">
        <f>+IF(M266&gt;=BO$6,"YES","NO")</f>
        <v>NO</v>
      </c>
      <c r="BP266" s="67" t="str">
        <f>+IF(K266&gt;=BP$6,"YES","NO")</f>
        <v>NO</v>
      </c>
      <c r="BQ266" s="67" t="str">
        <f>+IF(ISERROR(VLOOKUP(E266,'[1]Hi Tech List (2020)'!$A$2:$B$84,1,FALSE)),"NO","YES")</f>
        <v>NO</v>
      </c>
      <c r="BR266" s="67" t="str">
        <f>IF(AL266&gt;=BR$6,"YES","NO")</f>
        <v>NO</v>
      </c>
      <c r="BS266" s="67" t="str">
        <f>IF(AB266&gt;BS$6,"YES","NO")</f>
        <v>YES</v>
      </c>
      <c r="BT266" s="67" t="str">
        <f>IF(AC266&gt;BT$6,"YES","NO")</f>
        <v>NO</v>
      </c>
      <c r="BU266" s="67" t="str">
        <f>IF(AD266&gt;BU$6,"YES","NO")</f>
        <v>YES</v>
      </c>
      <c r="BV266" s="67" t="str">
        <f>IF(OR(BS266="YES",BT266="YES",BU266="YES"),"YES","NO")</f>
        <v>YES</v>
      </c>
      <c r="BW266" s="67" t="str">
        <f>+IF(BE266=1,BE$8,IF(BF266=1,BF$8,IF(BG266=1,BG$8,IF(BH266=1,BH$8,BI$8))))</f>
        <v>&lt;$15</v>
      </c>
      <c r="BX266" s="67" t="str">
        <f>+IF(BJ266=1,BJ$8,IF(BK266=1,BK$8,IF(BL266=1,BL$8,IF(BM266=1,BM$8,BN$8))))</f>
        <v>&lt;$15</v>
      </c>
    </row>
    <row r="267" spans="1:76" ht="25.5" hidden="1" x14ac:dyDescent="0.2">
      <c r="A267" s="77" t="str">
        <f t="shared" si="20"/>
        <v>25-0000</v>
      </c>
      <c r="B267" s="77" t="str">
        <f>VLOOKUP(A267,'[1]2- &amp; 3-digit SOC'!$A$1:$B$121,2,FALSE)</f>
        <v>Educational Instruction and Library Occupations</v>
      </c>
      <c r="C267" s="77" t="str">
        <f t="shared" si="21"/>
        <v>25-0000 Educational Instruction and Library Occupations</v>
      </c>
      <c r="D267" s="77" t="str">
        <f t="shared" si="22"/>
        <v>25-2000</v>
      </c>
      <c r="E267" s="77" t="str">
        <f>VLOOKUP(D267,'[1]2- &amp; 3-digit SOC'!$A$1:$B$121,2,FALSE)</f>
        <v>Preschool, Elementary, Middle, Secondary, and Special Education Teachers</v>
      </c>
      <c r="F267" s="77" t="str">
        <f t="shared" si="23"/>
        <v>25-2000 Preschool, Elementary, Middle, Secondary, and Special Education Teachers</v>
      </c>
      <c r="G267" s="77" t="s">
        <v>873</v>
      </c>
      <c r="H267" s="77" t="s">
        <v>874</v>
      </c>
      <c r="I267" s="77" t="s">
        <v>875</v>
      </c>
      <c r="J267" s="78" t="str">
        <f>CONCATENATE(H267, " (", R267, ")")</f>
        <v>Career/Technical Education Teachers, Middle School ($57,816)</v>
      </c>
      <c r="K267" s="70">
        <v>24.624451374300001</v>
      </c>
      <c r="L267" s="70">
        <v>25.878295570100001</v>
      </c>
      <c r="M267" s="70">
        <v>27.796204127999999</v>
      </c>
      <c r="N267" s="70">
        <v>27.6521596326</v>
      </c>
      <c r="O267" s="70">
        <v>29.894735756599999</v>
      </c>
      <c r="P267" s="70">
        <v>31.404063540500001</v>
      </c>
      <c r="Q267" s="71">
        <v>57816.104586200003</v>
      </c>
      <c r="R267" s="71" t="str">
        <f>TEXT(Q267, "$#,###")</f>
        <v>$57,816</v>
      </c>
      <c r="S267" s="68" t="s">
        <v>84</v>
      </c>
      <c r="T267" s="68" t="s">
        <v>546</v>
      </c>
      <c r="U267" s="68" t="s">
        <v>8</v>
      </c>
      <c r="V267" s="61">
        <v>449.13880471300001</v>
      </c>
      <c r="W267" s="61">
        <v>466.19711171400002</v>
      </c>
      <c r="X267" s="61">
        <f>W267-V267</f>
        <v>17.058307001000003</v>
      </c>
      <c r="Y267" s="72">
        <f>X267/V267</f>
        <v>3.7980033838092148E-2</v>
      </c>
      <c r="Z267" s="61">
        <v>466.19711171400002</v>
      </c>
      <c r="AA267" s="61">
        <v>480.585517563</v>
      </c>
      <c r="AB267" s="61">
        <f>AA267-Z267</f>
        <v>14.38840584899998</v>
      </c>
      <c r="AC267" s="72">
        <f>AB267/Z267</f>
        <v>3.0863352619453589E-2</v>
      </c>
      <c r="AD267" s="61">
        <v>143.01922608000001</v>
      </c>
      <c r="AE267" s="61">
        <v>35.754806520099997</v>
      </c>
      <c r="AF267" s="61">
        <v>93.324950799299998</v>
      </c>
      <c r="AG267" s="61">
        <v>31.108316933099999</v>
      </c>
      <c r="AH267" s="62">
        <v>6.6000000000000003E-2</v>
      </c>
      <c r="AI267" s="61">
        <v>458.20535461999998</v>
      </c>
      <c r="AJ267" s="61">
        <v>102.514146541</v>
      </c>
      <c r="AK267" s="63">
        <f>AJ267/AI267</f>
        <v>0.22372970002940556</v>
      </c>
      <c r="AL267" s="73">
        <v>84.3</v>
      </c>
      <c r="AM267" s="74">
        <v>1.349845</v>
      </c>
      <c r="AN267" s="74">
        <v>1.351207</v>
      </c>
      <c r="AO267" s="75">
        <v>4.1456516263600003E-5</v>
      </c>
      <c r="AP267" s="76" t="s">
        <v>90</v>
      </c>
      <c r="AQ267" s="75">
        <v>2.6622930986999999E-2</v>
      </c>
      <c r="AR267" s="75">
        <v>0.24553691201700001</v>
      </c>
      <c r="AS267" s="75">
        <v>0.26965429877899999</v>
      </c>
      <c r="AT267" s="75">
        <v>0.250711198563</v>
      </c>
      <c r="AU267" s="75">
        <v>0.16222416173099999</v>
      </c>
      <c r="AV267" s="75">
        <v>4.37786587858E-2</v>
      </c>
      <c r="AW267" s="61">
        <v>0</v>
      </c>
      <c r="AX267" s="61">
        <v>0</v>
      </c>
      <c r="AY267" s="61">
        <v>0</v>
      </c>
      <c r="AZ267" s="61">
        <v>0</v>
      </c>
      <c r="BA267" s="61">
        <v>0</v>
      </c>
      <c r="BB267" s="61">
        <f>SUM(AW267:BA267)</f>
        <v>0</v>
      </c>
      <c r="BC267" s="61">
        <f>BA267-AW267</f>
        <v>0</v>
      </c>
      <c r="BD267" s="63">
        <v>0</v>
      </c>
      <c r="BE267" s="67">
        <f>IF(K267&lt;BE$6,1,0)</f>
        <v>0</v>
      </c>
      <c r="BF267" s="67">
        <f>+IF(AND(K267&gt;=BF$5,K267&lt;BF$6),1,0)</f>
        <v>0</v>
      </c>
      <c r="BG267" s="67">
        <f>+IF(AND(K267&gt;=BG$5,K267&lt;BG$6),1,0)</f>
        <v>1</v>
      </c>
      <c r="BH267" s="67">
        <f>+IF(AND(K267&gt;=BH$5,K267&lt;BH$6),1,0)</f>
        <v>0</v>
      </c>
      <c r="BI267" s="67">
        <f>+IF(K267&gt;=BI$6,1,0)</f>
        <v>0</v>
      </c>
      <c r="BJ267" s="67">
        <f>IF(M267&lt;BJ$6,1,0)</f>
        <v>0</v>
      </c>
      <c r="BK267" s="67">
        <f>+IF(AND(M267&gt;=BK$5,M267&lt;BK$6),1,0)</f>
        <v>0</v>
      </c>
      <c r="BL267" s="67">
        <f>+IF(AND(M267&gt;=BL$5,M267&lt;BL$6),1,0)</f>
        <v>0</v>
      </c>
      <c r="BM267" s="67">
        <f>+IF(AND(M267&gt;=BM$5,M267&lt;BM$6),1,0)</f>
        <v>1</v>
      </c>
      <c r="BN267" s="67">
        <f>+IF(M267&gt;=BN$6,1,0)</f>
        <v>0</v>
      </c>
      <c r="BO267" s="67" t="str">
        <f>+IF(M267&gt;=BO$6,"YES","NO")</f>
        <v>YES</v>
      </c>
      <c r="BP267" s="67" t="str">
        <f>+IF(K267&gt;=BP$6,"YES","NO")</f>
        <v>YES</v>
      </c>
      <c r="BQ267" s="67" t="str">
        <f>+IF(ISERROR(VLOOKUP(E267,'[1]Hi Tech List (2020)'!$A$2:$B$84,1,FALSE)),"NO","YES")</f>
        <v>NO</v>
      </c>
      <c r="BR267" s="67" t="str">
        <f>IF(AL267&gt;=BR$6,"YES","NO")</f>
        <v>NO</v>
      </c>
      <c r="BS267" s="67" t="str">
        <f>IF(AB267&gt;BS$6,"YES","NO")</f>
        <v>NO</v>
      </c>
      <c r="BT267" s="67" t="str">
        <f>IF(AC267&gt;BT$6,"YES","NO")</f>
        <v>NO</v>
      </c>
      <c r="BU267" s="67" t="str">
        <f>IF(AD267&gt;BU$6,"YES","NO")</f>
        <v>YES</v>
      </c>
      <c r="BV267" s="67" t="str">
        <f>IF(OR(BS267="YES",BT267="YES",BU267="YES"),"YES","NO")</f>
        <v>YES</v>
      </c>
      <c r="BW267" s="67" t="str">
        <f>+IF(BE267=1,BE$8,IF(BF267=1,BF$8,IF(BG267=1,BG$8,IF(BH267=1,BH$8,BI$8))))</f>
        <v>$20-25</v>
      </c>
      <c r="BX267" s="67" t="str">
        <f>+IF(BJ267=1,BJ$8,IF(BK267=1,BK$8,IF(BL267=1,BL$8,IF(BM267=1,BM$8,BN$8))))</f>
        <v>$25-30</v>
      </c>
    </row>
    <row r="268" spans="1:76" ht="25.5" hidden="1" x14ac:dyDescent="0.2">
      <c r="A268" s="77" t="str">
        <f t="shared" si="20"/>
        <v>25-0000</v>
      </c>
      <c r="B268" s="77" t="str">
        <f>VLOOKUP(A268,'[1]2- &amp; 3-digit SOC'!$A$1:$B$121,2,FALSE)</f>
        <v>Educational Instruction and Library Occupations</v>
      </c>
      <c r="C268" s="77" t="str">
        <f t="shared" si="21"/>
        <v>25-0000 Educational Instruction and Library Occupations</v>
      </c>
      <c r="D268" s="77" t="str">
        <f t="shared" si="22"/>
        <v>25-2000</v>
      </c>
      <c r="E268" s="77" t="str">
        <f>VLOOKUP(D268,'[1]2- &amp; 3-digit SOC'!$A$1:$B$121,2,FALSE)</f>
        <v>Preschool, Elementary, Middle, Secondary, and Special Education Teachers</v>
      </c>
      <c r="F268" s="77" t="str">
        <f t="shared" si="23"/>
        <v>25-2000 Preschool, Elementary, Middle, Secondary, and Special Education Teachers</v>
      </c>
      <c r="G268" s="77" t="s">
        <v>876</v>
      </c>
      <c r="H268" s="77" t="s">
        <v>877</v>
      </c>
      <c r="I268" s="77" t="s">
        <v>878</v>
      </c>
      <c r="J268" s="78" t="str">
        <f>CONCATENATE(H268, " (", R268, ")")</f>
        <v>Career/Technical Education Teachers, Secondary School ($59,319)</v>
      </c>
      <c r="K268" s="70">
        <v>24.622598447400001</v>
      </c>
      <c r="L268" s="70">
        <v>26.1301515458</v>
      </c>
      <c r="M268" s="70">
        <v>28.518646414999999</v>
      </c>
      <c r="N268" s="70">
        <v>29.204161099699999</v>
      </c>
      <c r="O268" s="70">
        <v>31.2660957537</v>
      </c>
      <c r="P268" s="70">
        <v>36.848203749699998</v>
      </c>
      <c r="Q268" s="71">
        <v>59318.784543299997</v>
      </c>
      <c r="R268" s="71" t="str">
        <f>TEXT(Q268, "$#,###")</f>
        <v>$59,319</v>
      </c>
      <c r="S268" s="68" t="s">
        <v>84</v>
      </c>
      <c r="T268" s="68" t="s">
        <v>546</v>
      </c>
      <c r="U268" s="68" t="s">
        <v>8</v>
      </c>
      <c r="V268" s="61">
        <v>2883.0041829400002</v>
      </c>
      <c r="W268" s="61">
        <v>2882.9806075500001</v>
      </c>
      <c r="X268" s="61">
        <f>W268-V268</f>
        <v>-2.3575390000132757E-2</v>
      </c>
      <c r="Y268" s="72">
        <f>X268/V268</f>
        <v>-8.1773693356529541E-6</v>
      </c>
      <c r="Z268" s="61">
        <v>2882.9806075500001</v>
      </c>
      <c r="AA268" s="61">
        <v>2970.2492595099998</v>
      </c>
      <c r="AB268" s="61">
        <f>AA268-Z268</f>
        <v>87.268651959999715</v>
      </c>
      <c r="AC268" s="72">
        <f>AB268/Z268</f>
        <v>3.0270287539034789E-2</v>
      </c>
      <c r="AD268" s="61">
        <v>846.07394998999996</v>
      </c>
      <c r="AE268" s="61">
        <v>211.51848749800001</v>
      </c>
      <c r="AF268" s="61">
        <v>550.77920355799995</v>
      </c>
      <c r="AG268" s="61">
        <v>183.59306785300001</v>
      </c>
      <c r="AH268" s="62">
        <v>6.3E-2</v>
      </c>
      <c r="AI268" s="61">
        <v>2834.0774051600001</v>
      </c>
      <c r="AJ268" s="61">
        <v>593.12090037400003</v>
      </c>
      <c r="AK268" s="63">
        <f>AJ268/AI268</f>
        <v>0.20928182811595258</v>
      </c>
      <c r="AL268" s="73">
        <v>83.6</v>
      </c>
      <c r="AM268" s="74">
        <v>1.5741080000000001</v>
      </c>
      <c r="AN268" s="74">
        <v>1.576292</v>
      </c>
      <c r="AO268" s="76" t="s">
        <v>90</v>
      </c>
      <c r="AP268" s="76" t="s">
        <v>90</v>
      </c>
      <c r="AQ268" s="75">
        <v>2.6825948783699999E-2</v>
      </c>
      <c r="AR268" s="75">
        <v>0.25436840778000003</v>
      </c>
      <c r="AS268" s="75">
        <v>0.25824068696500002</v>
      </c>
      <c r="AT268" s="75">
        <v>0.245630610783</v>
      </c>
      <c r="AU268" s="75">
        <v>0.16463611521400001</v>
      </c>
      <c r="AV268" s="75">
        <v>4.79049207339E-2</v>
      </c>
      <c r="AW268" s="61">
        <v>0</v>
      </c>
      <c r="AX268" s="61">
        <v>0</v>
      </c>
      <c r="AY268" s="61">
        <v>0</v>
      </c>
      <c r="AZ268" s="61">
        <v>0</v>
      </c>
      <c r="BA268" s="61">
        <v>0</v>
      </c>
      <c r="BB268" s="61">
        <f>SUM(AW268:BA268)</f>
        <v>0</v>
      </c>
      <c r="BC268" s="61">
        <f>BA268-AW268</f>
        <v>0</v>
      </c>
      <c r="BD268" s="63">
        <v>0</v>
      </c>
      <c r="BE268" s="67">
        <f>IF(K268&lt;BE$6,1,0)</f>
        <v>0</v>
      </c>
      <c r="BF268" s="67">
        <f>+IF(AND(K268&gt;=BF$5,K268&lt;BF$6),1,0)</f>
        <v>0</v>
      </c>
      <c r="BG268" s="67">
        <f>+IF(AND(K268&gt;=BG$5,K268&lt;BG$6),1,0)</f>
        <v>1</v>
      </c>
      <c r="BH268" s="67">
        <f>+IF(AND(K268&gt;=BH$5,K268&lt;BH$6),1,0)</f>
        <v>0</v>
      </c>
      <c r="BI268" s="67">
        <f>+IF(K268&gt;=BI$6,1,0)</f>
        <v>0</v>
      </c>
      <c r="BJ268" s="67">
        <f>IF(M268&lt;BJ$6,1,0)</f>
        <v>0</v>
      </c>
      <c r="BK268" s="67">
        <f>+IF(AND(M268&gt;=BK$5,M268&lt;BK$6),1,0)</f>
        <v>0</v>
      </c>
      <c r="BL268" s="67">
        <f>+IF(AND(M268&gt;=BL$5,M268&lt;BL$6),1,0)</f>
        <v>0</v>
      </c>
      <c r="BM268" s="67">
        <f>+IF(AND(M268&gt;=BM$5,M268&lt;BM$6),1,0)</f>
        <v>1</v>
      </c>
      <c r="BN268" s="67">
        <f>+IF(M268&gt;=BN$6,1,0)</f>
        <v>0</v>
      </c>
      <c r="BO268" s="67" t="str">
        <f>+IF(M268&gt;=BO$6,"YES","NO")</f>
        <v>YES</v>
      </c>
      <c r="BP268" s="67" t="str">
        <f>+IF(K268&gt;=BP$6,"YES","NO")</f>
        <v>YES</v>
      </c>
      <c r="BQ268" s="67" t="str">
        <f>+IF(ISERROR(VLOOKUP(E268,'[1]Hi Tech List (2020)'!$A$2:$B$84,1,FALSE)),"NO","YES")</f>
        <v>NO</v>
      </c>
      <c r="BR268" s="67" t="str">
        <f>IF(AL268&gt;=BR$6,"YES","NO")</f>
        <v>NO</v>
      </c>
      <c r="BS268" s="67" t="str">
        <f>IF(AB268&gt;BS$6,"YES","NO")</f>
        <v>NO</v>
      </c>
      <c r="BT268" s="67" t="str">
        <f>IF(AC268&gt;BT$6,"YES","NO")</f>
        <v>NO</v>
      </c>
      <c r="BU268" s="67" t="str">
        <f>IF(AD268&gt;BU$6,"YES","NO")</f>
        <v>YES</v>
      </c>
      <c r="BV268" s="67" t="str">
        <f>IF(OR(BS268="YES",BT268="YES",BU268="YES"),"YES","NO")</f>
        <v>YES</v>
      </c>
      <c r="BW268" s="67" t="str">
        <f>+IF(BE268=1,BE$8,IF(BF268=1,BF$8,IF(BG268=1,BG$8,IF(BH268=1,BH$8,BI$8))))</f>
        <v>$20-25</v>
      </c>
      <c r="BX268" s="67" t="str">
        <f>+IF(BJ268=1,BJ$8,IF(BK268=1,BK$8,IF(BL268=1,BL$8,IF(BM268=1,BM$8,BN$8))))</f>
        <v>$25-30</v>
      </c>
    </row>
    <row r="269" spans="1:76" hidden="1" x14ac:dyDescent="0.2">
      <c r="A269" s="77" t="str">
        <f t="shared" si="20"/>
        <v>25-0000</v>
      </c>
      <c r="B269" s="77" t="str">
        <f>VLOOKUP(A269,'[1]2- &amp; 3-digit SOC'!$A$1:$B$121,2,FALSE)</f>
        <v>Educational Instruction and Library Occupations</v>
      </c>
      <c r="C269" s="77" t="str">
        <f t="shared" si="21"/>
        <v>25-0000 Educational Instruction and Library Occupations</v>
      </c>
      <c r="D269" s="77" t="str">
        <f t="shared" si="22"/>
        <v>25-2000</v>
      </c>
      <c r="E269" s="77" t="str">
        <f>VLOOKUP(D269,'[1]2- &amp; 3-digit SOC'!$A$1:$B$121,2,FALSE)</f>
        <v>Preschool, Elementary, Middle, Secondary, and Special Education Teachers</v>
      </c>
      <c r="F269" s="77" t="str">
        <f t="shared" si="23"/>
        <v>25-2000 Preschool, Elementary, Middle, Secondary, and Special Education Teachers</v>
      </c>
      <c r="G269" s="77" t="s">
        <v>879</v>
      </c>
      <c r="H269" s="77" t="s">
        <v>880</v>
      </c>
      <c r="I269" s="77" t="s">
        <v>881</v>
      </c>
      <c r="J269" s="78" t="str">
        <f>CONCATENATE(H269, " (", R269, ")")</f>
        <v>Special Education Teachers, Preschool ($56,735)</v>
      </c>
      <c r="K269" s="70">
        <v>14.4880305762</v>
      </c>
      <c r="L269" s="70">
        <v>22.878400304199999</v>
      </c>
      <c r="M269" s="70">
        <v>27.2762140486</v>
      </c>
      <c r="N269" s="70">
        <v>26.610500874300001</v>
      </c>
      <c r="O269" s="70">
        <v>30.6204333803</v>
      </c>
      <c r="P269" s="70">
        <v>35.315649613799998</v>
      </c>
      <c r="Q269" s="71">
        <v>56734.525221099997</v>
      </c>
      <c r="R269" s="71" t="str">
        <f>TEXT(Q269, "$#,###")</f>
        <v>$56,735</v>
      </c>
      <c r="S269" s="68" t="s">
        <v>84</v>
      </c>
      <c r="T269" s="68" t="s">
        <v>8</v>
      </c>
      <c r="U269" s="68" t="s">
        <v>8</v>
      </c>
      <c r="V269" s="61">
        <v>282.481149555</v>
      </c>
      <c r="W269" s="61">
        <v>207.32266393500001</v>
      </c>
      <c r="X269" s="61">
        <f>W269-V269</f>
        <v>-75.158485619999993</v>
      </c>
      <c r="Y269" s="72">
        <f>X269/V269</f>
        <v>-0.26606549052352391</v>
      </c>
      <c r="Z269" s="61">
        <v>207.32266393500001</v>
      </c>
      <c r="AA269" s="61">
        <v>223.093570161</v>
      </c>
      <c r="AB269" s="61">
        <f>AA269-Z269</f>
        <v>15.770906225999994</v>
      </c>
      <c r="AC269" s="72">
        <f>AB269/Z269</f>
        <v>7.6069378651937941E-2</v>
      </c>
      <c r="AD269" s="61">
        <v>78.367392605600003</v>
      </c>
      <c r="AE269" s="61">
        <v>19.591848151400001</v>
      </c>
      <c r="AF269" s="61">
        <v>43.415861644099998</v>
      </c>
      <c r="AG269" s="61">
        <v>14.471953881399999</v>
      </c>
      <c r="AH269" s="62">
        <v>6.8000000000000005E-2</v>
      </c>
      <c r="AI269" s="61">
        <v>201.54342298899999</v>
      </c>
      <c r="AJ269" s="61">
        <v>74.650033836299997</v>
      </c>
      <c r="AK269" s="63">
        <f>AJ269/AI269</f>
        <v>0.3703918129860001</v>
      </c>
      <c r="AL269" s="73">
        <v>84.4</v>
      </c>
      <c r="AM269" s="74">
        <v>0.320739</v>
      </c>
      <c r="AN269" s="74">
        <v>0.32630199999999998</v>
      </c>
      <c r="AO269" s="75">
        <v>2.5176482510899997E-4</v>
      </c>
      <c r="AP269" s="76" t="s">
        <v>90</v>
      </c>
      <c r="AQ269" s="76" t="s">
        <v>90</v>
      </c>
      <c r="AR269" s="75">
        <v>0.25442970078299998</v>
      </c>
      <c r="AS269" s="75">
        <v>0.24750225828</v>
      </c>
      <c r="AT269" s="75">
        <v>0.24303988224299999</v>
      </c>
      <c r="AU269" s="75">
        <v>0.16236069741600001</v>
      </c>
      <c r="AV269" s="76" t="s">
        <v>90</v>
      </c>
      <c r="AW269" s="61">
        <v>122</v>
      </c>
      <c r="AX269" s="61">
        <v>141</v>
      </c>
      <c r="AY269" s="61">
        <v>113</v>
      </c>
      <c r="AZ269" s="61">
        <v>107</v>
      </c>
      <c r="BA269" s="61">
        <v>142</v>
      </c>
      <c r="BB269" s="61">
        <f>SUM(AW269:BA269)</f>
        <v>625</v>
      </c>
      <c r="BC269" s="61">
        <f>BA269-AW269</f>
        <v>20</v>
      </c>
      <c r="BD269" s="63">
        <f>BC269/AW269</f>
        <v>0.16393442622950818</v>
      </c>
      <c r="BE269" s="67">
        <f>IF(K269&lt;BE$6,1,0)</f>
        <v>1</v>
      </c>
      <c r="BF269" s="67">
        <f>+IF(AND(K269&gt;=BF$5,K269&lt;BF$6),1,0)</f>
        <v>0</v>
      </c>
      <c r="BG269" s="67">
        <f>+IF(AND(K269&gt;=BG$5,K269&lt;BG$6),1,0)</f>
        <v>0</v>
      </c>
      <c r="BH269" s="67">
        <f>+IF(AND(K269&gt;=BH$5,K269&lt;BH$6),1,0)</f>
        <v>0</v>
      </c>
      <c r="BI269" s="67">
        <f>+IF(K269&gt;=BI$6,1,0)</f>
        <v>0</v>
      </c>
      <c r="BJ269" s="67">
        <f>IF(M269&lt;BJ$6,1,0)</f>
        <v>0</v>
      </c>
      <c r="BK269" s="67">
        <f>+IF(AND(M269&gt;=BK$5,M269&lt;BK$6),1,0)</f>
        <v>0</v>
      </c>
      <c r="BL269" s="67">
        <f>+IF(AND(M269&gt;=BL$5,M269&lt;BL$6),1,0)</f>
        <v>0</v>
      </c>
      <c r="BM269" s="67">
        <f>+IF(AND(M269&gt;=BM$5,M269&lt;BM$6),1,0)</f>
        <v>1</v>
      </c>
      <c r="BN269" s="67">
        <f>+IF(M269&gt;=BN$6,1,0)</f>
        <v>0</v>
      </c>
      <c r="BO269" s="67" t="str">
        <f>+IF(M269&gt;=BO$6,"YES","NO")</f>
        <v>YES</v>
      </c>
      <c r="BP269" s="67" t="str">
        <f>+IF(K269&gt;=BP$6,"YES","NO")</f>
        <v>NO</v>
      </c>
      <c r="BQ269" s="67" t="str">
        <f>+IF(ISERROR(VLOOKUP(E269,'[1]Hi Tech List (2020)'!$A$2:$B$84,1,FALSE)),"NO","YES")</f>
        <v>NO</v>
      </c>
      <c r="BR269" s="67" t="str">
        <f>IF(AL269&gt;=BR$6,"YES","NO")</f>
        <v>NO</v>
      </c>
      <c r="BS269" s="67" t="str">
        <f>IF(AB269&gt;BS$6,"YES","NO")</f>
        <v>NO</v>
      </c>
      <c r="BT269" s="67" t="str">
        <f>IF(AC269&gt;BT$6,"YES","NO")</f>
        <v>NO</v>
      </c>
      <c r="BU269" s="67" t="str">
        <f>IF(AD269&gt;BU$6,"YES","NO")</f>
        <v>NO</v>
      </c>
      <c r="BV269" s="67" t="str">
        <f>IF(OR(BS269="YES",BT269="YES",BU269="YES"),"YES","NO")</f>
        <v>NO</v>
      </c>
      <c r="BW269" s="67" t="str">
        <f>+IF(BE269=1,BE$8,IF(BF269=1,BF$8,IF(BG269=1,BG$8,IF(BH269=1,BH$8,BI$8))))</f>
        <v>&lt;$15</v>
      </c>
      <c r="BX269" s="67" t="str">
        <f>+IF(BJ269=1,BJ$8,IF(BK269=1,BK$8,IF(BL269=1,BL$8,IF(BM269=1,BM$8,BN$8))))</f>
        <v>$25-30</v>
      </c>
    </row>
    <row r="270" spans="1:76" hidden="1" x14ac:dyDescent="0.2">
      <c r="A270" s="77" t="str">
        <f t="shared" si="20"/>
        <v>25-0000</v>
      </c>
      <c r="B270" s="77" t="str">
        <f>VLOOKUP(A270,'[1]2- &amp; 3-digit SOC'!$A$1:$B$121,2,FALSE)</f>
        <v>Educational Instruction and Library Occupations</v>
      </c>
      <c r="C270" s="77" t="str">
        <f t="shared" si="21"/>
        <v>25-0000 Educational Instruction and Library Occupations</v>
      </c>
      <c r="D270" s="77" t="str">
        <f t="shared" si="22"/>
        <v>25-2000</v>
      </c>
      <c r="E270" s="77" t="str">
        <f>VLOOKUP(D270,'[1]2- &amp; 3-digit SOC'!$A$1:$B$121,2,FALSE)</f>
        <v>Preschool, Elementary, Middle, Secondary, and Special Education Teachers</v>
      </c>
      <c r="F270" s="77" t="str">
        <f t="shared" si="23"/>
        <v>25-2000 Preschool, Elementary, Middle, Secondary, and Special Education Teachers</v>
      </c>
      <c r="G270" s="77" t="s">
        <v>882</v>
      </c>
      <c r="H270" s="77" t="s">
        <v>883</v>
      </c>
      <c r="I270" s="77" t="s">
        <v>884</v>
      </c>
      <c r="J270" s="78" t="str">
        <f>CONCATENATE(H270, " (", R270, ")")</f>
        <v>Special Education Teachers, All Other ($56,176)</v>
      </c>
      <c r="K270" s="70">
        <v>14.860806071900001</v>
      </c>
      <c r="L270" s="70">
        <v>21.860392457</v>
      </c>
      <c r="M270" s="70">
        <v>27.0075121641</v>
      </c>
      <c r="N270" s="70">
        <v>26.0504518057</v>
      </c>
      <c r="O270" s="70">
        <v>30.797410124799999</v>
      </c>
      <c r="P270" s="70">
        <v>35.982577207200002</v>
      </c>
      <c r="Q270" s="71">
        <v>56175.625301300002</v>
      </c>
      <c r="R270" s="71" t="str">
        <f>TEXT(Q270, "$#,###")</f>
        <v>$56,176</v>
      </c>
      <c r="S270" s="68" t="s">
        <v>84</v>
      </c>
      <c r="T270" s="68" t="s">
        <v>8</v>
      </c>
      <c r="U270" s="68" t="s">
        <v>8</v>
      </c>
      <c r="V270" s="61">
        <v>398.59338814199998</v>
      </c>
      <c r="W270" s="61">
        <v>492.82552157800001</v>
      </c>
      <c r="X270" s="61">
        <f>W270-V270</f>
        <v>94.232133436000026</v>
      </c>
      <c r="Y270" s="72">
        <f>X270/V270</f>
        <v>0.23641168227915907</v>
      </c>
      <c r="Z270" s="61">
        <v>492.82552157800001</v>
      </c>
      <c r="AA270" s="61">
        <v>529.47903176499995</v>
      </c>
      <c r="AB270" s="61">
        <f>AA270-Z270</f>
        <v>36.653510186999938</v>
      </c>
      <c r="AC270" s="72">
        <f>AB270/Z270</f>
        <v>7.4374212742955012E-2</v>
      </c>
      <c r="AD270" s="61">
        <v>184.34958543900001</v>
      </c>
      <c r="AE270" s="61">
        <v>46.087396359700001</v>
      </c>
      <c r="AF270" s="61">
        <v>103.21666173600001</v>
      </c>
      <c r="AG270" s="61">
        <v>34.405553912099997</v>
      </c>
      <c r="AH270" s="62">
        <v>6.8000000000000005E-2</v>
      </c>
      <c r="AI270" s="61">
        <v>477.97708831199998</v>
      </c>
      <c r="AJ270" s="61">
        <v>143.464431461</v>
      </c>
      <c r="AK270" s="63">
        <f>AJ270/AI270</f>
        <v>0.30014918072255686</v>
      </c>
      <c r="AL270" s="73">
        <v>77.099999999999994</v>
      </c>
      <c r="AM270" s="74">
        <v>0.48723</v>
      </c>
      <c r="AN270" s="74">
        <v>0.49695099999999998</v>
      </c>
      <c r="AO270" s="75">
        <v>3.5623966676899999E-4</v>
      </c>
      <c r="AP270" s="76" t="s">
        <v>90</v>
      </c>
      <c r="AQ270" s="75">
        <v>3.2049958384200002E-2</v>
      </c>
      <c r="AR270" s="75">
        <v>0.25592044479999998</v>
      </c>
      <c r="AS270" s="75">
        <v>0.25155348268</v>
      </c>
      <c r="AT270" s="75">
        <v>0.24961403144700001</v>
      </c>
      <c r="AU270" s="75">
        <v>0.16674475577699999</v>
      </c>
      <c r="AV270" s="75">
        <v>3.8508199972099998E-2</v>
      </c>
      <c r="AW270" s="61">
        <v>138</v>
      </c>
      <c r="AX270" s="61">
        <v>176</v>
      </c>
      <c r="AY270" s="61">
        <v>161</v>
      </c>
      <c r="AZ270" s="61">
        <v>148</v>
      </c>
      <c r="BA270" s="61">
        <v>189</v>
      </c>
      <c r="BB270" s="61">
        <f>SUM(AW270:BA270)</f>
        <v>812</v>
      </c>
      <c r="BC270" s="61">
        <f>BA270-AW270</f>
        <v>51</v>
      </c>
      <c r="BD270" s="63">
        <f>BC270/AW270</f>
        <v>0.36956521739130432</v>
      </c>
      <c r="BE270" s="67">
        <f>IF(K270&lt;BE$6,1,0)</f>
        <v>1</v>
      </c>
      <c r="BF270" s="67">
        <f>+IF(AND(K270&gt;=BF$5,K270&lt;BF$6),1,0)</f>
        <v>0</v>
      </c>
      <c r="BG270" s="67">
        <f>+IF(AND(K270&gt;=BG$5,K270&lt;BG$6),1,0)</f>
        <v>0</v>
      </c>
      <c r="BH270" s="67">
        <f>+IF(AND(K270&gt;=BH$5,K270&lt;BH$6),1,0)</f>
        <v>0</v>
      </c>
      <c r="BI270" s="67">
        <f>+IF(K270&gt;=BI$6,1,0)</f>
        <v>0</v>
      </c>
      <c r="BJ270" s="67">
        <f>IF(M270&lt;BJ$6,1,0)</f>
        <v>0</v>
      </c>
      <c r="BK270" s="67">
        <f>+IF(AND(M270&gt;=BK$5,M270&lt;BK$6),1,0)</f>
        <v>0</v>
      </c>
      <c r="BL270" s="67">
        <f>+IF(AND(M270&gt;=BL$5,M270&lt;BL$6),1,0)</f>
        <v>0</v>
      </c>
      <c r="BM270" s="67">
        <f>+IF(AND(M270&gt;=BM$5,M270&lt;BM$6),1,0)</f>
        <v>1</v>
      </c>
      <c r="BN270" s="67">
        <f>+IF(M270&gt;=BN$6,1,0)</f>
        <v>0</v>
      </c>
      <c r="BO270" s="67" t="str">
        <f>+IF(M270&gt;=BO$6,"YES","NO")</f>
        <v>YES</v>
      </c>
      <c r="BP270" s="67" t="str">
        <f>+IF(K270&gt;=BP$6,"YES","NO")</f>
        <v>NO</v>
      </c>
      <c r="BQ270" s="67" t="str">
        <f>+IF(ISERROR(VLOOKUP(E270,'[1]Hi Tech List (2020)'!$A$2:$B$84,1,FALSE)),"NO","YES")</f>
        <v>NO</v>
      </c>
      <c r="BR270" s="67" t="str">
        <f>IF(AL270&gt;=BR$6,"YES","NO")</f>
        <v>NO</v>
      </c>
      <c r="BS270" s="67" t="str">
        <f>IF(AB270&gt;BS$6,"YES","NO")</f>
        <v>NO</v>
      </c>
      <c r="BT270" s="67" t="str">
        <f>IF(AC270&gt;BT$6,"YES","NO")</f>
        <v>NO</v>
      </c>
      <c r="BU270" s="67" t="str">
        <f>IF(AD270&gt;BU$6,"YES","NO")</f>
        <v>YES</v>
      </c>
      <c r="BV270" s="67" t="str">
        <f>IF(OR(BS270="YES",BT270="YES",BU270="YES"),"YES","NO")</f>
        <v>YES</v>
      </c>
      <c r="BW270" s="67" t="str">
        <f>+IF(BE270=1,BE$8,IF(BF270=1,BF$8,IF(BG270=1,BG$8,IF(BH270=1,BH$8,BI$8))))</f>
        <v>&lt;$15</v>
      </c>
      <c r="BX270" s="67" t="str">
        <f>+IF(BJ270=1,BJ$8,IF(BK270=1,BK$8,IF(BL270=1,BL$8,IF(BM270=1,BM$8,BN$8))))</f>
        <v>$25-30</v>
      </c>
    </row>
    <row r="271" spans="1:76" ht="25.5" hidden="1" x14ac:dyDescent="0.2">
      <c r="A271" s="77" t="str">
        <f t="shared" si="20"/>
        <v>25-0000</v>
      </c>
      <c r="B271" s="77" t="str">
        <f>VLOOKUP(A271,'[1]2- &amp; 3-digit SOC'!$A$1:$B$121,2,FALSE)</f>
        <v>Educational Instruction and Library Occupations</v>
      </c>
      <c r="C271" s="77" t="str">
        <f t="shared" si="21"/>
        <v>25-0000 Educational Instruction and Library Occupations</v>
      </c>
      <c r="D271" s="77" t="str">
        <f t="shared" si="22"/>
        <v>25-3000</v>
      </c>
      <c r="E271" s="77" t="str">
        <f>VLOOKUP(D271,'[1]2- &amp; 3-digit SOC'!$A$1:$B$121,2,FALSE)</f>
        <v>Other Teachers and Instructors</v>
      </c>
      <c r="F271" s="77" t="str">
        <f t="shared" si="23"/>
        <v>25-3000 Other Teachers and Instructors</v>
      </c>
      <c r="G271" s="77" t="s">
        <v>885</v>
      </c>
      <c r="H271" s="77" t="s">
        <v>886</v>
      </c>
      <c r="I271" s="77" t="s">
        <v>887</v>
      </c>
      <c r="J271" s="78" t="str">
        <f>CONCATENATE(H271, " (", R271, ")")</f>
        <v>Adult Basic Education, Adult Secondary Education, and English as a Second Language Instructors ($44,219)</v>
      </c>
      <c r="K271" s="70">
        <v>8.2949804802399996</v>
      </c>
      <c r="L271" s="70">
        <v>9.8370336789300001</v>
      </c>
      <c r="M271" s="70">
        <v>21.2590662528</v>
      </c>
      <c r="N271" s="70">
        <v>21.924188812299999</v>
      </c>
      <c r="O271" s="70">
        <v>27.980793635200001</v>
      </c>
      <c r="P271" s="70">
        <v>32.848560739100002</v>
      </c>
      <c r="Q271" s="71">
        <v>44218.857805799998</v>
      </c>
      <c r="R271" s="71" t="str">
        <f>TEXT(Q271, "$#,###")</f>
        <v>$44,219</v>
      </c>
      <c r="S271" s="68" t="s">
        <v>84</v>
      </c>
      <c r="T271" s="68" t="s">
        <v>8</v>
      </c>
      <c r="U271" s="68" t="s">
        <v>8</v>
      </c>
      <c r="V271" s="61">
        <v>1576.73603095</v>
      </c>
      <c r="W271" s="61">
        <v>1053.5645251399999</v>
      </c>
      <c r="X271" s="61">
        <f>W271-V271</f>
        <v>-523.1715058100001</v>
      </c>
      <c r="Y271" s="72">
        <f>X271/V271</f>
        <v>-0.33180665345408755</v>
      </c>
      <c r="Z271" s="61">
        <v>1053.5645251399999</v>
      </c>
      <c r="AA271" s="61">
        <v>1060.4591305500001</v>
      </c>
      <c r="AB271" s="61">
        <f>AA271-Z271</f>
        <v>6.8946054100001675</v>
      </c>
      <c r="AC271" s="72">
        <f>AB271/Z271</f>
        <v>6.5440751330194964E-3</v>
      </c>
      <c r="AD271" s="61">
        <v>465.95120902500003</v>
      </c>
      <c r="AE271" s="61">
        <v>116.48780225599999</v>
      </c>
      <c r="AF271" s="61">
        <v>333.00039892299998</v>
      </c>
      <c r="AG271" s="61">
        <v>111.000132974</v>
      </c>
      <c r="AH271" s="62">
        <v>0.105</v>
      </c>
      <c r="AI271" s="61">
        <v>1047.4449032299999</v>
      </c>
      <c r="AJ271" s="61">
        <v>462.66138840500003</v>
      </c>
      <c r="AK271" s="63">
        <f>AJ271/AI271</f>
        <v>0.44170474931740439</v>
      </c>
      <c r="AL271" s="73">
        <v>86.7</v>
      </c>
      <c r="AM271" s="74">
        <v>0.67283099999999996</v>
      </c>
      <c r="AN271" s="74">
        <v>0.67903599999999997</v>
      </c>
      <c r="AO271" s="75">
        <v>2.72560978639E-2</v>
      </c>
      <c r="AP271" s="75">
        <v>0.124193734946</v>
      </c>
      <c r="AQ271" s="75">
        <v>9.6534605079700006E-2</v>
      </c>
      <c r="AR271" s="75">
        <v>0.20158797575500001</v>
      </c>
      <c r="AS271" s="75">
        <v>0.163801927067</v>
      </c>
      <c r="AT271" s="75">
        <v>0.15095600350400001</v>
      </c>
      <c r="AU271" s="75">
        <v>0.14275548368800001</v>
      </c>
      <c r="AV271" s="75">
        <v>9.2914172096500006E-2</v>
      </c>
      <c r="AW271" s="61">
        <v>69</v>
      </c>
      <c r="AX271" s="61">
        <v>81</v>
      </c>
      <c r="AY271" s="61">
        <v>89</v>
      </c>
      <c r="AZ271" s="61">
        <v>67</v>
      </c>
      <c r="BA271" s="61">
        <v>78</v>
      </c>
      <c r="BB271" s="61">
        <f>SUM(AW271:BA271)</f>
        <v>384</v>
      </c>
      <c r="BC271" s="61">
        <f>BA271-AW271</f>
        <v>9</v>
      </c>
      <c r="BD271" s="63">
        <f>BC271/AW271</f>
        <v>0.13043478260869565</v>
      </c>
      <c r="BE271" s="67">
        <f>IF(K271&lt;BE$6,1,0)</f>
        <v>1</v>
      </c>
      <c r="BF271" s="67">
        <f>+IF(AND(K271&gt;=BF$5,K271&lt;BF$6),1,0)</f>
        <v>0</v>
      </c>
      <c r="BG271" s="67">
        <f>+IF(AND(K271&gt;=BG$5,K271&lt;BG$6),1,0)</f>
        <v>0</v>
      </c>
      <c r="BH271" s="67">
        <f>+IF(AND(K271&gt;=BH$5,K271&lt;BH$6),1,0)</f>
        <v>0</v>
      </c>
      <c r="BI271" s="67">
        <f>+IF(K271&gt;=BI$6,1,0)</f>
        <v>0</v>
      </c>
      <c r="BJ271" s="67">
        <f>IF(M271&lt;BJ$6,1,0)</f>
        <v>0</v>
      </c>
      <c r="BK271" s="67">
        <f>+IF(AND(M271&gt;=BK$5,M271&lt;BK$6),1,0)</f>
        <v>0</v>
      </c>
      <c r="BL271" s="67">
        <f>+IF(AND(M271&gt;=BL$5,M271&lt;BL$6),1,0)</f>
        <v>1</v>
      </c>
      <c r="BM271" s="67">
        <f>+IF(AND(M271&gt;=BM$5,M271&lt;BM$6),1,0)</f>
        <v>0</v>
      </c>
      <c r="BN271" s="67">
        <f>+IF(M271&gt;=BN$6,1,0)</f>
        <v>0</v>
      </c>
      <c r="BO271" s="67" t="str">
        <f>+IF(M271&gt;=BO$6,"YES","NO")</f>
        <v>NO</v>
      </c>
      <c r="BP271" s="67" t="str">
        <f>+IF(K271&gt;=BP$6,"YES","NO")</f>
        <v>NO</v>
      </c>
      <c r="BQ271" s="67" t="str">
        <f>+IF(ISERROR(VLOOKUP(E271,'[1]Hi Tech List (2020)'!$A$2:$B$84,1,FALSE)),"NO","YES")</f>
        <v>NO</v>
      </c>
      <c r="BR271" s="67" t="str">
        <f>IF(AL271&gt;=BR$6,"YES","NO")</f>
        <v>NO</v>
      </c>
      <c r="BS271" s="67" t="str">
        <f>IF(AB271&gt;BS$6,"YES","NO")</f>
        <v>NO</v>
      </c>
      <c r="BT271" s="67" t="str">
        <f>IF(AC271&gt;BT$6,"YES","NO")</f>
        <v>NO</v>
      </c>
      <c r="BU271" s="67" t="str">
        <f>IF(AD271&gt;BU$6,"YES","NO")</f>
        <v>YES</v>
      </c>
      <c r="BV271" s="67" t="str">
        <f>IF(OR(BS271="YES",BT271="YES",BU271="YES"),"YES","NO")</f>
        <v>YES</v>
      </c>
      <c r="BW271" s="67" t="str">
        <f>+IF(BE271=1,BE$8,IF(BF271=1,BF$8,IF(BG271=1,BG$8,IF(BH271=1,BH$8,BI$8))))</f>
        <v>&lt;$15</v>
      </c>
      <c r="BX271" s="67" t="str">
        <f>+IF(BJ271=1,BJ$8,IF(BK271=1,BK$8,IF(BL271=1,BL$8,IF(BM271=1,BM$8,BN$8))))</f>
        <v>$20-25</v>
      </c>
    </row>
    <row r="272" spans="1:76" hidden="1" x14ac:dyDescent="0.2">
      <c r="A272" s="77" t="str">
        <f t="shared" si="20"/>
        <v>25-0000</v>
      </c>
      <c r="B272" s="77" t="str">
        <f>VLOOKUP(A272,'[1]2- &amp; 3-digit SOC'!$A$1:$B$121,2,FALSE)</f>
        <v>Educational Instruction and Library Occupations</v>
      </c>
      <c r="C272" s="77" t="str">
        <f t="shared" si="21"/>
        <v>25-0000 Educational Instruction and Library Occupations</v>
      </c>
      <c r="D272" s="77" t="str">
        <f t="shared" si="22"/>
        <v>25-3000</v>
      </c>
      <c r="E272" s="77" t="str">
        <f>VLOOKUP(D272,'[1]2- &amp; 3-digit SOC'!$A$1:$B$121,2,FALSE)</f>
        <v>Other Teachers and Instructors</v>
      </c>
      <c r="F272" s="77" t="str">
        <f t="shared" si="23"/>
        <v>25-3000 Other Teachers and Instructors</v>
      </c>
      <c r="G272" s="77" t="s">
        <v>888</v>
      </c>
      <c r="H272" s="77" t="s">
        <v>889</v>
      </c>
      <c r="I272" s="77" t="s">
        <v>890</v>
      </c>
      <c r="J272" s="78" t="str">
        <f>CONCATENATE(H272, " (", R272, ")")</f>
        <v>Self-Enrichment Teachers ($40,976)</v>
      </c>
      <c r="K272" s="70">
        <v>8.3431977371000006</v>
      </c>
      <c r="L272" s="70">
        <v>12.0038547911</v>
      </c>
      <c r="M272" s="70">
        <v>19.700102631</v>
      </c>
      <c r="N272" s="70">
        <v>24.4681243711</v>
      </c>
      <c r="O272" s="70">
        <v>26.997933086</v>
      </c>
      <c r="P272" s="70">
        <v>38.268962388299997</v>
      </c>
      <c r="Q272" s="71">
        <v>40976.213472399999</v>
      </c>
      <c r="R272" s="71" t="str">
        <f>TEXT(Q272, "$#,###")</f>
        <v>$40,976</v>
      </c>
      <c r="S272" s="68" t="s">
        <v>307</v>
      </c>
      <c r="T272" s="68" t="s">
        <v>546</v>
      </c>
      <c r="U272" s="68" t="s">
        <v>8</v>
      </c>
      <c r="V272" s="61">
        <v>7636.1999280700002</v>
      </c>
      <c r="W272" s="61">
        <v>8075.9048759500001</v>
      </c>
      <c r="X272" s="61">
        <f>W272-V272</f>
        <v>439.70494787999996</v>
      </c>
      <c r="Y272" s="72">
        <f>X272/V272</f>
        <v>5.7581644276190724E-2</v>
      </c>
      <c r="Z272" s="61">
        <v>8075.9048759500001</v>
      </c>
      <c r="AA272" s="61">
        <v>8550.3680292999998</v>
      </c>
      <c r="AB272" s="61">
        <f>AA272-Z272</f>
        <v>474.46315334999963</v>
      </c>
      <c r="AC272" s="72">
        <f>AB272/Z272</f>
        <v>5.8750463339773636E-2</v>
      </c>
      <c r="AD272" s="61">
        <v>4112.9385645499997</v>
      </c>
      <c r="AE272" s="61">
        <v>1028.2346411399999</v>
      </c>
      <c r="AF272" s="61">
        <v>2598.7168996999999</v>
      </c>
      <c r="AG272" s="61">
        <v>866.23896656600004</v>
      </c>
      <c r="AH272" s="62">
        <v>0.105</v>
      </c>
      <c r="AI272" s="61">
        <v>7874.05139366</v>
      </c>
      <c r="AJ272" s="61">
        <v>3867.6742881999999</v>
      </c>
      <c r="AK272" s="63">
        <f>AJ272/AI272</f>
        <v>0.49119241097589988</v>
      </c>
      <c r="AL272" s="73">
        <v>89</v>
      </c>
      <c r="AM272" s="74">
        <v>0.793485</v>
      </c>
      <c r="AN272" s="74">
        <v>0.784806</v>
      </c>
      <c r="AO272" s="75">
        <v>6.20639107496E-2</v>
      </c>
      <c r="AP272" s="75">
        <v>7.1618463454299994E-2</v>
      </c>
      <c r="AQ272" s="75">
        <v>6.4117952009199994E-2</v>
      </c>
      <c r="AR272" s="75">
        <v>0.18701698564999999</v>
      </c>
      <c r="AS272" s="75">
        <v>0.16406768729999999</v>
      </c>
      <c r="AT272" s="75">
        <v>0.15060767737799999</v>
      </c>
      <c r="AU272" s="75">
        <v>0.17463880087600001</v>
      </c>
      <c r="AV272" s="75">
        <v>0.12586852258299999</v>
      </c>
      <c r="AW272" s="61">
        <v>34</v>
      </c>
      <c r="AX272" s="61">
        <v>33</v>
      </c>
      <c r="AY272" s="61">
        <v>30</v>
      </c>
      <c r="AZ272" s="61">
        <v>10</v>
      </c>
      <c r="BA272" s="61">
        <v>17</v>
      </c>
      <c r="BB272" s="61">
        <f>SUM(AW272:BA272)</f>
        <v>124</v>
      </c>
      <c r="BC272" s="61">
        <f>BA272-AW272</f>
        <v>-17</v>
      </c>
      <c r="BD272" s="63">
        <f>BC272/AW272</f>
        <v>-0.5</v>
      </c>
      <c r="BE272" s="67">
        <f>IF(K272&lt;BE$6,1,0)</f>
        <v>1</v>
      </c>
      <c r="BF272" s="67">
        <f>+IF(AND(K272&gt;=BF$5,K272&lt;BF$6),1,0)</f>
        <v>0</v>
      </c>
      <c r="BG272" s="67">
        <f>+IF(AND(K272&gt;=BG$5,K272&lt;BG$6),1,0)</f>
        <v>0</v>
      </c>
      <c r="BH272" s="67">
        <f>+IF(AND(K272&gt;=BH$5,K272&lt;BH$6),1,0)</f>
        <v>0</v>
      </c>
      <c r="BI272" s="67">
        <f>+IF(K272&gt;=BI$6,1,0)</f>
        <v>0</v>
      </c>
      <c r="BJ272" s="67">
        <f>IF(M272&lt;BJ$6,1,0)</f>
        <v>0</v>
      </c>
      <c r="BK272" s="67">
        <f>+IF(AND(M272&gt;=BK$5,M272&lt;BK$6),1,0)</f>
        <v>1</v>
      </c>
      <c r="BL272" s="67">
        <f>+IF(AND(M272&gt;=BL$5,M272&lt;BL$6),1,0)</f>
        <v>0</v>
      </c>
      <c r="BM272" s="67">
        <f>+IF(AND(M272&gt;=BM$5,M272&lt;BM$6),1,0)</f>
        <v>0</v>
      </c>
      <c r="BN272" s="67">
        <f>+IF(M272&gt;=BN$6,1,0)</f>
        <v>0</v>
      </c>
      <c r="BO272" s="67" t="str">
        <f>+IF(M272&gt;=BO$6,"YES","NO")</f>
        <v>NO</v>
      </c>
      <c r="BP272" s="67" t="str">
        <f>+IF(K272&gt;=BP$6,"YES","NO")</f>
        <v>NO</v>
      </c>
      <c r="BQ272" s="67" t="str">
        <f>+IF(ISERROR(VLOOKUP(E272,'[1]Hi Tech List (2020)'!$A$2:$B$84,1,FALSE)),"NO","YES")</f>
        <v>NO</v>
      </c>
      <c r="BR272" s="67" t="str">
        <f>IF(AL272&gt;=BR$6,"YES","NO")</f>
        <v>NO</v>
      </c>
      <c r="BS272" s="67" t="str">
        <f>IF(AB272&gt;BS$6,"YES","NO")</f>
        <v>YES</v>
      </c>
      <c r="BT272" s="67" t="str">
        <f>IF(AC272&gt;BT$6,"YES","NO")</f>
        <v>NO</v>
      </c>
      <c r="BU272" s="67" t="str">
        <f>IF(AD272&gt;BU$6,"YES","NO")</f>
        <v>YES</v>
      </c>
      <c r="BV272" s="67" t="str">
        <f>IF(OR(BS272="YES",BT272="YES",BU272="YES"),"YES","NO")</f>
        <v>YES</v>
      </c>
      <c r="BW272" s="67" t="str">
        <f>+IF(BE272=1,BE$8,IF(BF272=1,BF$8,IF(BG272=1,BG$8,IF(BH272=1,BH$8,BI$8))))</f>
        <v>&lt;$15</v>
      </c>
      <c r="BX272" s="67" t="str">
        <f>+IF(BJ272=1,BJ$8,IF(BK272=1,BK$8,IF(BL272=1,BL$8,IF(BM272=1,BM$8,BN$8))))</f>
        <v>$15-20</v>
      </c>
    </row>
    <row r="273" spans="1:76" hidden="1" x14ac:dyDescent="0.2">
      <c r="A273" s="77" t="str">
        <f t="shared" si="20"/>
        <v>25-0000</v>
      </c>
      <c r="B273" s="77" t="str">
        <f>VLOOKUP(A273,'[1]2- &amp; 3-digit SOC'!$A$1:$B$121,2,FALSE)</f>
        <v>Educational Instruction and Library Occupations</v>
      </c>
      <c r="C273" s="77" t="str">
        <f t="shared" si="21"/>
        <v>25-0000 Educational Instruction and Library Occupations</v>
      </c>
      <c r="D273" s="77" t="str">
        <f t="shared" si="22"/>
        <v>25-3000</v>
      </c>
      <c r="E273" s="77" t="str">
        <f>VLOOKUP(D273,'[1]2- &amp; 3-digit SOC'!$A$1:$B$121,2,FALSE)</f>
        <v>Other Teachers and Instructors</v>
      </c>
      <c r="F273" s="77" t="str">
        <f t="shared" si="23"/>
        <v>25-3000 Other Teachers and Instructors</v>
      </c>
      <c r="G273" s="77" t="s">
        <v>891</v>
      </c>
      <c r="H273" s="77" t="s">
        <v>892</v>
      </c>
      <c r="I273" s="77" t="s">
        <v>893</v>
      </c>
      <c r="J273" s="78" t="str">
        <f>CONCATENATE(H273, " (", R273, ")")</f>
        <v>Substitute Teachers, Short-Term ($21,765)</v>
      </c>
      <c r="K273" s="70">
        <v>7.9962351672500001</v>
      </c>
      <c r="L273" s="70">
        <v>8.9541157412200008</v>
      </c>
      <c r="M273" s="70">
        <v>10.463986047800001</v>
      </c>
      <c r="N273" s="70">
        <v>11.1236286253</v>
      </c>
      <c r="O273" s="70">
        <v>12.0270735634</v>
      </c>
      <c r="P273" s="70">
        <v>14.4054640574</v>
      </c>
      <c r="Q273" s="71">
        <v>21765.090979500001</v>
      </c>
      <c r="R273" s="71" t="str">
        <f>TEXT(Q273, "$#,###")</f>
        <v>$21,765</v>
      </c>
      <c r="S273" s="68" t="s">
        <v>84</v>
      </c>
      <c r="T273" s="68" t="s">
        <v>8</v>
      </c>
      <c r="U273" s="68" t="s">
        <v>8</v>
      </c>
      <c r="V273" s="61">
        <v>17795.005564399999</v>
      </c>
      <c r="W273" s="61">
        <v>18899.8380683</v>
      </c>
      <c r="X273" s="61">
        <f>W273-V273</f>
        <v>1104.832503900001</v>
      </c>
      <c r="Y273" s="72">
        <f>X273/V273</f>
        <v>6.2086662457149569E-2</v>
      </c>
      <c r="Z273" s="61">
        <v>18899.8380683</v>
      </c>
      <c r="AA273" s="61">
        <v>19575.344506400001</v>
      </c>
      <c r="AB273" s="61">
        <f>AA273-Z273</f>
        <v>675.50643810000111</v>
      </c>
      <c r="AC273" s="72">
        <f>AB273/Z273</f>
        <v>3.5741387606542677E-2</v>
      </c>
      <c r="AD273" s="61">
        <v>8918.4659807999997</v>
      </c>
      <c r="AE273" s="61">
        <v>2229.6164951999999</v>
      </c>
      <c r="AF273" s="61">
        <v>6029.8598238000004</v>
      </c>
      <c r="AG273" s="61">
        <v>2009.9532746</v>
      </c>
      <c r="AH273" s="62">
        <v>0.105</v>
      </c>
      <c r="AI273" s="61">
        <v>18570.007378099999</v>
      </c>
      <c r="AJ273" s="61">
        <v>10624.614659999999</v>
      </c>
      <c r="AK273" s="63">
        <f>AJ273/AI273</f>
        <v>0.57213841888559669</v>
      </c>
      <c r="AL273" s="73">
        <v>83.3</v>
      </c>
      <c r="AM273" s="74">
        <v>1.311771</v>
      </c>
      <c r="AN273" s="74">
        <v>1.313129</v>
      </c>
      <c r="AO273" s="75">
        <v>1.11577634208E-2</v>
      </c>
      <c r="AP273" s="75">
        <v>5.6487939585099997E-2</v>
      </c>
      <c r="AQ273" s="75">
        <v>7.4757958923300005E-2</v>
      </c>
      <c r="AR273" s="75">
        <v>0.21100451499299999</v>
      </c>
      <c r="AS273" s="75">
        <v>0.19454680338399999</v>
      </c>
      <c r="AT273" s="75">
        <v>0.19430187968199999</v>
      </c>
      <c r="AU273" s="75">
        <v>0.157408481731</v>
      </c>
      <c r="AV273" s="75">
        <v>0.10033465828</v>
      </c>
      <c r="AW273" s="61">
        <v>112</v>
      </c>
      <c r="AX273" s="61">
        <v>131</v>
      </c>
      <c r="AY273" s="61">
        <v>103</v>
      </c>
      <c r="AZ273" s="61">
        <v>96</v>
      </c>
      <c r="BA273" s="61">
        <v>132</v>
      </c>
      <c r="BB273" s="61">
        <f>SUM(AW273:BA273)</f>
        <v>574</v>
      </c>
      <c r="BC273" s="61">
        <f>BA273-AW273</f>
        <v>20</v>
      </c>
      <c r="BD273" s="63">
        <f>BC273/AW273</f>
        <v>0.17857142857142858</v>
      </c>
      <c r="BE273" s="67">
        <f>IF(K273&lt;BE$6,1,0)</f>
        <v>1</v>
      </c>
      <c r="BF273" s="67">
        <f>+IF(AND(K273&gt;=BF$5,K273&lt;BF$6),1,0)</f>
        <v>0</v>
      </c>
      <c r="BG273" s="67">
        <f>+IF(AND(K273&gt;=BG$5,K273&lt;BG$6),1,0)</f>
        <v>0</v>
      </c>
      <c r="BH273" s="67">
        <f>+IF(AND(K273&gt;=BH$5,K273&lt;BH$6),1,0)</f>
        <v>0</v>
      </c>
      <c r="BI273" s="67">
        <f>+IF(K273&gt;=BI$6,1,0)</f>
        <v>0</v>
      </c>
      <c r="BJ273" s="67">
        <f>IF(M273&lt;BJ$6,1,0)</f>
        <v>1</v>
      </c>
      <c r="BK273" s="67">
        <f>+IF(AND(M273&gt;=BK$5,M273&lt;BK$6),1,0)</f>
        <v>0</v>
      </c>
      <c r="BL273" s="67">
        <f>+IF(AND(M273&gt;=BL$5,M273&lt;BL$6),1,0)</f>
        <v>0</v>
      </c>
      <c r="BM273" s="67">
        <f>+IF(AND(M273&gt;=BM$5,M273&lt;BM$6),1,0)</f>
        <v>0</v>
      </c>
      <c r="BN273" s="67">
        <f>+IF(M273&gt;=BN$6,1,0)</f>
        <v>0</v>
      </c>
      <c r="BO273" s="67" t="str">
        <f>+IF(M273&gt;=BO$6,"YES","NO")</f>
        <v>NO</v>
      </c>
      <c r="BP273" s="67" t="str">
        <f>+IF(K273&gt;=BP$6,"YES","NO")</f>
        <v>NO</v>
      </c>
      <c r="BQ273" s="67" t="str">
        <f>+IF(ISERROR(VLOOKUP(E273,'[1]Hi Tech List (2020)'!$A$2:$B$84,1,FALSE)),"NO","YES")</f>
        <v>NO</v>
      </c>
      <c r="BR273" s="67" t="str">
        <f>IF(AL273&gt;=BR$6,"YES","NO")</f>
        <v>NO</v>
      </c>
      <c r="BS273" s="67" t="str">
        <f>IF(AB273&gt;BS$6,"YES","NO")</f>
        <v>YES</v>
      </c>
      <c r="BT273" s="67" t="str">
        <f>IF(AC273&gt;BT$6,"YES","NO")</f>
        <v>NO</v>
      </c>
      <c r="BU273" s="67" t="str">
        <f>IF(AD273&gt;BU$6,"YES","NO")</f>
        <v>YES</v>
      </c>
      <c r="BV273" s="67" t="str">
        <f>IF(OR(BS273="YES",BT273="YES",BU273="YES"),"YES","NO")</f>
        <v>YES</v>
      </c>
      <c r="BW273" s="67" t="str">
        <f>+IF(BE273=1,BE$8,IF(BF273=1,BF$8,IF(BG273=1,BG$8,IF(BH273=1,BH$8,BI$8))))</f>
        <v>&lt;$15</v>
      </c>
      <c r="BX273" s="67" t="str">
        <f>+IF(BJ273=1,BJ$8,IF(BK273=1,BK$8,IF(BL273=1,BL$8,IF(BM273=1,BM$8,BN$8))))</f>
        <v>&lt;$15</v>
      </c>
    </row>
    <row r="274" spans="1:76" hidden="1" x14ac:dyDescent="0.2">
      <c r="A274" s="77" t="str">
        <f t="shared" si="20"/>
        <v>25-0000</v>
      </c>
      <c r="B274" s="77" t="str">
        <f>VLOOKUP(A274,'[1]2- &amp; 3-digit SOC'!$A$1:$B$121,2,FALSE)</f>
        <v>Educational Instruction and Library Occupations</v>
      </c>
      <c r="C274" s="77" t="str">
        <f t="shared" si="21"/>
        <v>25-0000 Educational Instruction and Library Occupations</v>
      </c>
      <c r="D274" s="77" t="str">
        <f t="shared" si="22"/>
        <v>25-3000</v>
      </c>
      <c r="E274" s="77" t="str">
        <f>VLOOKUP(D274,'[1]2- &amp; 3-digit SOC'!$A$1:$B$121,2,FALSE)</f>
        <v>Other Teachers and Instructors</v>
      </c>
      <c r="F274" s="77" t="str">
        <f t="shared" si="23"/>
        <v>25-3000 Other Teachers and Instructors</v>
      </c>
      <c r="G274" s="77" t="s">
        <v>894</v>
      </c>
      <c r="H274" s="77" t="s">
        <v>895</v>
      </c>
      <c r="I274" s="77" t="s">
        <v>896</v>
      </c>
      <c r="J274" s="78" t="str">
        <f>CONCATENATE(H274, " (", R274, ")")</f>
        <v>Tutors and Teachers and Instructors, All Other ($32,853)</v>
      </c>
      <c r="K274" s="70">
        <v>9.1895852073000004</v>
      </c>
      <c r="L274" s="70">
        <v>11.5497786027</v>
      </c>
      <c r="M274" s="70">
        <v>15.794531684800001</v>
      </c>
      <c r="N274" s="70">
        <v>21.4563553136</v>
      </c>
      <c r="O274" s="70">
        <v>24.5091538643</v>
      </c>
      <c r="P274" s="70">
        <v>34.7679235381</v>
      </c>
      <c r="Q274" s="71">
        <v>32852.625904300003</v>
      </c>
      <c r="R274" s="71" t="str">
        <f>TEXT(Q274, "$#,###")</f>
        <v>$32,853</v>
      </c>
      <c r="S274" s="68" t="s">
        <v>84</v>
      </c>
      <c r="T274" s="68" t="s">
        <v>8</v>
      </c>
      <c r="U274" s="68" t="s">
        <v>8</v>
      </c>
      <c r="V274" s="61">
        <v>7884.5721835200002</v>
      </c>
      <c r="W274" s="61">
        <v>8001.4055106599999</v>
      </c>
      <c r="X274" s="61">
        <f>W274-V274</f>
        <v>116.83332713999971</v>
      </c>
      <c r="Y274" s="72">
        <f>X274/V274</f>
        <v>1.4817966583424755E-2</v>
      </c>
      <c r="Z274" s="61">
        <v>8001.4055106599999</v>
      </c>
      <c r="AA274" s="61">
        <v>8513.1233908699996</v>
      </c>
      <c r="AB274" s="61">
        <f>AA274-Z274</f>
        <v>511.71788020999975</v>
      </c>
      <c r="AC274" s="72">
        <f>AB274/Z274</f>
        <v>6.3953499110656925E-2</v>
      </c>
      <c r="AD274" s="61">
        <v>4112.7164134200002</v>
      </c>
      <c r="AE274" s="61">
        <v>1028.17910336</v>
      </c>
      <c r="AF274" s="61">
        <v>2579.9275461000002</v>
      </c>
      <c r="AG274" s="61">
        <v>859.97584870100002</v>
      </c>
      <c r="AH274" s="62">
        <v>0.105</v>
      </c>
      <c r="AI274" s="61">
        <v>7780.2748091599997</v>
      </c>
      <c r="AJ274" s="61">
        <v>3690.7362256400002</v>
      </c>
      <c r="AK274" s="63">
        <f>AJ274/AI274</f>
        <v>0.47437093369693867</v>
      </c>
      <c r="AL274" s="73">
        <v>85.1</v>
      </c>
      <c r="AM274" s="74">
        <v>0.74128700000000003</v>
      </c>
      <c r="AN274" s="74">
        <v>0.74412699999999998</v>
      </c>
      <c r="AO274" s="75">
        <v>4.8641939105400003E-2</v>
      </c>
      <c r="AP274" s="75">
        <v>9.8656392585500005E-2</v>
      </c>
      <c r="AQ274" s="75">
        <v>8.0354069758799995E-2</v>
      </c>
      <c r="AR274" s="75">
        <v>0.19343184590000001</v>
      </c>
      <c r="AS274" s="75">
        <v>0.16321892427699999</v>
      </c>
      <c r="AT274" s="75">
        <v>0.15038359170999999</v>
      </c>
      <c r="AU274" s="75">
        <v>0.15535609697300001</v>
      </c>
      <c r="AV274" s="75">
        <v>0.10995713969</v>
      </c>
      <c r="AW274" s="61">
        <v>243</v>
      </c>
      <c r="AX274" s="61">
        <v>313</v>
      </c>
      <c r="AY274" s="61">
        <v>354</v>
      </c>
      <c r="AZ274" s="61">
        <v>358</v>
      </c>
      <c r="BA274" s="61">
        <v>325</v>
      </c>
      <c r="BB274" s="61">
        <f>SUM(AW274:BA274)</f>
        <v>1593</v>
      </c>
      <c r="BC274" s="61">
        <f>BA274-AW274</f>
        <v>82</v>
      </c>
      <c r="BD274" s="63">
        <f>BC274/AW274</f>
        <v>0.33744855967078191</v>
      </c>
      <c r="BE274" s="67">
        <f>IF(K274&lt;BE$6,1,0)</f>
        <v>1</v>
      </c>
      <c r="BF274" s="67">
        <f>+IF(AND(K274&gt;=BF$5,K274&lt;BF$6),1,0)</f>
        <v>0</v>
      </c>
      <c r="BG274" s="67">
        <f>+IF(AND(K274&gt;=BG$5,K274&lt;BG$6),1,0)</f>
        <v>0</v>
      </c>
      <c r="BH274" s="67">
        <f>+IF(AND(K274&gt;=BH$5,K274&lt;BH$6),1,0)</f>
        <v>0</v>
      </c>
      <c r="BI274" s="67">
        <f>+IF(K274&gt;=BI$6,1,0)</f>
        <v>0</v>
      </c>
      <c r="BJ274" s="67">
        <f>IF(M274&lt;BJ$6,1,0)</f>
        <v>0</v>
      </c>
      <c r="BK274" s="67">
        <f>+IF(AND(M274&gt;=BK$5,M274&lt;BK$6),1,0)</f>
        <v>1</v>
      </c>
      <c r="BL274" s="67">
        <f>+IF(AND(M274&gt;=BL$5,M274&lt;BL$6),1,0)</f>
        <v>0</v>
      </c>
      <c r="BM274" s="67">
        <f>+IF(AND(M274&gt;=BM$5,M274&lt;BM$6),1,0)</f>
        <v>0</v>
      </c>
      <c r="BN274" s="67">
        <f>+IF(M274&gt;=BN$6,1,0)</f>
        <v>0</v>
      </c>
      <c r="BO274" s="67" t="str">
        <f>+IF(M274&gt;=BO$6,"YES","NO")</f>
        <v>NO</v>
      </c>
      <c r="BP274" s="67" t="str">
        <f>+IF(K274&gt;=BP$6,"YES","NO")</f>
        <v>NO</v>
      </c>
      <c r="BQ274" s="67" t="str">
        <f>+IF(ISERROR(VLOOKUP(E274,'[1]Hi Tech List (2020)'!$A$2:$B$84,1,FALSE)),"NO","YES")</f>
        <v>NO</v>
      </c>
      <c r="BR274" s="67" t="str">
        <f>IF(AL274&gt;=BR$6,"YES","NO")</f>
        <v>NO</v>
      </c>
      <c r="BS274" s="67" t="str">
        <f>IF(AB274&gt;BS$6,"YES","NO")</f>
        <v>YES</v>
      </c>
      <c r="BT274" s="67" t="str">
        <f>IF(AC274&gt;BT$6,"YES","NO")</f>
        <v>NO</v>
      </c>
      <c r="BU274" s="67" t="str">
        <f>IF(AD274&gt;BU$6,"YES","NO")</f>
        <v>YES</v>
      </c>
      <c r="BV274" s="67" t="str">
        <f>IF(OR(BS274="YES",BT274="YES",BU274="YES"),"YES","NO")</f>
        <v>YES</v>
      </c>
      <c r="BW274" s="67" t="str">
        <f>+IF(BE274=1,BE$8,IF(BF274=1,BF$8,IF(BG274=1,BG$8,IF(BH274=1,BH$8,BI$8))))</f>
        <v>&lt;$15</v>
      </c>
      <c r="BX274" s="67" t="str">
        <f>+IF(BJ274=1,BJ$8,IF(BK274=1,BK$8,IF(BL274=1,BL$8,IF(BM274=1,BM$8,BN$8))))</f>
        <v>$15-20</v>
      </c>
    </row>
    <row r="275" spans="1:76" hidden="1" x14ac:dyDescent="0.2">
      <c r="A275" s="77" t="str">
        <f t="shared" si="20"/>
        <v>25-0000</v>
      </c>
      <c r="B275" s="77" t="str">
        <f>VLOOKUP(A275,'[1]2- &amp; 3-digit SOC'!$A$1:$B$121,2,FALSE)</f>
        <v>Educational Instruction and Library Occupations</v>
      </c>
      <c r="C275" s="77" t="str">
        <f t="shared" si="21"/>
        <v>25-0000 Educational Instruction and Library Occupations</v>
      </c>
      <c r="D275" s="77" t="str">
        <f t="shared" si="22"/>
        <v>25-4000</v>
      </c>
      <c r="E275" s="77" t="str">
        <f>VLOOKUP(D275,'[1]2- &amp; 3-digit SOC'!$A$1:$B$121,2,FALSE)</f>
        <v>Librarians, Curators, and Archivists</v>
      </c>
      <c r="F275" s="77" t="str">
        <f t="shared" si="23"/>
        <v>25-4000 Librarians, Curators, and Archivists</v>
      </c>
      <c r="G275" s="77" t="s">
        <v>897</v>
      </c>
      <c r="H275" s="77" t="s">
        <v>898</v>
      </c>
      <c r="I275" s="77" t="s">
        <v>899</v>
      </c>
      <c r="J275" s="78" t="str">
        <f>CONCATENATE(H275, " (", R275, ")")</f>
        <v>Archivists ($82,375)</v>
      </c>
      <c r="K275" s="70">
        <v>22.186475809600001</v>
      </c>
      <c r="L275" s="70">
        <v>28.8073584043</v>
      </c>
      <c r="M275" s="70">
        <v>39.603487182800002</v>
      </c>
      <c r="N275" s="70">
        <v>38.877825196800003</v>
      </c>
      <c r="O275" s="70">
        <v>47.056564519600002</v>
      </c>
      <c r="P275" s="70">
        <v>52.332784056199998</v>
      </c>
      <c r="Q275" s="71">
        <v>82375.253340199997</v>
      </c>
      <c r="R275" s="71" t="str">
        <f>TEXT(Q275, "$#,###")</f>
        <v>$82,375</v>
      </c>
      <c r="S275" s="68" t="s">
        <v>599</v>
      </c>
      <c r="T275" s="68" t="s">
        <v>8</v>
      </c>
      <c r="U275" s="68" t="s">
        <v>8</v>
      </c>
      <c r="V275" s="61">
        <v>62.930909360900003</v>
      </c>
      <c r="W275" s="61">
        <v>103.583510652</v>
      </c>
      <c r="X275" s="61">
        <f>W275-V275</f>
        <v>40.652601291099998</v>
      </c>
      <c r="Y275" s="72">
        <f>X275/V275</f>
        <v>0.64598782544143751</v>
      </c>
      <c r="Z275" s="61">
        <v>103.583510652</v>
      </c>
      <c r="AA275" s="61">
        <v>111.44282597199999</v>
      </c>
      <c r="AB275" s="61">
        <f>AA275-Z275</f>
        <v>7.8593153199999932</v>
      </c>
      <c r="AC275" s="72">
        <f>AB275/Z275</f>
        <v>7.5874193397482081E-2</v>
      </c>
      <c r="AD275" s="61">
        <v>54.043994447000003</v>
      </c>
      <c r="AE275" s="61">
        <v>13.5109986118</v>
      </c>
      <c r="AF275" s="61">
        <v>32.873077595300003</v>
      </c>
      <c r="AG275" s="61">
        <v>10.957692531799999</v>
      </c>
      <c r="AH275" s="62">
        <v>0.10299999999999999</v>
      </c>
      <c r="AI275" s="61">
        <v>99.299793554399997</v>
      </c>
      <c r="AJ275" s="61">
        <v>53.053349161900002</v>
      </c>
      <c r="AK275" s="63">
        <f>AJ275/AI275</f>
        <v>0.53427451621876199</v>
      </c>
      <c r="AL275" s="73">
        <v>91.7</v>
      </c>
      <c r="AM275" s="74">
        <v>0.47364200000000001</v>
      </c>
      <c r="AN275" s="74">
        <v>0.47886099999999998</v>
      </c>
      <c r="AO275" s="76" t="s">
        <v>90</v>
      </c>
      <c r="AP275" s="76" t="s">
        <v>90</v>
      </c>
      <c r="AQ275" s="76" t="s">
        <v>90</v>
      </c>
      <c r="AR275" s="75">
        <v>0.205570858292</v>
      </c>
      <c r="AS275" s="75">
        <v>0.207620071919</v>
      </c>
      <c r="AT275" s="75">
        <v>0.159921185193</v>
      </c>
      <c r="AU275" s="75">
        <v>0.19668598423299999</v>
      </c>
      <c r="AV275" s="75">
        <v>0.162140139791</v>
      </c>
      <c r="AW275" s="61">
        <v>72</v>
      </c>
      <c r="AX275" s="61">
        <v>51</v>
      </c>
      <c r="AY275" s="61">
        <v>53</v>
      </c>
      <c r="AZ275" s="61">
        <v>58</v>
      </c>
      <c r="BA275" s="61">
        <v>49</v>
      </c>
      <c r="BB275" s="61">
        <f>SUM(AW275:BA275)</f>
        <v>283</v>
      </c>
      <c r="BC275" s="61">
        <f>BA275-AW275</f>
        <v>-23</v>
      </c>
      <c r="BD275" s="63">
        <f>BC275/AW275</f>
        <v>-0.31944444444444442</v>
      </c>
      <c r="BE275" s="67">
        <f>IF(K275&lt;BE$6,1,0)</f>
        <v>0</v>
      </c>
      <c r="BF275" s="67">
        <f>+IF(AND(K275&gt;=BF$5,K275&lt;BF$6),1,0)</f>
        <v>0</v>
      </c>
      <c r="BG275" s="67">
        <f>+IF(AND(K275&gt;=BG$5,K275&lt;BG$6),1,0)</f>
        <v>1</v>
      </c>
      <c r="BH275" s="67">
        <f>+IF(AND(K275&gt;=BH$5,K275&lt;BH$6),1,0)</f>
        <v>0</v>
      </c>
      <c r="BI275" s="67">
        <f>+IF(K275&gt;=BI$6,1,0)</f>
        <v>0</v>
      </c>
      <c r="BJ275" s="67">
        <f>IF(M275&lt;BJ$6,1,0)</f>
        <v>0</v>
      </c>
      <c r="BK275" s="67">
        <f>+IF(AND(M275&gt;=BK$5,M275&lt;BK$6),1,0)</f>
        <v>0</v>
      </c>
      <c r="BL275" s="67">
        <f>+IF(AND(M275&gt;=BL$5,M275&lt;BL$6),1,0)</f>
        <v>0</v>
      </c>
      <c r="BM275" s="67">
        <f>+IF(AND(M275&gt;=BM$5,M275&lt;BM$6),1,0)</f>
        <v>0</v>
      </c>
      <c r="BN275" s="67">
        <f>+IF(M275&gt;=BN$6,1,0)</f>
        <v>1</v>
      </c>
      <c r="BO275" s="67" t="str">
        <f>+IF(M275&gt;=BO$6,"YES","NO")</f>
        <v>YES</v>
      </c>
      <c r="BP275" s="67" t="str">
        <f>+IF(K275&gt;=BP$6,"YES","NO")</f>
        <v>YES</v>
      </c>
      <c r="BQ275" s="67" t="str">
        <f>+IF(ISERROR(VLOOKUP(E275,'[1]Hi Tech List (2020)'!$A$2:$B$84,1,FALSE)),"NO","YES")</f>
        <v>NO</v>
      </c>
      <c r="BR275" s="67" t="str">
        <f>IF(AL275&gt;=BR$6,"YES","NO")</f>
        <v>NO</v>
      </c>
      <c r="BS275" s="67" t="str">
        <f>IF(AB275&gt;BS$6,"YES","NO")</f>
        <v>NO</v>
      </c>
      <c r="BT275" s="67" t="str">
        <f>IF(AC275&gt;BT$6,"YES","NO")</f>
        <v>NO</v>
      </c>
      <c r="BU275" s="67" t="str">
        <f>IF(AD275&gt;BU$6,"YES","NO")</f>
        <v>NO</v>
      </c>
      <c r="BV275" s="67" t="str">
        <f>IF(OR(BS275="YES",BT275="YES",BU275="YES"),"YES","NO")</f>
        <v>NO</v>
      </c>
      <c r="BW275" s="67" t="str">
        <f>+IF(BE275=1,BE$8,IF(BF275=1,BF$8,IF(BG275=1,BG$8,IF(BH275=1,BH$8,BI$8))))</f>
        <v>$20-25</v>
      </c>
      <c r="BX275" s="67" t="str">
        <f>+IF(BJ275=1,BJ$8,IF(BK275=1,BK$8,IF(BL275=1,BL$8,IF(BM275=1,BM$8,BN$8))))</f>
        <v>&gt;$30</v>
      </c>
    </row>
    <row r="276" spans="1:76" hidden="1" x14ac:dyDescent="0.2">
      <c r="A276" s="77" t="str">
        <f t="shared" si="20"/>
        <v>25-0000</v>
      </c>
      <c r="B276" s="77" t="str">
        <f>VLOOKUP(A276,'[1]2- &amp; 3-digit SOC'!$A$1:$B$121,2,FALSE)</f>
        <v>Educational Instruction and Library Occupations</v>
      </c>
      <c r="C276" s="77" t="str">
        <f t="shared" si="21"/>
        <v>25-0000 Educational Instruction and Library Occupations</v>
      </c>
      <c r="D276" s="77" t="str">
        <f t="shared" si="22"/>
        <v>25-4000</v>
      </c>
      <c r="E276" s="77" t="str">
        <f>VLOOKUP(D276,'[1]2- &amp; 3-digit SOC'!$A$1:$B$121,2,FALSE)</f>
        <v>Librarians, Curators, and Archivists</v>
      </c>
      <c r="F276" s="77" t="str">
        <f t="shared" si="23"/>
        <v>25-4000 Librarians, Curators, and Archivists</v>
      </c>
      <c r="G276" s="77" t="s">
        <v>900</v>
      </c>
      <c r="H276" s="77" t="s">
        <v>901</v>
      </c>
      <c r="I276" s="77" t="s">
        <v>902</v>
      </c>
      <c r="J276" s="78" t="str">
        <f>CONCATENATE(H276, " (", R276, ")")</f>
        <v>Curators ($61,133)</v>
      </c>
      <c r="K276" s="70">
        <v>19.007781768400001</v>
      </c>
      <c r="L276" s="70">
        <v>22.732202807899998</v>
      </c>
      <c r="M276" s="70">
        <v>29.391039627400001</v>
      </c>
      <c r="N276" s="70">
        <v>32.071248519999997</v>
      </c>
      <c r="O276" s="70">
        <v>38.1969606348</v>
      </c>
      <c r="P276" s="70">
        <v>47.0373587136</v>
      </c>
      <c r="Q276" s="71">
        <v>61133.3624251</v>
      </c>
      <c r="R276" s="71" t="str">
        <f>TEXT(Q276, "$#,###")</f>
        <v>$61,133</v>
      </c>
      <c r="S276" s="68" t="s">
        <v>599</v>
      </c>
      <c r="T276" s="68" t="s">
        <v>8</v>
      </c>
      <c r="U276" s="68" t="s">
        <v>8</v>
      </c>
      <c r="V276" s="61">
        <v>152.20978713299999</v>
      </c>
      <c r="W276" s="61">
        <v>180.84543527899999</v>
      </c>
      <c r="X276" s="61">
        <f>W276-V276</f>
        <v>28.635648145999994</v>
      </c>
      <c r="Y276" s="72">
        <f>X276/V276</f>
        <v>0.18813276521422592</v>
      </c>
      <c r="Z276" s="61">
        <v>180.84543527899999</v>
      </c>
      <c r="AA276" s="61">
        <v>199.49620815700001</v>
      </c>
      <c r="AB276" s="61">
        <f>AA276-Z276</f>
        <v>18.650772878000026</v>
      </c>
      <c r="AC276" s="72">
        <f>AB276/Z276</f>
        <v>0.10313101267514148</v>
      </c>
      <c r="AD276" s="61">
        <v>101.30169606600001</v>
      </c>
      <c r="AE276" s="61">
        <v>25.325424016500001</v>
      </c>
      <c r="AF276" s="61">
        <v>58.044000527500003</v>
      </c>
      <c r="AG276" s="61">
        <v>19.348000175799999</v>
      </c>
      <c r="AH276" s="62">
        <v>0.10299999999999999</v>
      </c>
      <c r="AI276" s="61">
        <v>174.496866095</v>
      </c>
      <c r="AJ276" s="61">
        <v>83.276625841400005</v>
      </c>
      <c r="AK276" s="63">
        <f>AJ276/AI276</f>
        <v>0.47723851840446435</v>
      </c>
      <c r="AL276" s="73">
        <v>100.8</v>
      </c>
      <c r="AM276" s="74">
        <v>0.493062</v>
      </c>
      <c r="AN276" s="74">
        <v>0.51100599999999996</v>
      </c>
      <c r="AO276" s="76" t="s">
        <v>90</v>
      </c>
      <c r="AP276" s="76" t="s">
        <v>90</v>
      </c>
      <c r="AQ276" s="76" t="s">
        <v>90</v>
      </c>
      <c r="AR276" s="75">
        <v>0.23716591357899999</v>
      </c>
      <c r="AS276" s="75">
        <v>0.199230209903</v>
      </c>
      <c r="AT276" s="75">
        <v>0.164593867729</v>
      </c>
      <c r="AU276" s="75">
        <v>0.178094875476</v>
      </c>
      <c r="AV276" s="75">
        <v>0.133201312121</v>
      </c>
      <c r="AW276" s="61">
        <v>72</v>
      </c>
      <c r="AX276" s="61">
        <v>51</v>
      </c>
      <c r="AY276" s="61">
        <v>53</v>
      </c>
      <c r="AZ276" s="61">
        <v>58</v>
      </c>
      <c r="BA276" s="61">
        <v>49</v>
      </c>
      <c r="BB276" s="61">
        <f>SUM(AW276:BA276)</f>
        <v>283</v>
      </c>
      <c r="BC276" s="61">
        <f>BA276-AW276</f>
        <v>-23</v>
      </c>
      <c r="BD276" s="63">
        <f>BC276/AW276</f>
        <v>-0.31944444444444442</v>
      </c>
      <c r="BE276" s="67">
        <f>IF(K276&lt;BE$6,1,0)</f>
        <v>0</v>
      </c>
      <c r="BF276" s="67">
        <f>+IF(AND(K276&gt;=BF$5,K276&lt;BF$6),1,0)</f>
        <v>1</v>
      </c>
      <c r="BG276" s="67">
        <f>+IF(AND(K276&gt;=BG$5,K276&lt;BG$6),1,0)</f>
        <v>0</v>
      </c>
      <c r="BH276" s="67">
        <f>+IF(AND(K276&gt;=BH$5,K276&lt;BH$6),1,0)</f>
        <v>0</v>
      </c>
      <c r="BI276" s="67">
        <f>+IF(K276&gt;=BI$6,1,0)</f>
        <v>0</v>
      </c>
      <c r="BJ276" s="67">
        <f>IF(M276&lt;BJ$6,1,0)</f>
        <v>0</v>
      </c>
      <c r="BK276" s="67">
        <f>+IF(AND(M276&gt;=BK$5,M276&lt;BK$6),1,0)</f>
        <v>0</v>
      </c>
      <c r="BL276" s="67">
        <f>+IF(AND(M276&gt;=BL$5,M276&lt;BL$6),1,0)</f>
        <v>0</v>
      </c>
      <c r="BM276" s="67">
        <f>+IF(AND(M276&gt;=BM$5,M276&lt;BM$6),1,0)</f>
        <v>1</v>
      </c>
      <c r="BN276" s="67">
        <f>+IF(M276&gt;=BN$6,1,0)</f>
        <v>0</v>
      </c>
      <c r="BO276" s="67" t="str">
        <f>+IF(M276&gt;=BO$6,"YES","NO")</f>
        <v>YES</v>
      </c>
      <c r="BP276" s="67" t="str">
        <f>+IF(K276&gt;=BP$6,"YES","NO")</f>
        <v>YES</v>
      </c>
      <c r="BQ276" s="67" t="str">
        <f>+IF(ISERROR(VLOOKUP(E276,'[1]Hi Tech List (2020)'!$A$2:$B$84,1,FALSE)),"NO","YES")</f>
        <v>NO</v>
      </c>
      <c r="BR276" s="67" t="str">
        <f>IF(AL276&gt;=BR$6,"YES","NO")</f>
        <v>YES</v>
      </c>
      <c r="BS276" s="67" t="str">
        <f>IF(AB276&gt;BS$6,"YES","NO")</f>
        <v>NO</v>
      </c>
      <c r="BT276" s="67" t="str">
        <f>IF(AC276&gt;BT$6,"YES","NO")</f>
        <v>NO</v>
      </c>
      <c r="BU276" s="67" t="str">
        <f>IF(AD276&gt;BU$6,"YES","NO")</f>
        <v>YES</v>
      </c>
      <c r="BV276" s="67" t="str">
        <f>IF(OR(BS276="YES",BT276="YES",BU276="YES"),"YES","NO")</f>
        <v>YES</v>
      </c>
      <c r="BW276" s="67" t="str">
        <f>+IF(BE276=1,BE$8,IF(BF276=1,BF$8,IF(BG276=1,BG$8,IF(BH276=1,BH$8,BI$8))))</f>
        <v>$15-20</v>
      </c>
      <c r="BX276" s="67" t="str">
        <f>+IF(BJ276=1,BJ$8,IF(BK276=1,BK$8,IF(BL276=1,BL$8,IF(BM276=1,BM$8,BN$8))))</f>
        <v>$25-30</v>
      </c>
    </row>
    <row r="277" spans="1:76" hidden="1" x14ac:dyDescent="0.2">
      <c r="A277" s="77" t="str">
        <f t="shared" si="20"/>
        <v>25-0000</v>
      </c>
      <c r="B277" s="77" t="str">
        <f>VLOOKUP(A277,'[1]2- &amp; 3-digit SOC'!$A$1:$B$121,2,FALSE)</f>
        <v>Educational Instruction and Library Occupations</v>
      </c>
      <c r="C277" s="77" t="str">
        <f t="shared" si="21"/>
        <v>25-0000 Educational Instruction and Library Occupations</v>
      </c>
      <c r="D277" s="77" t="str">
        <f t="shared" si="22"/>
        <v>25-4000</v>
      </c>
      <c r="E277" s="77" t="str">
        <f>VLOOKUP(D277,'[1]2- &amp; 3-digit SOC'!$A$1:$B$121,2,FALSE)</f>
        <v>Librarians, Curators, and Archivists</v>
      </c>
      <c r="F277" s="77" t="str">
        <f t="shared" si="23"/>
        <v>25-4000 Librarians, Curators, and Archivists</v>
      </c>
      <c r="G277" s="77" t="s">
        <v>903</v>
      </c>
      <c r="H277" s="77" t="s">
        <v>904</v>
      </c>
      <c r="I277" s="77" t="s">
        <v>905</v>
      </c>
      <c r="J277" s="78" t="str">
        <f>CONCATENATE(H277, " (", R277, ")")</f>
        <v>Museum Technicians and Conservators ($47,318)</v>
      </c>
      <c r="K277" s="70">
        <v>11.651381669499999</v>
      </c>
      <c r="L277" s="70">
        <v>16.904303240600001</v>
      </c>
      <c r="M277" s="70">
        <v>22.7491461489</v>
      </c>
      <c r="N277" s="70">
        <v>25.538967148699999</v>
      </c>
      <c r="O277" s="70">
        <v>29.615432126399998</v>
      </c>
      <c r="P277" s="70">
        <v>39.113571782100003</v>
      </c>
      <c r="Q277" s="71">
        <v>47318.223989700004</v>
      </c>
      <c r="R277" s="71" t="str">
        <f>TEXT(Q277, "$#,###")</f>
        <v>$47,318</v>
      </c>
      <c r="S277" s="68" t="s">
        <v>84</v>
      </c>
      <c r="T277" s="68" t="s">
        <v>8</v>
      </c>
      <c r="U277" s="68" t="s">
        <v>8</v>
      </c>
      <c r="V277" s="61">
        <v>167.345910371</v>
      </c>
      <c r="W277" s="61">
        <v>188.36233411800001</v>
      </c>
      <c r="X277" s="61">
        <f>W277-V277</f>
        <v>21.016423747000005</v>
      </c>
      <c r="Y277" s="72">
        <f>X277/V277</f>
        <v>0.12558671855444409</v>
      </c>
      <c r="Z277" s="61">
        <v>188.36233411800001</v>
      </c>
      <c r="AA277" s="61">
        <v>205.43461686399999</v>
      </c>
      <c r="AB277" s="61">
        <f>AA277-Z277</f>
        <v>17.072282745999985</v>
      </c>
      <c r="AC277" s="72">
        <f>AB277/Z277</f>
        <v>9.0635332302184235E-2</v>
      </c>
      <c r="AD277" s="61">
        <v>102.245129367</v>
      </c>
      <c r="AE277" s="61">
        <v>25.5612823419</v>
      </c>
      <c r="AF277" s="61">
        <v>60.105391863500003</v>
      </c>
      <c r="AG277" s="61">
        <v>20.0351306212</v>
      </c>
      <c r="AH277" s="62">
        <v>0.10299999999999999</v>
      </c>
      <c r="AI277" s="61">
        <v>182.33512885600001</v>
      </c>
      <c r="AJ277" s="61">
        <v>87.014910105300004</v>
      </c>
      <c r="AK277" s="63">
        <f>AJ277/AI277</f>
        <v>0.47722515486316641</v>
      </c>
      <c r="AL277" s="73">
        <v>98.7</v>
      </c>
      <c r="AM277" s="74">
        <v>0.48246499999999998</v>
      </c>
      <c r="AN277" s="74">
        <v>0.49765999999999999</v>
      </c>
      <c r="AO277" s="76" t="s">
        <v>90</v>
      </c>
      <c r="AP277" s="76" t="s">
        <v>90</v>
      </c>
      <c r="AQ277" s="76" t="s">
        <v>90</v>
      </c>
      <c r="AR277" s="75">
        <v>0.23385409928000001</v>
      </c>
      <c r="AS277" s="75">
        <v>0.195732445196</v>
      </c>
      <c r="AT277" s="75">
        <v>0.16871682578</v>
      </c>
      <c r="AU277" s="75">
        <v>0.18553398155600001</v>
      </c>
      <c r="AV277" s="75">
        <v>0.129244447529</v>
      </c>
      <c r="AW277" s="61">
        <v>72</v>
      </c>
      <c r="AX277" s="61">
        <v>51</v>
      </c>
      <c r="AY277" s="61">
        <v>53</v>
      </c>
      <c r="AZ277" s="61">
        <v>58</v>
      </c>
      <c r="BA277" s="61">
        <v>49</v>
      </c>
      <c r="BB277" s="61">
        <f>SUM(AW277:BA277)</f>
        <v>283</v>
      </c>
      <c r="BC277" s="61">
        <f>BA277-AW277</f>
        <v>-23</v>
      </c>
      <c r="BD277" s="63">
        <f>BC277/AW277</f>
        <v>-0.31944444444444442</v>
      </c>
      <c r="BE277" s="67">
        <f>IF(K277&lt;BE$6,1,0)</f>
        <v>1</v>
      </c>
      <c r="BF277" s="67">
        <f>+IF(AND(K277&gt;=BF$5,K277&lt;BF$6),1,0)</f>
        <v>0</v>
      </c>
      <c r="BG277" s="67">
        <f>+IF(AND(K277&gt;=BG$5,K277&lt;BG$6),1,0)</f>
        <v>0</v>
      </c>
      <c r="BH277" s="67">
        <f>+IF(AND(K277&gt;=BH$5,K277&lt;BH$6),1,0)</f>
        <v>0</v>
      </c>
      <c r="BI277" s="67">
        <f>+IF(K277&gt;=BI$6,1,0)</f>
        <v>0</v>
      </c>
      <c r="BJ277" s="67">
        <f>IF(M277&lt;BJ$6,1,0)</f>
        <v>0</v>
      </c>
      <c r="BK277" s="67">
        <f>+IF(AND(M277&gt;=BK$5,M277&lt;BK$6),1,0)</f>
        <v>0</v>
      </c>
      <c r="BL277" s="67">
        <f>+IF(AND(M277&gt;=BL$5,M277&lt;BL$6),1,0)</f>
        <v>1</v>
      </c>
      <c r="BM277" s="67">
        <f>+IF(AND(M277&gt;=BM$5,M277&lt;BM$6),1,0)</f>
        <v>0</v>
      </c>
      <c r="BN277" s="67">
        <f>+IF(M277&gt;=BN$6,1,0)</f>
        <v>0</v>
      </c>
      <c r="BO277" s="67" t="str">
        <f>+IF(M277&gt;=BO$6,"YES","NO")</f>
        <v>YES</v>
      </c>
      <c r="BP277" s="67" t="str">
        <f>+IF(K277&gt;=BP$6,"YES","NO")</f>
        <v>NO</v>
      </c>
      <c r="BQ277" s="67" t="str">
        <f>+IF(ISERROR(VLOOKUP(E277,'[1]Hi Tech List (2020)'!$A$2:$B$84,1,FALSE)),"NO","YES")</f>
        <v>NO</v>
      </c>
      <c r="BR277" s="67" t="str">
        <f>IF(AL277&gt;=BR$6,"YES","NO")</f>
        <v>NO</v>
      </c>
      <c r="BS277" s="67" t="str">
        <f>IF(AB277&gt;BS$6,"YES","NO")</f>
        <v>NO</v>
      </c>
      <c r="BT277" s="67" t="str">
        <f>IF(AC277&gt;BT$6,"YES","NO")</f>
        <v>NO</v>
      </c>
      <c r="BU277" s="67" t="str">
        <f>IF(AD277&gt;BU$6,"YES","NO")</f>
        <v>YES</v>
      </c>
      <c r="BV277" s="67" t="str">
        <f>IF(OR(BS277="YES",BT277="YES",BU277="YES"),"YES","NO")</f>
        <v>YES</v>
      </c>
      <c r="BW277" s="67" t="str">
        <f>+IF(BE277=1,BE$8,IF(BF277=1,BF$8,IF(BG277=1,BG$8,IF(BH277=1,BH$8,BI$8))))</f>
        <v>&lt;$15</v>
      </c>
      <c r="BX277" s="67" t="str">
        <f>+IF(BJ277=1,BJ$8,IF(BK277=1,BK$8,IF(BL277=1,BL$8,IF(BM277=1,BM$8,BN$8))))</f>
        <v>$20-25</v>
      </c>
    </row>
    <row r="278" spans="1:76" hidden="1" x14ac:dyDescent="0.2">
      <c r="A278" s="77" t="str">
        <f t="shared" si="20"/>
        <v>25-0000</v>
      </c>
      <c r="B278" s="77" t="str">
        <f>VLOOKUP(A278,'[1]2- &amp; 3-digit SOC'!$A$1:$B$121,2,FALSE)</f>
        <v>Educational Instruction and Library Occupations</v>
      </c>
      <c r="C278" s="77" t="str">
        <f t="shared" si="21"/>
        <v>25-0000 Educational Instruction and Library Occupations</v>
      </c>
      <c r="D278" s="77" t="str">
        <f t="shared" si="22"/>
        <v>25-4000</v>
      </c>
      <c r="E278" s="77" t="str">
        <f>VLOOKUP(D278,'[1]2- &amp; 3-digit SOC'!$A$1:$B$121,2,FALSE)</f>
        <v>Librarians, Curators, and Archivists</v>
      </c>
      <c r="F278" s="77" t="str">
        <f t="shared" si="23"/>
        <v>25-4000 Librarians, Curators, and Archivists</v>
      </c>
      <c r="G278" s="77" t="s">
        <v>906</v>
      </c>
      <c r="H278" s="77" t="s">
        <v>907</v>
      </c>
      <c r="I278" s="77" t="s">
        <v>908</v>
      </c>
      <c r="J278" s="78" t="str">
        <f>CONCATENATE(H278, " (", R278, ")")</f>
        <v>Librarians and Media Collections Specialists ($62,105)</v>
      </c>
      <c r="K278" s="70">
        <v>22.200122851900002</v>
      </c>
      <c r="L278" s="70">
        <v>25.6187452534</v>
      </c>
      <c r="M278" s="70">
        <v>29.858378520300001</v>
      </c>
      <c r="N278" s="70">
        <v>30.994654410199999</v>
      </c>
      <c r="O278" s="70">
        <v>35.913624157599997</v>
      </c>
      <c r="P278" s="70">
        <v>42.478246769000002</v>
      </c>
      <c r="Q278" s="71">
        <v>62105.427322299998</v>
      </c>
      <c r="R278" s="71" t="str">
        <f>TEXT(Q278, "$#,###")</f>
        <v>$62,105</v>
      </c>
      <c r="S278" s="68" t="s">
        <v>84</v>
      </c>
      <c r="T278" s="68" t="s">
        <v>546</v>
      </c>
      <c r="U278" s="68" t="s">
        <v>8</v>
      </c>
      <c r="V278" s="61">
        <v>2658.0436393700002</v>
      </c>
      <c r="W278" s="61">
        <v>2668.7876726899999</v>
      </c>
      <c r="X278" s="61">
        <f>W278-V278</f>
        <v>10.744033319999744</v>
      </c>
      <c r="Y278" s="72">
        <f>X278/V278</f>
        <v>4.0420831173961676E-3</v>
      </c>
      <c r="Z278" s="61">
        <v>2668.7876726899999</v>
      </c>
      <c r="AA278" s="61">
        <v>2798.7323753999999</v>
      </c>
      <c r="AB278" s="61">
        <f>AA278-Z278</f>
        <v>129.94470271</v>
      </c>
      <c r="AC278" s="72">
        <f>AB278/Z278</f>
        <v>4.8690536171063191E-2</v>
      </c>
      <c r="AD278" s="61">
        <v>1110.5305820200001</v>
      </c>
      <c r="AE278" s="61">
        <v>277.63264550500003</v>
      </c>
      <c r="AF278" s="61">
        <v>708.81889638899997</v>
      </c>
      <c r="AG278" s="61">
        <v>236.27296546299999</v>
      </c>
      <c r="AH278" s="62">
        <v>8.6999999999999994E-2</v>
      </c>
      <c r="AI278" s="61">
        <v>2613.1306774700001</v>
      </c>
      <c r="AJ278" s="61">
        <v>852.06264454699999</v>
      </c>
      <c r="AK278" s="63">
        <f>AJ278/AI278</f>
        <v>0.32606966497823836</v>
      </c>
      <c r="AL278" s="73">
        <v>96.4</v>
      </c>
      <c r="AM278" s="74">
        <v>0.74907100000000004</v>
      </c>
      <c r="AN278" s="74">
        <v>0.75194000000000005</v>
      </c>
      <c r="AO278" s="76" t="s">
        <v>90</v>
      </c>
      <c r="AP278" s="75">
        <v>1.53277080711E-2</v>
      </c>
      <c r="AQ278" s="75">
        <v>1.9758740400199998E-2</v>
      </c>
      <c r="AR278" s="75">
        <v>0.14256576963500001</v>
      </c>
      <c r="AS278" s="75">
        <v>0.20478011304400001</v>
      </c>
      <c r="AT278" s="75">
        <v>0.24805262072500001</v>
      </c>
      <c r="AU278" s="75">
        <v>0.27263159120500002</v>
      </c>
      <c r="AV278" s="75">
        <v>9.5490565703199998E-2</v>
      </c>
      <c r="AW278" s="61">
        <v>517</v>
      </c>
      <c r="AX278" s="61">
        <v>541</v>
      </c>
      <c r="AY278" s="61">
        <v>528</v>
      </c>
      <c r="AZ278" s="61">
        <v>678</v>
      </c>
      <c r="BA278" s="61">
        <v>850</v>
      </c>
      <c r="BB278" s="61">
        <f>SUM(AW278:BA278)</f>
        <v>3114</v>
      </c>
      <c r="BC278" s="61">
        <f>BA278-AW278</f>
        <v>333</v>
      </c>
      <c r="BD278" s="63">
        <f>BC278/AW278</f>
        <v>0.64410058027079309</v>
      </c>
      <c r="BE278" s="67">
        <f>IF(K278&lt;BE$6,1,0)</f>
        <v>0</v>
      </c>
      <c r="BF278" s="67">
        <f>+IF(AND(K278&gt;=BF$5,K278&lt;BF$6),1,0)</f>
        <v>0</v>
      </c>
      <c r="BG278" s="67">
        <f>+IF(AND(K278&gt;=BG$5,K278&lt;BG$6),1,0)</f>
        <v>1</v>
      </c>
      <c r="BH278" s="67">
        <f>+IF(AND(K278&gt;=BH$5,K278&lt;BH$6),1,0)</f>
        <v>0</v>
      </c>
      <c r="BI278" s="67">
        <f>+IF(K278&gt;=BI$6,1,0)</f>
        <v>0</v>
      </c>
      <c r="BJ278" s="67">
        <f>IF(M278&lt;BJ$6,1,0)</f>
        <v>0</v>
      </c>
      <c r="BK278" s="67">
        <f>+IF(AND(M278&gt;=BK$5,M278&lt;BK$6),1,0)</f>
        <v>0</v>
      </c>
      <c r="BL278" s="67">
        <f>+IF(AND(M278&gt;=BL$5,M278&lt;BL$6),1,0)</f>
        <v>0</v>
      </c>
      <c r="BM278" s="67">
        <f>+IF(AND(M278&gt;=BM$5,M278&lt;BM$6),1,0)</f>
        <v>1</v>
      </c>
      <c r="BN278" s="67">
        <f>+IF(M278&gt;=BN$6,1,0)</f>
        <v>0</v>
      </c>
      <c r="BO278" s="67" t="str">
        <f>+IF(M278&gt;=BO$6,"YES","NO")</f>
        <v>YES</v>
      </c>
      <c r="BP278" s="67" t="str">
        <f>+IF(K278&gt;=BP$6,"YES","NO")</f>
        <v>YES</v>
      </c>
      <c r="BQ278" s="67" t="str">
        <f>+IF(ISERROR(VLOOKUP(E278,'[1]Hi Tech List (2020)'!$A$2:$B$84,1,FALSE)),"NO","YES")</f>
        <v>NO</v>
      </c>
      <c r="BR278" s="67" t="str">
        <f>IF(AL278&gt;=BR$6,"YES","NO")</f>
        <v>NO</v>
      </c>
      <c r="BS278" s="67" t="str">
        <f>IF(AB278&gt;BS$6,"YES","NO")</f>
        <v>YES</v>
      </c>
      <c r="BT278" s="67" t="str">
        <f>IF(AC278&gt;BT$6,"YES","NO")</f>
        <v>NO</v>
      </c>
      <c r="BU278" s="67" t="str">
        <f>IF(AD278&gt;BU$6,"YES","NO")</f>
        <v>YES</v>
      </c>
      <c r="BV278" s="67" t="str">
        <f>IF(OR(BS278="YES",BT278="YES",BU278="YES"),"YES","NO")</f>
        <v>YES</v>
      </c>
      <c r="BW278" s="67" t="str">
        <f>+IF(BE278=1,BE$8,IF(BF278=1,BF$8,IF(BG278=1,BG$8,IF(BH278=1,BH$8,BI$8))))</f>
        <v>$20-25</v>
      </c>
      <c r="BX278" s="67" t="str">
        <f>+IF(BJ278=1,BJ$8,IF(BK278=1,BK$8,IF(BL278=1,BL$8,IF(BM278=1,BM$8,BN$8))))</f>
        <v>$25-30</v>
      </c>
    </row>
    <row r="279" spans="1:76" hidden="1" x14ac:dyDescent="0.2">
      <c r="A279" s="77" t="str">
        <f t="shared" si="20"/>
        <v>25-0000</v>
      </c>
      <c r="B279" s="77" t="str">
        <f>VLOOKUP(A279,'[1]2- &amp; 3-digit SOC'!$A$1:$B$121,2,FALSE)</f>
        <v>Educational Instruction and Library Occupations</v>
      </c>
      <c r="C279" s="77" t="str">
        <f t="shared" si="21"/>
        <v>25-0000 Educational Instruction and Library Occupations</v>
      </c>
      <c r="D279" s="77" t="str">
        <f t="shared" si="22"/>
        <v>25-4000</v>
      </c>
      <c r="E279" s="77" t="str">
        <f>VLOOKUP(D279,'[1]2- &amp; 3-digit SOC'!$A$1:$B$121,2,FALSE)</f>
        <v>Librarians, Curators, and Archivists</v>
      </c>
      <c r="F279" s="77" t="str">
        <f t="shared" si="23"/>
        <v>25-4000 Librarians, Curators, and Archivists</v>
      </c>
      <c r="G279" s="77" t="s">
        <v>909</v>
      </c>
      <c r="H279" s="77" t="s">
        <v>910</v>
      </c>
      <c r="I279" s="77" t="s">
        <v>911</v>
      </c>
      <c r="J279" s="78" t="str">
        <f>CONCATENATE(H279, " (", R279, ")")</f>
        <v>Library Technicians ($31,178)</v>
      </c>
      <c r="K279" s="70">
        <v>9.1562148589899994</v>
      </c>
      <c r="L279" s="70">
        <v>11.9340486333</v>
      </c>
      <c r="M279" s="70">
        <v>14.9894877303</v>
      </c>
      <c r="N279" s="70">
        <v>15.636225623</v>
      </c>
      <c r="O279" s="70">
        <v>18.742152147700001</v>
      </c>
      <c r="P279" s="70">
        <v>22.9827210003</v>
      </c>
      <c r="Q279" s="71">
        <v>31178.1344789</v>
      </c>
      <c r="R279" s="71" t="str">
        <f>TEXT(Q279, "$#,###")</f>
        <v>$31,178</v>
      </c>
      <c r="S279" s="68" t="s">
        <v>89</v>
      </c>
      <c r="T279" s="68" t="s">
        <v>8</v>
      </c>
      <c r="U279" s="68" t="s">
        <v>8</v>
      </c>
      <c r="V279" s="61">
        <v>990.41464138399999</v>
      </c>
      <c r="W279" s="61">
        <v>983.77671626100005</v>
      </c>
      <c r="X279" s="61">
        <f>W279-V279</f>
        <v>-6.6379251229999454</v>
      </c>
      <c r="Y279" s="72">
        <f>X279/V279</f>
        <v>-6.702167804914662E-3</v>
      </c>
      <c r="Z279" s="61">
        <v>983.77671626100005</v>
      </c>
      <c r="AA279" s="61">
        <v>1022.59245491</v>
      </c>
      <c r="AB279" s="61">
        <f>AA279-Z279</f>
        <v>38.815738648999968</v>
      </c>
      <c r="AC279" s="72">
        <f>AB279/Z279</f>
        <v>3.9455841968414701E-2</v>
      </c>
      <c r="AD279" s="61">
        <v>617.77222406299995</v>
      </c>
      <c r="AE279" s="61">
        <v>154.44305601600001</v>
      </c>
      <c r="AF279" s="61">
        <v>425.19637628599997</v>
      </c>
      <c r="AG279" s="61">
        <v>141.73212542900001</v>
      </c>
      <c r="AH279" s="62">
        <v>0.14199999999999999</v>
      </c>
      <c r="AI279" s="61">
        <v>966.00689845900001</v>
      </c>
      <c r="AJ279" s="61">
        <v>505.35102962600001</v>
      </c>
      <c r="AK279" s="63">
        <f>AJ279/AI279</f>
        <v>0.52313397599142353</v>
      </c>
      <c r="AL279" s="73">
        <v>95</v>
      </c>
      <c r="AM279" s="74">
        <v>0.40748800000000002</v>
      </c>
      <c r="AN279" s="74">
        <v>0.41519800000000001</v>
      </c>
      <c r="AO279" s="75">
        <v>5.1917136946299999E-2</v>
      </c>
      <c r="AP279" s="75">
        <v>0.13941967967300001</v>
      </c>
      <c r="AQ279" s="75">
        <v>6.9484229022700003E-2</v>
      </c>
      <c r="AR279" s="75">
        <v>0.131562235645</v>
      </c>
      <c r="AS279" s="75">
        <v>0.12512699838399999</v>
      </c>
      <c r="AT279" s="75">
        <v>0.17369294090099999</v>
      </c>
      <c r="AU279" s="75">
        <v>0.203145969413</v>
      </c>
      <c r="AV279" s="75">
        <v>0.105650810015</v>
      </c>
      <c r="AW279" s="61">
        <v>25</v>
      </c>
      <c r="AX279" s="61">
        <v>21</v>
      </c>
      <c r="AY279" s="61">
        <v>26</v>
      </c>
      <c r="AZ279" s="61">
        <v>27</v>
      </c>
      <c r="BA279" s="61">
        <v>28</v>
      </c>
      <c r="BB279" s="61">
        <f>SUM(AW279:BA279)</f>
        <v>127</v>
      </c>
      <c r="BC279" s="61">
        <f>BA279-AW279</f>
        <v>3</v>
      </c>
      <c r="BD279" s="63">
        <f>BC279/AW279</f>
        <v>0.12</v>
      </c>
      <c r="BE279" s="67">
        <f>IF(K279&lt;BE$6,1,0)</f>
        <v>1</v>
      </c>
      <c r="BF279" s="67">
        <f>+IF(AND(K279&gt;=BF$5,K279&lt;BF$6),1,0)</f>
        <v>0</v>
      </c>
      <c r="BG279" s="67">
        <f>+IF(AND(K279&gt;=BG$5,K279&lt;BG$6),1,0)</f>
        <v>0</v>
      </c>
      <c r="BH279" s="67">
        <f>+IF(AND(K279&gt;=BH$5,K279&lt;BH$6),1,0)</f>
        <v>0</v>
      </c>
      <c r="BI279" s="67">
        <f>+IF(K279&gt;=BI$6,1,0)</f>
        <v>0</v>
      </c>
      <c r="BJ279" s="67">
        <f>IF(M279&lt;BJ$6,1,0)</f>
        <v>1</v>
      </c>
      <c r="BK279" s="67">
        <f>+IF(AND(M279&gt;=BK$5,M279&lt;BK$6),1,0)</f>
        <v>0</v>
      </c>
      <c r="BL279" s="67">
        <f>+IF(AND(M279&gt;=BL$5,M279&lt;BL$6),1,0)</f>
        <v>0</v>
      </c>
      <c r="BM279" s="67">
        <f>+IF(AND(M279&gt;=BM$5,M279&lt;BM$6),1,0)</f>
        <v>0</v>
      </c>
      <c r="BN279" s="67">
        <f>+IF(M279&gt;=BN$6,1,0)</f>
        <v>0</v>
      </c>
      <c r="BO279" s="67" t="str">
        <f>+IF(M279&gt;=BO$6,"YES","NO")</f>
        <v>NO</v>
      </c>
      <c r="BP279" s="67" t="str">
        <f>+IF(K279&gt;=BP$6,"YES","NO")</f>
        <v>NO</v>
      </c>
      <c r="BQ279" s="67" t="str">
        <f>+IF(ISERROR(VLOOKUP(E279,'[1]Hi Tech List (2020)'!$A$2:$B$84,1,FALSE)),"NO","YES")</f>
        <v>NO</v>
      </c>
      <c r="BR279" s="67" t="str">
        <f>IF(AL279&gt;=BR$6,"YES","NO")</f>
        <v>NO</v>
      </c>
      <c r="BS279" s="67" t="str">
        <f>IF(AB279&gt;BS$6,"YES","NO")</f>
        <v>NO</v>
      </c>
      <c r="BT279" s="67" t="str">
        <f>IF(AC279&gt;BT$6,"YES","NO")</f>
        <v>NO</v>
      </c>
      <c r="BU279" s="67" t="str">
        <f>IF(AD279&gt;BU$6,"YES","NO")</f>
        <v>YES</v>
      </c>
      <c r="BV279" s="67" t="str">
        <f>IF(OR(BS279="YES",BT279="YES",BU279="YES"),"YES","NO")</f>
        <v>YES</v>
      </c>
      <c r="BW279" s="67" t="str">
        <f>+IF(BE279=1,BE$8,IF(BF279=1,BF$8,IF(BG279=1,BG$8,IF(BH279=1,BH$8,BI$8))))</f>
        <v>&lt;$15</v>
      </c>
      <c r="BX279" s="67" t="str">
        <f>+IF(BJ279=1,BJ$8,IF(BK279=1,BK$8,IF(BL279=1,BL$8,IF(BM279=1,BM$8,BN$8))))</f>
        <v>&lt;$15</v>
      </c>
    </row>
    <row r="280" spans="1:76" hidden="1" x14ac:dyDescent="0.2">
      <c r="A280" s="77" t="str">
        <f t="shared" si="20"/>
        <v>25-0000</v>
      </c>
      <c r="B280" s="77" t="str">
        <f>VLOOKUP(A280,'[1]2- &amp; 3-digit SOC'!$A$1:$B$121,2,FALSE)</f>
        <v>Educational Instruction and Library Occupations</v>
      </c>
      <c r="C280" s="77" t="str">
        <f t="shared" si="21"/>
        <v>25-0000 Educational Instruction and Library Occupations</v>
      </c>
      <c r="D280" s="77" t="str">
        <f t="shared" si="22"/>
        <v>25-9000</v>
      </c>
      <c r="E280" s="77" t="str">
        <f>VLOOKUP(D280,'[1]2- &amp; 3-digit SOC'!$A$1:$B$121,2,FALSE)</f>
        <v>Other Educational Instruction and Library Occupations</v>
      </c>
      <c r="F280" s="77" t="str">
        <f t="shared" si="23"/>
        <v>25-9000 Other Educational Instruction and Library Occupations</v>
      </c>
      <c r="G280" s="77" t="s">
        <v>912</v>
      </c>
      <c r="H280" s="77" t="s">
        <v>913</v>
      </c>
      <c r="I280" s="77" t="s">
        <v>914</v>
      </c>
      <c r="J280" s="78" t="str">
        <f>CONCATENATE(H280, " (", R280, ")")</f>
        <v>Farm and Home Management Educators ($30,574)</v>
      </c>
      <c r="K280" s="70">
        <v>8.5064359372399991</v>
      </c>
      <c r="L280" s="70">
        <v>12.0615621257</v>
      </c>
      <c r="M280" s="70">
        <v>14.699179751999999</v>
      </c>
      <c r="N280" s="70">
        <v>22.2490954443</v>
      </c>
      <c r="O280" s="70">
        <v>18.405794168700002</v>
      </c>
      <c r="P280" s="70">
        <v>40.812280185200002</v>
      </c>
      <c r="Q280" s="71">
        <v>30574.2938841</v>
      </c>
      <c r="R280" s="71" t="str">
        <f>TEXT(Q280, "$#,###")</f>
        <v>$30,574</v>
      </c>
      <c r="S280" s="68" t="s">
        <v>599</v>
      </c>
      <c r="T280" s="68" t="s">
        <v>8</v>
      </c>
      <c r="U280" s="68" t="s">
        <v>8</v>
      </c>
      <c r="V280" s="61">
        <v>76.9905315763</v>
      </c>
      <c r="W280" s="61">
        <v>113.49981343100001</v>
      </c>
      <c r="X280" s="61">
        <f>W280-V280</f>
        <v>36.509281854700006</v>
      </c>
      <c r="Y280" s="72">
        <f>X280/V280</f>
        <v>0.47420482892130933</v>
      </c>
      <c r="Z280" s="61">
        <v>113.49981343100001</v>
      </c>
      <c r="AA280" s="61">
        <v>126.105458527</v>
      </c>
      <c r="AB280" s="61">
        <f>AA280-Z280</f>
        <v>12.605645095999989</v>
      </c>
      <c r="AC280" s="72">
        <f>AB280/Z280</f>
        <v>0.11106313495099571</v>
      </c>
      <c r="AD280" s="61">
        <v>56.203394206399999</v>
      </c>
      <c r="AE280" s="61">
        <v>14.0508485516</v>
      </c>
      <c r="AF280" s="61">
        <v>29.416158679500001</v>
      </c>
      <c r="AG280" s="61">
        <v>9.8053862264900005</v>
      </c>
      <c r="AH280" s="76">
        <v>8.3000000000000004E-2</v>
      </c>
      <c r="AI280" s="61">
        <v>107.984866388</v>
      </c>
      <c r="AJ280" s="61">
        <v>24.894566788700001</v>
      </c>
      <c r="AK280" s="63">
        <f>AJ280/AI280</f>
        <v>0.23053755235711854</v>
      </c>
      <c r="AL280" s="73">
        <v>90</v>
      </c>
      <c r="AM280" s="74">
        <v>0.36983700000000003</v>
      </c>
      <c r="AN280" s="74">
        <v>0.40448800000000001</v>
      </c>
      <c r="AO280" s="76" t="s">
        <v>90</v>
      </c>
      <c r="AP280" s="76" t="s">
        <v>90</v>
      </c>
      <c r="AQ280" s="76" t="s">
        <v>90</v>
      </c>
      <c r="AR280" s="75">
        <v>0.185108932881</v>
      </c>
      <c r="AS280" s="75">
        <v>0.16707330489</v>
      </c>
      <c r="AT280" s="75">
        <v>0.155419247388</v>
      </c>
      <c r="AU280" s="75">
        <v>0.22380428675899999</v>
      </c>
      <c r="AV280" s="75">
        <v>0.13097016050999999</v>
      </c>
      <c r="AW280" s="61">
        <v>171</v>
      </c>
      <c r="AX280" s="61">
        <v>155</v>
      </c>
      <c r="AY280" s="61">
        <v>194</v>
      </c>
      <c r="AZ280" s="61">
        <v>140</v>
      </c>
      <c r="BA280" s="61">
        <v>176</v>
      </c>
      <c r="BB280" s="61">
        <f>SUM(AW280:BA280)</f>
        <v>836</v>
      </c>
      <c r="BC280" s="61">
        <f>BA280-AW280</f>
        <v>5</v>
      </c>
      <c r="BD280" s="63">
        <f>BC280/AW280</f>
        <v>2.9239766081871343E-2</v>
      </c>
      <c r="BE280" s="67">
        <f>IF(K280&lt;BE$6,1,0)</f>
        <v>1</v>
      </c>
      <c r="BF280" s="67">
        <f>+IF(AND(K280&gt;=BF$5,K280&lt;BF$6),1,0)</f>
        <v>0</v>
      </c>
      <c r="BG280" s="67">
        <f>+IF(AND(K280&gt;=BG$5,K280&lt;BG$6),1,0)</f>
        <v>0</v>
      </c>
      <c r="BH280" s="67">
        <f>+IF(AND(K280&gt;=BH$5,K280&lt;BH$6),1,0)</f>
        <v>0</v>
      </c>
      <c r="BI280" s="67">
        <f>+IF(K280&gt;=BI$6,1,0)</f>
        <v>0</v>
      </c>
      <c r="BJ280" s="67">
        <f>IF(M280&lt;BJ$6,1,0)</f>
        <v>1</v>
      </c>
      <c r="BK280" s="67">
        <f>+IF(AND(M280&gt;=BK$5,M280&lt;BK$6),1,0)</f>
        <v>0</v>
      </c>
      <c r="BL280" s="67">
        <f>+IF(AND(M280&gt;=BL$5,M280&lt;BL$6),1,0)</f>
        <v>0</v>
      </c>
      <c r="BM280" s="67">
        <f>+IF(AND(M280&gt;=BM$5,M280&lt;BM$6),1,0)</f>
        <v>0</v>
      </c>
      <c r="BN280" s="67">
        <f>+IF(M280&gt;=BN$6,1,0)</f>
        <v>0</v>
      </c>
      <c r="BO280" s="67" t="str">
        <f>+IF(M280&gt;=BO$6,"YES","NO")</f>
        <v>NO</v>
      </c>
      <c r="BP280" s="67" t="str">
        <f>+IF(K280&gt;=BP$6,"YES","NO")</f>
        <v>NO</v>
      </c>
      <c r="BQ280" s="67" t="str">
        <f>+IF(ISERROR(VLOOKUP(E280,'[1]Hi Tech List (2020)'!$A$2:$B$84,1,FALSE)),"NO","YES")</f>
        <v>NO</v>
      </c>
      <c r="BR280" s="67" t="str">
        <f>IF(AL280&gt;=BR$6,"YES","NO")</f>
        <v>NO</v>
      </c>
      <c r="BS280" s="67" t="str">
        <f>IF(AB280&gt;BS$6,"YES","NO")</f>
        <v>NO</v>
      </c>
      <c r="BT280" s="67" t="str">
        <f>IF(AC280&gt;BT$6,"YES","NO")</f>
        <v>NO</v>
      </c>
      <c r="BU280" s="67" t="str">
        <f>IF(AD280&gt;BU$6,"YES","NO")</f>
        <v>NO</v>
      </c>
      <c r="BV280" s="67" t="str">
        <f>IF(OR(BS280="YES",BT280="YES",BU280="YES"),"YES","NO")</f>
        <v>NO</v>
      </c>
      <c r="BW280" s="67" t="str">
        <f>+IF(BE280=1,BE$8,IF(BF280=1,BF$8,IF(BG280=1,BG$8,IF(BH280=1,BH$8,BI$8))))</f>
        <v>&lt;$15</v>
      </c>
      <c r="BX280" s="67" t="str">
        <f>+IF(BJ280=1,BJ$8,IF(BK280=1,BK$8,IF(BL280=1,BL$8,IF(BM280=1,BM$8,BN$8))))</f>
        <v>&lt;$15</v>
      </c>
    </row>
    <row r="281" spans="1:76" hidden="1" x14ac:dyDescent="0.2">
      <c r="A281" s="77" t="str">
        <f t="shared" si="20"/>
        <v>25-0000</v>
      </c>
      <c r="B281" s="77" t="str">
        <f>VLOOKUP(A281,'[1]2- &amp; 3-digit SOC'!$A$1:$B$121,2,FALSE)</f>
        <v>Educational Instruction and Library Occupations</v>
      </c>
      <c r="C281" s="77" t="str">
        <f t="shared" si="21"/>
        <v>25-0000 Educational Instruction and Library Occupations</v>
      </c>
      <c r="D281" s="77" t="str">
        <f t="shared" si="22"/>
        <v>25-9000</v>
      </c>
      <c r="E281" s="77" t="str">
        <f>VLOOKUP(D281,'[1]2- &amp; 3-digit SOC'!$A$1:$B$121,2,FALSE)</f>
        <v>Other Educational Instruction and Library Occupations</v>
      </c>
      <c r="F281" s="77" t="str">
        <f t="shared" si="23"/>
        <v>25-9000 Other Educational Instruction and Library Occupations</v>
      </c>
      <c r="G281" s="77" t="s">
        <v>915</v>
      </c>
      <c r="H281" s="77" t="s">
        <v>916</v>
      </c>
      <c r="I281" s="77" t="s">
        <v>917</v>
      </c>
      <c r="J281" s="78" t="str">
        <f>CONCATENATE(H281, " (", R281, ")")</f>
        <v>Instructional Coordinators ($64,090)</v>
      </c>
      <c r="K281" s="70">
        <v>22.570245423300001</v>
      </c>
      <c r="L281" s="70">
        <v>26.115177552199999</v>
      </c>
      <c r="M281" s="70">
        <v>30.812398582</v>
      </c>
      <c r="N281" s="70">
        <v>32.296341378900003</v>
      </c>
      <c r="O281" s="70">
        <v>36.906922568500001</v>
      </c>
      <c r="P281" s="70">
        <v>43.0186353956</v>
      </c>
      <c r="Q281" s="71">
        <v>64089.789050500003</v>
      </c>
      <c r="R281" s="71" t="str">
        <f>TEXT(Q281, "$#,###")</f>
        <v>$64,090</v>
      </c>
      <c r="S281" s="68" t="s">
        <v>599</v>
      </c>
      <c r="T281" s="68" t="s">
        <v>539</v>
      </c>
      <c r="U281" s="68" t="s">
        <v>8</v>
      </c>
      <c r="V281" s="61">
        <v>5170.4023123099996</v>
      </c>
      <c r="W281" s="61">
        <v>6049.8132094000002</v>
      </c>
      <c r="X281" s="61">
        <f>W281-V281</f>
        <v>879.41089709000062</v>
      </c>
      <c r="Y281" s="72">
        <f>X281/V281</f>
        <v>0.17008558405527693</v>
      </c>
      <c r="Z281" s="61">
        <v>6049.8132094000002</v>
      </c>
      <c r="AA281" s="61">
        <v>6329.7004937399997</v>
      </c>
      <c r="AB281" s="61">
        <f>AA281-Z281</f>
        <v>279.8872843399995</v>
      </c>
      <c r="AC281" s="72">
        <f>AB281/Z281</f>
        <v>4.6263789418344331E-2</v>
      </c>
      <c r="AD281" s="61">
        <v>2397.3680671500001</v>
      </c>
      <c r="AE281" s="61">
        <v>599.34201678800002</v>
      </c>
      <c r="AF281" s="61">
        <v>1531.8173796000001</v>
      </c>
      <c r="AG281" s="61">
        <v>510.60579320099998</v>
      </c>
      <c r="AH281" s="62">
        <v>8.3000000000000004E-2</v>
      </c>
      <c r="AI281" s="61">
        <v>5910.5173273800001</v>
      </c>
      <c r="AJ281" s="61">
        <v>2254.4033454800001</v>
      </c>
      <c r="AK281" s="63">
        <f>AJ281/AI281</f>
        <v>0.38142233929958319</v>
      </c>
      <c r="AL281" s="73">
        <v>88.5</v>
      </c>
      <c r="AM281" s="74">
        <v>1.2362120000000001</v>
      </c>
      <c r="AN281" s="74">
        <v>1.230138</v>
      </c>
      <c r="AO281" s="75">
        <v>2.1731624729599999E-3</v>
      </c>
      <c r="AP281" s="75">
        <v>2.4521731892299999E-2</v>
      </c>
      <c r="AQ281" s="75">
        <v>3.29086461247E-2</v>
      </c>
      <c r="AR281" s="75">
        <v>0.18285734387800001</v>
      </c>
      <c r="AS281" s="75">
        <v>0.23832234593900001</v>
      </c>
      <c r="AT281" s="75">
        <v>0.22138594767700001</v>
      </c>
      <c r="AU281" s="75">
        <v>0.20635704843200001</v>
      </c>
      <c r="AV281" s="75">
        <v>9.1473773584600002E-2</v>
      </c>
      <c r="AW281" s="61">
        <v>424</v>
      </c>
      <c r="AX281" s="61">
        <v>808</v>
      </c>
      <c r="AY281" s="61">
        <v>750</v>
      </c>
      <c r="AZ281" s="61">
        <v>840</v>
      </c>
      <c r="BA281" s="61">
        <v>685</v>
      </c>
      <c r="BB281" s="61">
        <f>SUM(AW281:BA281)</f>
        <v>3507</v>
      </c>
      <c r="BC281" s="61">
        <f>BA281-AW281</f>
        <v>261</v>
      </c>
      <c r="BD281" s="63">
        <f>BC281/AW281</f>
        <v>0.61556603773584906</v>
      </c>
      <c r="BE281" s="67">
        <f>IF(K281&lt;BE$6,1,0)</f>
        <v>0</v>
      </c>
      <c r="BF281" s="67">
        <f>+IF(AND(K281&gt;=BF$5,K281&lt;BF$6),1,0)</f>
        <v>0</v>
      </c>
      <c r="BG281" s="67">
        <f>+IF(AND(K281&gt;=BG$5,K281&lt;BG$6),1,0)</f>
        <v>1</v>
      </c>
      <c r="BH281" s="67">
        <f>+IF(AND(K281&gt;=BH$5,K281&lt;BH$6),1,0)</f>
        <v>0</v>
      </c>
      <c r="BI281" s="67">
        <f>+IF(K281&gt;=BI$6,1,0)</f>
        <v>0</v>
      </c>
      <c r="BJ281" s="67">
        <f>IF(M281&lt;BJ$6,1,0)</f>
        <v>0</v>
      </c>
      <c r="BK281" s="67">
        <f>+IF(AND(M281&gt;=BK$5,M281&lt;BK$6),1,0)</f>
        <v>0</v>
      </c>
      <c r="BL281" s="67">
        <f>+IF(AND(M281&gt;=BL$5,M281&lt;BL$6),1,0)</f>
        <v>0</v>
      </c>
      <c r="BM281" s="67">
        <f>+IF(AND(M281&gt;=BM$5,M281&lt;BM$6),1,0)</f>
        <v>0</v>
      </c>
      <c r="BN281" s="67">
        <f>+IF(M281&gt;=BN$6,1,0)</f>
        <v>1</v>
      </c>
      <c r="BO281" s="67" t="str">
        <f>+IF(M281&gt;=BO$6,"YES","NO")</f>
        <v>YES</v>
      </c>
      <c r="BP281" s="67" t="str">
        <f>+IF(K281&gt;=BP$6,"YES","NO")</f>
        <v>YES</v>
      </c>
      <c r="BQ281" s="67" t="str">
        <f>+IF(ISERROR(VLOOKUP(E281,'[1]Hi Tech List (2020)'!$A$2:$B$84,1,FALSE)),"NO","YES")</f>
        <v>NO</v>
      </c>
      <c r="BR281" s="67" t="str">
        <f>IF(AL281&gt;=BR$6,"YES","NO")</f>
        <v>NO</v>
      </c>
      <c r="BS281" s="67" t="str">
        <f>IF(AB281&gt;BS$6,"YES","NO")</f>
        <v>YES</v>
      </c>
      <c r="BT281" s="67" t="str">
        <f>IF(AC281&gt;BT$6,"YES","NO")</f>
        <v>NO</v>
      </c>
      <c r="BU281" s="67" t="str">
        <f>IF(AD281&gt;BU$6,"YES","NO")</f>
        <v>YES</v>
      </c>
      <c r="BV281" s="67" t="str">
        <f>IF(OR(BS281="YES",BT281="YES",BU281="YES"),"YES","NO")</f>
        <v>YES</v>
      </c>
      <c r="BW281" s="67" t="str">
        <f>+IF(BE281=1,BE$8,IF(BF281=1,BF$8,IF(BG281=1,BG$8,IF(BH281=1,BH$8,BI$8))))</f>
        <v>$20-25</v>
      </c>
      <c r="BX281" s="67" t="str">
        <f>+IF(BJ281=1,BJ$8,IF(BK281=1,BK$8,IF(BL281=1,BL$8,IF(BM281=1,BM$8,BN$8))))</f>
        <v>&gt;$30</v>
      </c>
    </row>
    <row r="282" spans="1:76" hidden="1" x14ac:dyDescent="0.2">
      <c r="A282" s="77" t="str">
        <f t="shared" si="20"/>
        <v>25-0000</v>
      </c>
      <c r="B282" s="77" t="str">
        <f>VLOOKUP(A282,'[1]2- &amp; 3-digit SOC'!$A$1:$B$121,2,FALSE)</f>
        <v>Educational Instruction and Library Occupations</v>
      </c>
      <c r="C282" s="77" t="str">
        <f t="shared" si="21"/>
        <v>25-0000 Educational Instruction and Library Occupations</v>
      </c>
      <c r="D282" s="77" t="str">
        <f t="shared" si="22"/>
        <v>25-9000</v>
      </c>
      <c r="E282" s="77" t="str">
        <f>VLOOKUP(D282,'[1]2- &amp; 3-digit SOC'!$A$1:$B$121,2,FALSE)</f>
        <v>Other Educational Instruction and Library Occupations</v>
      </c>
      <c r="F282" s="77" t="str">
        <f t="shared" si="23"/>
        <v>25-9000 Other Educational Instruction and Library Occupations</v>
      </c>
      <c r="G282" s="77" t="s">
        <v>918</v>
      </c>
      <c r="H282" s="77" t="s">
        <v>919</v>
      </c>
      <c r="I282" s="77" t="s">
        <v>920</v>
      </c>
      <c r="J282" s="78" t="str">
        <f>CONCATENATE(H282, " (", R282, ")")</f>
        <v>Teaching Assistants, Postsecondary ($21,704)</v>
      </c>
      <c r="K282" s="70">
        <v>7.6147515431899997</v>
      </c>
      <c r="L282" s="70">
        <v>8.8151080248200007</v>
      </c>
      <c r="M282" s="70">
        <v>10.434709863</v>
      </c>
      <c r="N282" s="70">
        <v>12.6534909213</v>
      </c>
      <c r="O282" s="70">
        <v>14.9247982283</v>
      </c>
      <c r="P282" s="70">
        <v>20.546102267399998</v>
      </c>
      <c r="Q282" s="71">
        <v>21704.196515</v>
      </c>
      <c r="R282" s="71" t="str">
        <f>TEXT(Q282, "$#,###")</f>
        <v>$21,704</v>
      </c>
      <c r="S282" s="68" t="s">
        <v>84</v>
      </c>
      <c r="T282" s="68" t="s">
        <v>8</v>
      </c>
      <c r="U282" s="68" t="s">
        <v>8</v>
      </c>
      <c r="V282" s="61">
        <v>2066.8327549400001</v>
      </c>
      <c r="W282" s="61">
        <v>2099.4691358800001</v>
      </c>
      <c r="X282" s="61">
        <f>W282-V282</f>
        <v>32.636380939999981</v>
      </c>
      <c r="Y282" s="72">
        <f>X282/V282</f>
        <v>1.5790528218596677E-2</v>
      </c>
      <c r="Z282" s="61">
        <v>2099.4691358800001</v>
      </c>
      <c r="AA282" s="61">
        <v>2360.5042654200001</v>
      </c>
      <c r="AB282" s="61">
        <f>AA282-Z282</f>
        <v>261.03512954000007</v>
      </c>
      <c r="AC282" s="72">
        <f>AB282/Z282</f>
        <v>0.12433387330106487</v>
      </c>
      <c r="AD282" s="61">
        <v>991.35086054299995</v>
      </c>
      <c r="AE282" s="61">
        <v>247.83771513600001</v>
      </c>
      <c r="AF282" s="61">
        <v>487.44875213799997</v>
      </c>
      <c r="AG282" s="61">
        <v>162.48291737900001</v>
      </c>
      <c r="AH282" s="62">
        <v>7.3999999999999996E-2</v>
      </c>
      <c r="AI282" s="61">
        <v>1980.45032182</v>
      </c>
      <c r="AJ282" s="61">
        <v>488.26589667000002</v>
      </c>
      <c r="AK282" s="63">
        <f>AJ282/AI282</f>
        <v>0.24654286517083246</v>
      </c>
      <c r="AL282" s="73">
        <v>86.6</v>
      </c>
      <c r="AM282" s="74">
        <v>0.46172999999999997</v>
      </c>
      <c r="AN282" s="74">
        <v>0.496755</v>
      </c>
      <c r="AO282" s="75">
        <v>1.3131989899600001E-2</v>
      </c>
      <c r="AP282" s="75">
        <v>0.11546315937899999</v>
      </c>
      <c r="AQ282" s="75">
        <v>8.0164516367599997E-2</v>
      </c>
      <c r="AR282" s="75">
        <v>0.229515215031</v>
      </c>
      <c r="AS282" s="75">
        <v>0.18840488243</v>
      </c>
      <c r="AT282" s="75">
        <v>0.16638002235900001</v>
      </c>
      <c r="AU282" s="75">
        <v>0.15194435297700001</v>
      </c>
      <c r="AV282" s="75">
        <v>5.4995861556600002E-2</v>
      </c>
      <c r="AW282" s="61">
        <v>0</v>
      </c>
      <c r="AX282" s="61">
        <v>0</v>
      </c>
      <c r="AY282" s="61">
        <v>0</v>
      </c>
      <c r="AZ282" s="61">
        <v>0</v>
      </c>
      <c r="BA282" s="61">
        <v>0</v>
      </c>
      <c r="BB282" s="61">
        <f>SUM(AW282:BA282)</f>
        <v>0</v>
      </c>
      <c r="BC282" s="61">
        <f>BA282-AW282</f>
        <v>0</v>
      </c>
      <c r="BD282" s="63">
        <v>0</v>
      </c>
      <c r="BE282" s="67">
        <f>IF(K282&lt;BE$6,1,0)</f>
        <v>1</v>
      </c>
      <c r="BF282" s="67">
        <f>+IF(AND(K282&gt;=BF$5,K282&lt;BF$6),1,0)</f>
        <v>0</v>
      </c>
      <c r="BG282" s="67">
        <f>+IF(AND(K282&gt;=BG$5,K282&lt;BG$6),1,0)</f>
        <v>0</v>
      </c>
      <c r="BH282" s="67">
        <f>+IF(AND(K282&gt;=BH$5,K282&lt;BH$6),1,0)</f>
        <v>0</v>
      </c>
      <c r="BI282" s="67">
        <f>+IF(K282&gt;=BI$6,1,0)</f>
        <v>0</v>
      </c>
      <c r="BJ282" s="67">
        <f>IF(M282&lt;BJ$6,1,0)</f>
        <v>1</v>
      </c>
      <c r="BK282" s="67">
        <f>+IF(AND(M282&gt;=BK$5,M282&lt;BK$6),1,0)</f>
        <v>0</v>
      </c>
      <c r="BL282" s="67">
        <f>+IF(AND(M282&gt;=BL$5,M282&lt;BL$6),1,0)</f>
        <v>0</v>
      </c>
      <c r="BM282" s="67">
        <f>+IF(AND(M282&gt;=BM$5,M282&lt;BM$6),1,0)</f>
        <v>0</v>
      </c>
      <c r="BN282" s="67">
        <f>+IF(M282&gt;=BN$6,1,0)</f>
        <v>0</v>
      </c>
      <c r="BO282" s="67" t="str">
        <f>+IF(M282&gt;=BO$6,"YES","NO")</f>
        <v>NO</v>
      </c>
      <c r="BP282" s="67" t="str">
        <f>+IF(K282&gt;=BP$6,"YES","NO")</f>
        <v>NO</v>
      </c>
      <c r="BQ282" s="67" t="str">
        <f>+IF(ISERROR(VLOOKUP(E282,'[1]Hi Tech List (2020)'!$A$2:$B$84,1,FALSE)),"NO","YES")</f>
        <v>NO</v>
      </c>
      <c r="BR282" s="67" t="str">
        <f>IF(AL282&gt;=BR$6,"YES","NO")</f>
        <v>NO</v>
      </c>
      <c r="BS282" s="67" t="str">
        <f>IF(AB282&gt;BS$6,"YES","NO")</f>
        <v>YES</v>
      </c>
      <c r="BT282" s="67" t="str">
        <f>IF(AC282&gt;BT$6,"YES","NO")</f>
        <v>NO</v>
      </c>
      <c r="BU282" s="67" t="str">
        <f>IF(AD282&gt;BU$6,"YES","NO")</f>
        <v>YES</v>
      </c>
      <c r="BV282" s="67" t="str">
        <f>IF(OR(BS282="YES",BT282="YES",BU282="YES"),"YES","NO")</f>
        <v>YES</v>
      </c>
      <c r="BW282" s="67" t="str">
        <f>+IF(BE282=1,BE$8,IF(BF282=1,BF$8,IF(BG282=1,BG$8,IF(BH282=1,BH$8,BI$8))))</f>
        <v>&lt;$15</v>
      </c>
      <c r="BX282" s="67" t="str">
        <f>+IF(BJ282=1,BJ$8,IF(BK282=1,BK$8,IF(BL282=1,BL$8,IF(BM282=1,BM$8,BN$8))))</f>
        <v>&lt;$15</v>
      </c>
    </row>
    <row r="283" spans="1:76" hidden="1" x14ac:dyDescent="0.2">
      <c r="A283" s="77" t="str">
        <f t="shared" si="20"/>
        <v>25-0000</v>
      </c>
      <c r="B283" s="77" t="str">
        <f>VLOOKUP(A283,'[1]2- &amp; 3-digit SOC'!$A$1:$B$121,2,FALSE)</f>
        <v>Educational Instruction and Library Occupations</v>
      </c>
      <c r="C283" s="77" t="str">
        <f t="shared" si="21"/>
        <v>25-0000 Educational Instruction and Library Occupations</v>
      </c>
      <c r="D283" s="77" t="str">
        <f t="shared" si="22"/>
        <v>25-9000</v>
      </c>
      <c r="E283" s="77" t="str">
        <f>VLOOKUP(D283,'[1]2- &amp; 3-digit SOC'!$A$1:$B$121,2,FALSE)</f>
        <v>Other Educational Instruction and Library Occupations</v>
      </c>
      <c r="F283" s="77" t="str">
        <f t="shared" si="23"/>
        <v>25-9000 Other Educational Instruction and Library Occupations</v>
      </c>
      <c r="G283" s="77" t="s">
        <v>921</v>
      </c>
      <c r="H283" s="77" t="s">
        <v>922</v>
      </c>
      <c r="I283" s="77" t="s">
        <v>923</v>
      </c>
      <c r="J283" s="78" t="str">
        <f>CONCATENATE(H283, " (", R283, ")")</f>
        <v>Teaching Assistants, Except Postsecondary ($22,856)</v>
      </c>
      <c r="K283" s="70">
        <v>8.0590139303299999</v>
      </c>
      <c r="L283" s="70">
        <v>9.0839250360800001</v>
      </c>
      <c r="M283" s="70">
        <v>10.9885475124</v>
      </c>
      <c r="N283" s="70">
        <v>11.6557148606</v>
      </c>
      <c r="O283" s="70">
        <v>13.612862274199999</v>
      </c>
      <c r="P283" s="70">
        <v>16.0883386619</v>
      </c>
      <c r="Q283" s="71">
        <v>22856.178825899999</v>
      </c>
      <c r="R283" s="71" t="str">
        <f>TEXT(Q283, "$#,###")</f>
        <v>$22,856</v>
      </c>
      <c r="S283" s="68" t="s">
        <v>143</v>
      </c>
      <c r="T283" s="68" t="s">
        <v>8</v>
      </c>
      <c r="U283" s="68" t="s">
        <v>8</v>
      </c>
      <c r="V283" s="61">
        <v>20549.086834000002</v>
      </c>
      <c r="W283" s="61">
        <v>21005.224643900001</v>
      </c>
      <c r="X283" s="61">
        <f>W283-V283</f>
        <v>456.13780989999941</v>
      </c>
      <c r="Y283" s="72">
        <f>X283/V283</f>
        <v>2.2197473473384972E-2</v>
      </c>
      <c r="Z283" s="61">
        <v>21005.224643900001</v>
      </c>
      <c r="AA283" s="61">
        <v>22055.617669899999</v>
      </c>
      <c r="AB283" s="61">
        <f>AA283-Z283</f>
        <v>1050.3930259999979</v>
      </c>
      <c r="AC283" s="72">
        <f>AB283/Z283</f>
        <v>5.0006274334468311E-2</v>
      </c>
      <c r="AD283" s="61">
        <v>9489.4096424500003</v>
      </c>
      <c r="AE283" s="61">
        <v>2372.3524106099999</v>
      </c>
      <c r="AF283" s="61">
        <v>6093.4520154399997</v>
      </c>
      <c r="AG283" s="61">
        <v>2031.1506718099999</v>
      </c>
      <c r="AH283" s="62">
        <v>9.5000000000000001E-2</v>
      </c>
      <c r="AI283" s="61">
        <v>20681.516211400001</v>
      </c>
      <c r="AJ283" s="61">
        <v>8404.2989266299992</v>
      </c>
      <c r="AK283" s="63">
        <f>AJ283/AI283</f>
        <v>0.40636763962196387</v>
      </c>
      <c r="AL283" s="73">
        <v>89.7</v>
      </c>
      <c r="AM283" s="74">
        <v>0.62793500000000002</v>
      </c>
      <c r="AN283" s="74">
        <v>0.63524599999999998</v>
      </c>
      <c r="AO283" s="75">
        <v>1.38602848245E-2</v>
      </c>
      <c r="AP283" s="75">
        <v>2.9858074447500001E-2</v>
      </c>
      <c r="AQ283" s="75">
        <v>4.9710946503600001E-2</v>
      </c>
      <c r="AR283" s="75">
        <v>0.17470321546799999</v>
      </c>
      <c r="AS283" s="75">
        <v>0.22591598671800001</v>
      </c>
      <c r="AT283" s="75">
        <v>0.27314089613499998</v>
      </c>
      <c r="AU283" s="75">
        <v>0.17404736739000001</v>
      </c>
      <c r="AV283" s="75">
        <v>5.87632285133E-2</v>
      </c>
      <c r="AW283" s="61">
        <v>1</v>
      </c>
      <c r="AX283" s="61">
        <v>0</v>
      </c>
      <c r="AY283" s="61">
        <v>0</v>
      </c>
      <c r="AZ283" s="61">
        <v>0</v>
      </c>
      <c r="BA283" s="61">
        <v>0</v>
      </c>
      <c r="BB283" s="61">
        <f>SUM(AW283:BA283)</f>
        <v>1</v>
      </c>
      <c r="BC283" s="61">
        <f>BA283-AW283</f>
        <v>-1</v>
      </c>
      <c r="BD283" s="63">
        <f>BC283/AW283</f>
        <v>-1</v>
      </c>
      <c r="BE283" s="67">
        <f>IF(K283&lt;BE$6,1,0)</f>
        <v>1</v>
      </c>
      <c r="BF283" s="67">
        <f>+IF(AND(K283&gt;=BF$5,K283&lt;BF$6),1,0)</f>
        <v>0</v>
      </c>
      <c r="BG283" s="67">
        <f>+IF(AND(K283&gt;=BG$5,K283&lt;BG$6),1,0)</f>
        <v>0</v>
      </c>
      <c r="BH283" s="67">
        <f>+IF(AND(K283&gt;=BH$5,K283&lt;BH$6),1,0)</f>
        <v>0</v>
      </c>
      <c r="BI283" s="67">
        <f>+IF(K283&gt;=BI$6,1,0)</f>
        <v>0</v>
      </c>
      <c r="BJ283" s="67">
        <f>IF(M283&lt;BJ$6,1,0)</f>
        <v>1</v>
      </c>
      <c r="BK283" s="67">
        <f>+IF(AND(M283&gt;=BK$5,M283&lt;BK$6),1,0)</f>
        <v>0</v>
      </c>
      <c r="BL283" s="67">
        <f>+IF(AND(M283&gt;=BL$5,M283&lt;BL$6),1,0)</f>
        <v>0</v>
      </c>
      <c r="BM283" s="67">
        <f>+IF(AND(M283&gt;=BM$5,M283&lt;BM$6),1,0)</f>
        <v>0</v>
      </c>
      <c r="BN283" s="67">
        <f>+IF(M283&gt;=BN$6,1,0)</f>
        <v>0</v>
      </c>
      <c r="BO283" s="67" t="str">
        <f>+IF(M283&gt;=BO$6,"YES","NO")</f>
        <v>NO</v>
      </c>
      <c r="BP283" s="67" t="str">
        <f>+IF(K283&gt;=BP$6,"YES","NO")</f>
        <v>NO</v>
      </c>
      <c r="BQ283" s="67" t="str">
        <f>+IF(ISERROR(VLOOKUP(E283,'[1]Hi Tech List (2020)'!$A$2:$B$84,1,FALSE)),"NO","YES")</f>
        <v>NO</v>
      </c>
      <c r="BR283" s="67" t="str">
        <f>IF(AL283&gt;=BR$6,"YES","NO")</f>
        <v>NO</v>
      </c>
      <c r="BS283" s="67" t="str">
        <f>IF(AB283&gt;BS$6,"YES","NO")</f>
        <v>YES</v>
      </c>
      <c r="BT283" s="67" t="str">
        <f>IF(AC283&gt;BT$6,"YES","NO")</f>
        <v>NO</v>
      </c>
      <c r="BU283" s="67" t="str">
        <f>IF(AD283&gt;BU$6,"YES","NO")</f>
        <v>YES</v>
      </c>
      <c r="BV283" s="67" t="str">
        <f>IF(OR(BS283="YES",BT283="YES",BU283="YES"),"YES","NO")</f>
        <v>YES</v>
      </c>
      <c r="BW283" s="67" t="str">
        <f>+IF(BE283=1,BE$8,IF(BF283=1,BF$8,IF(BG283=1,BG$8,IF(BH283=1,BH$8,BI$8))))</f>
        <v>&lt;$15</v>
      </c>
      <c r="BX283" s="67" t="str">
        <f>+IF(BJ283=1,BJ$8,IF(BK283=1,BK$8,IF(BL283=1,BL$8,IF(BM283=1,BM$8,BN$8))))</f>
        <v>&lt;$15</v>
      </c>
    </row>
    <row r="284" spans="1:76" ht="25.5" hidden="1" x14ac:dyDescent="0.2">
      <c r="A284" s="77" t="str">
        <f t="shared" si="20"/>
        <v>25-0000</v>
      </c>
      <c r="B284" s="77" t="str">
        <f>VLOOKUP(A284,'[1]2- &amp; 3-digit SOC'!$A$1:$B$121,2,FALSE)</f>
        <v>Educational Instruction and Library Occupations</v>
      </c>
      <c r="C284" s="77" t="str">
        <f t="shared" si="21"/>
        <v>25-0000 Educational Instruction and Library Occupations</v>
      </c>
      <c r="D284" s="77" t="str">
        <f t="shared" si="22"/>
        <v>25-9000</v>
      </c>
      <c r="E284" s="77" t="str">
        <f>VLOOKUP(D284,'[1]2- &amp; 3-digit SOC'!$A$1:$B$121,2,FALSE)</f>
        <v>Other Educational Instruction and Library Occupations</v>
      </c>
      <c r="F284" s="77" t="str">
        <f t="shared" si="23"/>
        <v>25-9000 Other Educational Instruction and Library Occupations</v>
      </c>
      <c r="G284" s="77" t="s">
        <v>924</v>
      </c>
      <c r="H284" s="77" t="s">
        <v>925</v>
      </c>
      <c r="I284" s="77" t="s">
        <v>926</v>
      </c>
      <c r="J284" s="78" t="str">
        <f>CONCATENATE(H284, " (", R284, ")")</f>
        <v>Educational Instruction and Library Workers, All Other ($33,321)</v>
      </c>
      <c r="K284" s="70">
        <v>9.8111818669299993</v>
      </c>
      <c r="L284" s="70">
        <v>12.8769595879</v>
      </c>
      <c r="M284" s="70">
        <v>16.019685403499999</v>
      </c>
      <c r="N284" s="70">
        <v>18.075371908000001</v>
      </c>
      <c r="O284" s="70">
        <v>19.898675020100001</v>
      </c>
      <c r="P284" s="70">
        <v>28.956931469099999</v>
      </c>
      <c r="Q284" s="71">
        <v>33320.9456393</v>
      </c>
      <c r="R284" s="71" t="str">
        <f>TEXT(Q284, "$#,###")</f>
        <v>$33,321</v>
      </c>
      <c r="S284" s="68" t="s">
        <v>84</v>
      </c>
      <c r="T284" s="68" t="s">
        <v>8</v>
      </c>
      <c r="U284" s="68" t="s">
        <v>8</v>
      </c>
      <c r="V284" s="61">
        <v>1847.8617951000001</v>
      </c>
      <c r="W284" s="61">
        <v>2005.3181389599999</v>
      </c>
      <c r="X284" s="61">
        <f>W284-V284</f>
        <v>157.45634385999983</v>
      </c>
      <c r="Y284" s="72">
        <f>X284/V284</f>
        <v>8.5210021808735339E-2</v>
      </c>
      <c r="Z284" s="61">
        <v>2005.3181389599999</v>
      </c>
      <c r="AA284" s="61">
        <v>2147.0117437600002</v>
      </c>
      <c r="AB284" s="61">
        <f>AA284-Z284</f>
        <v>141.69360480000023</v>
      </c>
      <c r="AC284" s="72">
        <f>AB284/Z284</f>
        <v>7.06589154344784E-2</v>
      </c>
      <c r="AD284" s="61">
        <v>863.90414632700003</v>
      </c>
      <c r="AE284" s="61">
        <v>215.97603658200001</v>
      </c>
      <c r="AF284" s="61">
        <v>512.11586577800006</v>
      </c>
      <c r="AG284" s="61">
        <v>170.70528859300001</v>
      </c>
      <c r="AH284" s="62">
        <v>8.3000000000000004E-2</v>
      </c>
      <c r="AI284" s="61">
        <v>1948.56565548</v>
      </c>
      <c r="AJ284" s="61">
        <v>650.14945464000004</v>
      </c>
      <c r="AK284" s="63">
        <f>AJ284/AI284</f>
        <v>0.33365540073621253</v>
      </c>
      <c r="AL284" s="73">
        <v>89.3</v>
      </c>
      <c r="AM284" s="74">
        <v>0.52601100000000001</v>
      </c>
      <c r="AN284" s="74">
        <v>0.54066400000000003</v>
      </c>
      <c r="AO284" s="76" t="s">
        <v>90</v>
      </c>
      <c r="AP284" s="75">
        <v>4.2298152845199999E-2</v>
      </c>
      <c r="AQ284" s="75">
        <v>4.15248803454E-2</v>
      </c>
      <c r="AR284" s="75">
        <v>0.185314034652</v>
      </c>
      <c r="AS284" s="75">
        <v>0.228409814667</v>
      </c>
      <c r="AT284" s="75">
        <v>0.20718179856400001</v>
      </c>
      <c r="AU284" s="75">
        <v>0.20302195064699999</v>
      </c>
      <c r="AV284" s="75">
        <v>8.9351976897999993E-2</v>
      </c>
      <c r="AW284" s="61">
        <v>100</v>
      </c>
      <c r="AX284" s="61">
        <v>141</v>
      </c>
      <c r="AY284" s="61">
        <v>180</v>
      </c>
      <c r="AZ284" s="61">
        <v>205</v>
      </c>
      <c r="BA284" s="61">
        <v>131</v>
      </c>
      <c r="BB284" s="61">
        <f>SUM(AW284:BA284)</f>
        <v>757</v>
      </c>
      <c r="BC284" s="61">
        <f>BA284-AW284</f>
        <v>31</v>
      </c>
      <c r="BD284" s="63">
        <f>BC284/AW284</f>
        <v>0.31</v>
      </c>
      <c r="BE284" s="67">
        <f>IF(K284&lt;BE$6,1,0)</f>
        <v>1</v>
      </c>
      <c r="BF284" s="67">
        <f>+IF(AND(K284&gt;=BF$5,K284&lt;BF$6),1,0)</f>
        <v>0</v>
      </c>
      <c r="BG284" s="67">
        <f>+IF(AND(K284&gt;=BG$5,K284&lt;BG$6),1,0)</f>
        <v>0</v>
      </c>
      <c r="BH284" s="67">
        <f>+IF(AND(K284&gt;=BH$5,K284&lt;BH$6),1,0)</f>
        <v>0</v>
      </c>
      <c r="BI284" s="67">
        <f>+IF(K284&gt;=BI$6,1,0)</f>
        <v>0</v>
      </c>
      <c r="BJ284" s="67">
        <f>IF(M284&lt;BJ$6,1,0)</f>
        <v>0</v>
      </c>
      <c r="BK284" s="67">
        <f>+IF(AND(M284&gt;=BK$5,M284&lt;BK$6),1,0)</f>
        <v>1</v>
      </c>
      <c r="BL284" s="67">
        <f>+IF(AND(M284&gt;=BL$5,M284&lt;BL$6),1,0)</f>
        <v>0</v>
      </c>
      <c r="BM284" s="67">
        <f>+IF(AND(M284&gt;=BM$5,M284&lt;BM$6),1,0)</f>
        <v>0</v>
      </c>
      <c r="BN284" s="67">
        <f>+IF(M284&gt;=BN$6,1,0)</f>
        <v>0</v>
      </c>
      <c r="BO284" s="67" t="str">
        <f>+IF(M284&gt;=BO$6,"YES","NO")</f>
        <v>NO</v>
      </c>
      <c r="BP284" s="67" t="str">
        <f>+IF(K284&gt;=BP$6,"YES","NO")</f>
        <v>NO</v>
      </c>
      <c r="BQ284" s="67" t="str">
        <f>+IF(ISERROR(VLOOKUP(E284,'[1]Hi Tech List (2020)'!$A$2:$B$84,1,FALSE)),"NO","YES")</f>
        <v>NO</v>
      </c>
      <c r="BR284" s="67" t="str">
        <f>IF(AL284&gt;=BR$6,"YES","NO")</f>
        <v>NO</v>
      </c>
      <c r="BS284" s="67" t="str">
        <f>IF(AB284&gt;BS$6,"YES","NO")</f>
        <v>YES</v>
      </c>
      <c r="BT284" s="67" t="str">
        <f>IF(AC284&gt;BT$6,"YES","NO")</f>
        <v>NO</v>
      </c>
      <c r="BU284" s="67" t="str">
        <f>IF(AD284&gt;BU$6,"YES","NO")</f>
        <v>YES</v>
      </c>
      <c r="BV284" s="67" t="str">
        <f>IF(OR(BS284="YES",BT284="YES",BU284="YES"),"YES","NO")</f>
        <v>YES</v>
      </c>
      <c r="BW284" s="67" t="str">
        <f>+IF(BE284=1,BE$8,IF(BF284=1,BF$8,IF(BG284=1,BG$8,IF(BH284=1,BH$8,BI$8))))</f>
        <v>&lt;$15</v>
      </c>
      <c r="BX284" s="67" t="str">
        <f>+IF(BJ284=1,BJ$8,IF(BK284=1,BK$8,IF(BL284=1,BL$8,IF(BM284=1,BM$8,BN$8))))</f>
        <v>$15-20</v>
      </c>
    </row>
    <row r="285" spans="1:76" hidden="1" x14ac:dyDescent="0.2">
      <c r="A285" s="77" t="str">
        <f t="shared" si="20"/>
        <v>27-0000</v>
      </c>
      <c r="B285" s="77" t="str">
        <f>VLOOKUP(A285,'[1]2- &amp; 3-digit SOC'!$A$1:$B$121,2,FALSE)</f>
        <v>Arts, Design, Entertainment, Sports, and Media Occupations</v>
      </c>
      <c r="C285" s="77" t="str">
        <f t="shared" si="21"/>
        <v>27-0000 Arts, Design, Entertainment, Sports, and Media Occupations</v>
      </c>
      <c r="D285" s="77" t="str">
        <f t="shared" si="22"/>
        <v>27-1000</v>
      </c>
      <c r="E285" s="77" t="str">
        <f>VLOOKUP(D285,'[1]2- &amp; 3-digit SOC'!$A$1:$B$121,2,FALSE)</f>
        <v>Art and Design Workers</v>
      </c>
      <c r="F285" s="77" t="str">
        <f t="shared" si="23"/>
        <v>27-1000 Art and Design Workers</v>
      </c>
      <c r="G285" s="77" t="s">
        <v>927</v>
      </c>
      <c r="H285" s="77" t="s">
        <v>928</v>
      </c>
      <c r="I285" s="77" t="s">
        <v>929</v>
      </c>
      <c r="J285" s="78" t="str">
        <f>CONCATENATE(H285, " (", R285, ")")</f>
        <v>Art Directors ($59,737)</v>
      </c>
      <c r="K285" s="70">
        <v>4.3885111700900001</v>
      </c>
      <c r="L285" s="70">
        <v>14.346182176099999</v>
      </c>
      <c r="M285" s="70">
        <v>28.719738810500001</v>
      </c>
      <c r="N285" s="70">
        <v>33.571069390300003</v>
      </c>
      <c r="O285" s="70">
        <v>43.6148506141</v>
      </c>
      <c r="P285" s="70">
        <v>61.496339714500003</v>
      </c>
      <c r="Q285" s="71">
        <v>59737.056725800001</v>
      </c>
      <c r="R285" s="71" t="str">
        <f>TEXT(Q285, "$#,###")</f>
        <v>$59,737</v>
      </c>
      <c r="S285" s="68" t="s">
        <v>84</v>
      </c>
      <c r="T285" s="68" t="s">
        <v>539</v>
      </c>
      <c r="U285" s="68" t="s">
        <v>8</v>
      </c>
      <c r="V285" s="61">
        <v>1788.85662695</v>
      </c>
      <c r="W285" s="61">
        <v>1994.4577729299999</v>
      </c>
      <c r="X285" s="61">
        <f>W285-V285</f>
        <v>205.60114597999996</v>
      </c>
      <c r="Y285" s="72">
        <f>X285/V285</f>
        <v>0.11493439042711313</v>
      </c>
      <c r="Z285" s="61">
        <v>1994.4577729299999</v>
      </c>
      <c r="AA285" s="61">
        <v>2060.32941243</v>
      </c>
      <c r="AB285" s="61">
        <f>AA285-Z285</f>
        <v>65.871639500000128</v>
      </c>
      <c r="AC285" s="72">
        <f>AB285/Z285</f>
        <v>3.3027342265176174E-2</v>
      </c>
      <c r="AD285" s="61">
        <v>856.815477945</v>
      </c>
      <c r="AE285" s="61">
        <v>214.203869486</v>
      </c>
      <c r="AF285" s="61">
        <v>575.62139443000001</v>
      </c>
      <c r="AG285" s="61">
        <v>191.87379814299999</v>
      </c>
      <c r="AH285" s="62">
        <v>9.5000000000000001E-2</v>
      </c>
      <c r="AI285" s="61">
        <v>1962.8475317299999</v>
      </c>
      <c r="AJ285" s="61">
        <v>638.15005390099998</v>
      </c>
      <c r="AK285" s="63">
        <f>AJ285/AI285</f>
        <v>0.3251144286986733</v>
      </c>
      <c r="AL285" s="73">
        <v>81.599999999999994</v>
      </c>
      <c r="AM285" s="74">
        <v>0.94448600000000005</v>
      </c>
      <c r="AN285" s="74">
        <v>0.93782100000000002</v>
      </c>
      <c r="AO285" s="75">
        <v>7.6125526443399996E-3</v>
      </c>
      <c r="AP285" s="75">
        <v>1.1920541953600001E-2</v>
      </c>
      <c r="AQ285" s="75">
        <v>3.6436186619100003E-2</v>
      </c>
      <c r="AR285" s="75">
        <v>0.22649114830299999</v>
      </c>
      <c r="AS285" s="75">
        <v>0.24170386237399999</v>
      </c>
      <c r="AT285" s="75">
        <v>0.20858943160000001</v>
      </c>
      <c r="AU285" s="75">
        <v>0.176116217927</v>
      </c>
      <c r="AV285" s="75">
        <v>9.1130058579100004E-2</v>
      </c>
      <c r="AW285" s="61">
        <v>174</v>
      </c>
      <c r="AX285" s="61">
        <v>174</v>
      </c>
      <c r="AY285" s="61">
        <v>127</v>
      </c>
      <c r="AZ285" s="61">
        <v>117</v>
      </c>
      <c r="BA285" s="61">
        <v>109</v>
      </c>
      <c r="BB285" s="61">
        <f>SUM(AW285:BA285)</f>
        <v>701</v>
      </c>
      <c r="BC285" s="61">
        <f>BA285-AW285</f>
        <v>-65</v>
      </c>
      <c r="BD285" s="63">
        <f>BC285/AW285</f>
        <v>-0.37356321839080459</v>
      </c>
      <c r="BE285" s="67">
        <f>IF(K285&lt;BE$6,1,0)</f>
        <v>1</v>
      </c>
      <c r="BF285" s="67">
        <f>+IF(AND(K285&gt;=BF$5,K285&lt;BF$6),1,0)</f>
        <v>0</v>
      </c>
      <c r="BG285" s="67">
        <f>+IF(AND(K285&gt;=BG$5,K285&lt;BG$6),1,0)</f>
        <v>0</v>
      </c>
      <c r="BH285" s="67">
        <f>+IF(AND(K285&gt;=BH$5,K285&lt;BH$6),1,0)</f>
        <v>0</v>
      </c>
      <c r="BI285" s="67">
        <f>+IF(K285&gt;=BI$6,1,0)</f>
        <v>0</v>
      </c>
      <c r="BJ285" s="67">
        <f>IF(M285&lt;BJ$6,1,0)</f>
        <v>0</v>
      </c>
      <c r="BK285" s="67">
        <f>+IF(AND(M285&gt;=BK$5,M285&lt;BK$6),1,0)</f>
        <v>0</v>
      </c>
      <c r="BL285" s="67">
        <f>+IF(AND(M285&gt;=BL$5,M285&lt;BL$6),1,0)</f>
        <v>0</v>
      </c>
      <c r="BM285" s="67">
        <f>+IF(AND(M285&gt;=BM$5,M285&lt;BM$6),1,0)</f>
        <v>1</v>
      </c>
      <c r="BN285" s="67">
        <f>+IF(M285&gt;=BN$6,1,0)</f>
        <v>0</v>
      </c>
      <c r="BO285" s="67" t="str">
        <f>+IF(M285&gt;=BO$6,"YES","NO")</f>
        <v>YES</v>
      </c>
      <c r="BP285" s="67" t="str">
        <f>+IF(K285&gt;=BP$6,"YES","NO")</f>
        <v>NO</v>
      </c>
      <c r="BQ285" s="67" t="str">
        <f>+IF(ISERROR(VLOOKUP(E285,'[1]Hi Tech List (2020)'!$A$2:$B$84,1,FALSE)),"NO","YES")</f>
        <v>NO</v>
      </c>
      <c r="BR285" s="67" t="str">
        <f>IF(AL285&gt;=BR$6,"YES","NO")</f>
        <v>NO</v>
      </c>
      <c r="BS285" s="67" t="str">
        <f>IF(AB285&gt;BS$6,"YES","NO")</f>
        <v>NO</v>
      </c>
      <c r="BT285" s="67" t="str">
        <f>IF(AC285&gt;BT$6,"YES","NO")</f>
        <v>NO</v>
      </c>
      <c r="BU285" s="67" t="str">
        <f>IF(AD285&gt;BU$6,"YES","NO")</f>
        <v>YES</v>
      </c>
      <c r="BV285" s="67" t="str">
        <f>IF(OR(BS285="YES",BT285="YES",BU285="YES"),"YES","NO")</f>
        <v>YES</v>
      </c>
      <c r="BW285" s="67" t="str">
        <f>+IF(BE285=1,BE$8,IF(BF285=1,BF$8,IF(BG285=1,BG$8,IF(BH285=1,BH$8,BI$8))))</f>
        <v>&lt;$15</v>
      </c>
      <c r="BX285" s="67" t="str">
        <f>+IF(BJ285=1,BJ$8,IF(BK285=1,BK$8,IF(BL285=1,BL$8,IF(BM285=1,BM$8,BN$8))))</f>
        <v>$25-30</v>
      </c>
    </row>
    <row r="286" spans="1:76" hidden="1" x14ac:dyDescent="0.2">
      <c r="A286" s="77" t="str">
        <f t="shared" si="20"/>
        <v>27-0000</v>
      </c>
      <c r="B286" s="77" t="str">
        <f>VLOOKUP(A286,'[1]2- &amp; 3-digit SOC'!$A$1:$B$121,2,FALSE)</f>
        <v>Arts, Design, Entertainment, Sports, and Media Occupations</v>
      </c>
      <c r="C286" s="77" t="str">
        <f t="shared" si="21"/>
        <v>27-0000 Arts, Design, Entertainment, Sports, and Media Occupations</v>
      </c>
      <c r="D286" s="77" t="str">
        <f t="shared" si="22"/>
        <v>27-1000</v>
      </c>
      <c r="E286" s="77" t="str">
        <f>VLOOKUP(D286,'[1]2- &amp; 3-digit SOC'!$A$1:$B$121,2,FALSE)</f>
        <v>Art and Design Workers</v>
      </c>
      <c r="F286" s="77" t="str">
        <f t="shared" si="23"/>
        <v>27-1000 Art and Design Workers</v>
      </c>
      <c r="G286" s="77" t="s">
        <v>930</v>
      </c>
      <c r="H286" s="77" t="s">
        <v>931</v>
      </c>
      <c r="I286" s="77" t="s">
        <v>932</v>
      </c>
      <c r="J286" s="78" t="str">
        <f>CONCATENATE(H286, " (", R286, ")")</f>
        <v>Craft Artists ($15,003)</v>
      </c>
      <c r="K286" s="70">
        <v>0.80771013983899997</v>
      </c>
      <c r="L286" s="70">
        <v>2.7210480737</v>
      </c>
      <c r="M286" s="70">
        <v>7.21294628382</v>
      </c>
      <c r="N286" s="70">
        <v>10.977760934200001</v>
      </c>
      <c r="O286" s="70">
        <v>14.5841231345</v>
      </c>
      <c r="P286" s="70">
        <v>22.621032039199999</v>
      </c>
      <c r="Q286" s="71">
        <v>15002.928270300001</v>
      </c>
      <c r="R286" s="71" t="str">
        <f>TEXT(Q286, "$#,###")</f>
        <v>$15,003</v>
      </c>
      <c r="S286" s="68" t="s">
        <v>484</v>
      </c>
      <c r="T286" s="68" t="s">
        <v>8</v>
      </c>
      <c r="U286" s="68" t="s">
        <v>648</v>
      </c>
      <c r="V286" s="61">
        <v>465.80202341</v>
      </c>
      <c r="W286" s="61">
        <v>524.69938284800003</v>
      </c>
      <c r="X286" s="61">
        <f>W286-V286</f>
        <v>58.897359438000024</v>
      </c>
      <c r="Y286" s="72">
        <f>X286/V286</f>
        <v>0.12644290165772515</v>
      </c>
      <c r="Z286" s="61">
        <v>524.69938284800003</v>
      </c>
      <c r="AA286" s="61">
        <v>545.73548986499998</v>
      </c>
      <c r="AB286" s="61">
        <f>AA286-Z286</f>
        <v>21.036107016999949</v>
      </c>
      <c r="AC286" s="72">
        <f>AB286/Z286</f>
        <v>4.0091731960534616E-2</v>
      </c>
      <c r="AD286" s="61">
        <v>233.72409598300001</v>
      </c>
      <c r="AE286" s="61">
        <v>58.431023995799997</v>
      </c>
      <c r="AF286" s="61">
        <v>151.89822522700001</v>
      </c>
      <c r="AG286" s="61">
        <v>50.632741742199997</v>
      </c>
      <c r="AH286" s="62">
        <v>9.5000000000000001E-2</v>
      </c>
      <c r="AI286" s="61">
        <v>515.22768230300005</v>
      </c>
      <c r="AJ286" s="61">
        <v>69.224438375700004</v>
      </c>
      <c r="AK286" s="63">
        <f>AJ286/AI286</f>
        <v>0.13435698576263577</v>
      </c>
      <c r="AL286" s="73">
        <v>101.3</v>
      </c>
      <c r="AM286" s="74">
        <v>0.84314299999999998</v>
      </c>
      <c r="AN286" s="74">
        <v>0.83336399999999999</v>
      </c>
      <c r="AO286" s="76" t="s">
        <v>90</v>
      </c>
      <c r="AP286" s="76" t="s">
        <v>90</v>
      </c>
      <c r="AQ286" s="75">
        <v>3.4619706373999998E-2</v>
      </c>
      <c r="AR286" s="75">
        <v>0.18268058448300001</v>
      </c>
      <c r="AS286" s="75">
        <v>0.196156625202</v>
      </c>
      <c r="AT286" s="75">
        <v>0.199075216409</v>
      </c>
      <c r="AU286" s="75">
        <v>0.21966808881700001</v>
      </c>
      <c r="AV286" s="75">
        <v>0.14700677025799999</v>
      </c>
      <c r="AW286" s="61">
        <v>204</v>
      </c>
      <c r="AX286" s="61">
        <v>224</v>
      </c>
      <c r="AY286" s="61">
        <v>215</v>
      </c>
      <c r="AZ286" s="61">
        <v>250</v>
      </c>
      <c r="BA286" s="61">
        <v>264</v>
      </c>
      <c r="BB286" s="61">
        <f>SUM(AW286:BA286)</f>
        <v>1157</v>
      </c>
      <c r="BC286" s="61">
        <f>BA286-AW286</f>
        <v>60</v>
      </c>
      <c r="BD286" s="63">
        <f>BC286/AW286</f>
        <v>0.29411764705882354</v>
      </c>
      <c r="BE286" s="67">
        <f>IF(K286&lt;BE$6,1,0)</f>
        <v>1</v>
      </c>
      <c r="BF286" s="67">
        <f>+IF(AND(K286&gt;=BF$5,K286&lt;BF$6),1,0)</f>
        <v>0</v>
      </c>
      <c r="BG286" s="67">
        <f>+IF(AND(K286&gt;=BG$5,K286&lt;BG$6),1,0)</f>
        <v>0</v>
      </c>
      <c r="BH286" s="67">
        <f>+IF(AND(K286&gt;=BH$5,K286&lt;BH$6),1,0)</f>
        <v>0</v>
      </c>
      <c r="BI286" s="67">
        <f>+IF(K286&gt;=BI$6,1,0)</f>
        <v>0</v>
      </c>
      <c r="BJ286" s="67">
        <f>IF(M286&lt;BJ$6,1,0)</f>
        <v>1</v>
      </c>
      <c r="BK286" s="67">
        <f>+IF(AND(M286&gt;=BK$5,M286&lt;BK$6),1,0)</f>
        <v>0</v>
      </c>
      <c r="BL286" s="67">
        <f>+IF(AND(M286&gt;=BL$5,M286&lt;BL$6),1,0)</f>
        <v>0</v>
      </c>
      <c r="BM286" s="67">
        <f>+IF(AND(M286&gt;=BM$5,M286&lt;BM$6),1,0)</f>
        <v>0</v>
      </c>
      <c r="BN286" s="67">
        <f>+IF(M286&gt;=BN$6,1,0)</f>
        <v>0</v>
      </c>
      <c r="BO286" s="67" t="str">
        <f>+IF(M286&gt;=BO$6,"YES","NO")</f>
        <v>NO</v>
      </c>
      <c r="BP286" s="67" t="str">
        <f>+IF(K286&gt;=BP$6,"YES","NO")</f>
        <v>NO</v>
      </c>
      <c r="BQ286" s="67" t="str">
        <f>+IF(ISERROR(VLOOKUP(E286,'[1]Hi Tech List (2020)'!$A$2:$B$84,1,FALSE)),"NO","YES")</f>
        <v>NO</v>
      </c>
      <c r="BR286" s="67" t="str">
        <f>IF(AL286&gt;=BR$6,"YES","NO")</f>
        <v>YES</v>
      </c>
      <c r="BS286" s="67" t="str">
        <f>IF(AB286&gt;BS$6,"YES","NO")</f>
        <v>NO</v>
      </c>
      <c r="BT286" s="67" t="str">
        <f>IF(AC286&gt;BT$6,"YES","NO")</f>
        <v>NO</v>
      </c>
      <c r="BU286" s="67" t="str">
        <f>IF(AD286&gt;BU$6,"YES","NO")</f>
        <v>YES</v>
      </c>
      <c r="BV286" s="67" t="str">
        <f>IF(OR(BS286="YES",BT286="YES",BU286="YES"),"YES","NO")</f>
        <v>YES</v>
      </c>
      <c r="BW286" s="67" t="str">
        <f>+IF(BE286=1,BE$8,IF(BF286=1,BF$8,IF(BG286=1,BG$8,IF(BH286=1,BH$8,BI$8))))</f>
        <v>&lt;$15</v>
      </c>
      <c r="BX286" s="67" t="str">
        <f>+IF(BJ286=1,BJ$8,IF(BK286=1,BK$8,IF(BL286=1,BL$8,IF(BM286=1,BM$8,BN$8))))</f>
        <v>&lt;$15</v>
      </c>
    </row>
    <row r="287" spans="1:76" ht="25.5" hidden="1" x14ac:dyDescent="0.2">
      <c r="A287" s="77" t="str">
        <f t="shared" si="20"/>
        <v>27-0000</v>
      </c>
      <c r="B287" s="77" t="str">
        <f>VLOOKUP(A287,'[1]2- &amp; 3-digit SOC'!$A$1:$B$121,2,FALSE)</f>
        <v>Arts, Design, Entertainment, Sports, and Media Occupations</v>
      </c>
      <c r="C287" s="77" t="str">
        <f t="shared" si="21"/>
        <v>27-0000 Arts, Design, Entertainment, Sports, and Media Occupations</v>
      </c>
      <c r="D287" s="77" t="str">
        <f t="shared" si="22"/>
        <v>27-1000</v>
      </c>
      <c r="E287" s="77" t="str">
        <f>VLOOKUP(D287,'[1]2- &amp; 3-digit SOC'!$A$1:$B$121,2,FALSE)</f>
        <v>Art and Design Workers</v>
      </c>
      <c r="F287" s="77" t="str">
        <f t="shared" si="23"/>
        <v>27-1000 Art and Design Workers</v>
      </c>
      <c r="G287" s="77" t="s">
        <v>933</v>
      </c>
      <c r="H287" s="77" t="s">
        <v>934</v>
      </c>
      <c r="I287" s="77" t="s">
        <v>935</v>
      </c>
      <c r="J287" s="78" t="str">
        <f>CONCATENATE(H287, " (", R287, ")")</f>
        <v>Fine Artists, Including Painters, Sculptors, and Illustrators ($22,495)</v>
      </c>
      <c r="K287" s="70">
        <v>1.42692533245</v>
      </c>
      <c r="L287" s="70">
        <v>4.8684411165799997</v>
      </c>
      <c r="M287" s="70">
        <v>10.814891384999999</v>
      </c>
      <c r="N287" s="70">
        <v>17.964098271899999</v>
      </c>
      <c r="O287" s="70">
        <v>25.0588658231</v>
      </c>
      <c r="P287" s="70">
        <v>38.354315823199997</v>
      </c>
      <c r="Q287" s="71">
        <v>22494.974080799999</v>
      </c>
      <c r="R287" s="71" t="str">
        <f>TEXT(Q287, "$#,###")</f>
        <v>$22,495</v>
      </c>
      <c r="S287" s="68" t="s">
        <v>84</v>
      </c>
      <c r="T287" s="68" t="s">
        <v>8</v>
      </c>
      <c r="U287" s="68" t="s">
        <v>648</v>
      </c>
      <c r="V287" s="61">
        <v>1039.8920584</v>
      </c>
      <c r="W287" s="61">
        <v>1234.5839124300001</v>
      </c>
      <c r="X287" s="61">
        <f>W287-V287</f>
        <v>194.69185403000006</v>
      </c>
      <c r="Y287" s="72">
        <f>X287/V287</f>
        <v>0.18722313768753757</v>
      </c>
      <c r="Z287" s="61">
        <v>1234.5839124300001</v>
      </c>
      <c r="AA287" s="61">
        <v>1302.7886177800001</v>
      </c>
      <c r="AB287" s="61">
        <f>AA287-Z287</f>
        <v>68.20470535000004</v>
      </c>
      <c r="AC287" s="72">
        <f>AB287/Z287</f>
        <v>5.5245094856091602E-2</v>
      </c>
      <c r="AD287" s="61">
        <v>573.80410686799996</v>
      </c>
      <c r="AE287" s="61">
        <v>143.45102671699999</v>
      </c>
      <c r="AF287" s="61">
        <v>359.60794323499999</v>
      </c>
      <c r="AG287" s="61">
        <v>119.86931441199999</v>
      </c>
      <c r="AH287" s="62">
        <v>9.5000000000000001E-2</v>
      </c>
      <c r="AI287" s="61">
        <v>1202.7667788000001</v>
      </c>
      <c r="AJ287" s="61">
        <v>223.45766634500001</v>
      </c>
      <c r="AK287" s="63">
        <f>AJ287/AI287</f>
        <v>0.18578636381023395</v>
      </c>
      <c r="AL287" s="73">
        <v>89.2</v>
      </c>
      <c r="AM287" s="74">
        <v>0.88503200000000004</v>
      </c>
      <c r="AN287" s="74">
        <v>0.87294099999999997</v>
      </c>
      <c r="AO287" s="75">
        <v>8.8466401240200002E-3</v>
      </c>
      <c r="AP287" s="75">
        <v>1.38076612268E-2</v>
      </c>
      <c r="AQ287" s="75">
        <v>3.72073804718E-2</v>
      </c>
      <c r="AR287" s="75">
        <v>0.19458881910199999</v>
      </c>
      <c r="AS287" s="75">
        <v>0.197982698757</v>
      </c>
      <c r="AT287" s="75">
        <v>0.19414977638</v>
      </c>
      <c r="AU287" s="75">
        <v>0.22069087420899999</v>
      </c>
      <c r="AV287" s="75">
        <v>0.13272614972999999</v>
      </c>
      <c r="AW287" s="61">
        <v>567</v>
      </c>
      <c r="AX287" s="61">
        <v>569</v>
      </c>
      <c r="AY287" s="61">
        <v>510</v>
      </c>
      <c r="AZ287" s="61">
        <v>536</v>
      </c>
      <c r="BA287" s="61">
        <v>578</v>
      </c>
      <c r="BB287" s="61">
        <f>SUM(AW287:BA287)</f>
        <v>2760</v>
      </c>
      <c r="BC287" s="61">
        <f>BA287-AW287</f>
        <v>11</v>
      </c>
      <c r="BD287" s="63">
        <f>BC287/AW287</f>
        <v>1.9400352733686066E-2</v>
      </c>
      <c r="BE287" s="67">
        <f>IF(K287&lt;BE$6,1,0)</f>
        <v>1</v>
      </c>
      <c r="BF287" s="67">
        <f>+IF(AND(K287&gt;=BF$5,K287&lt;BF$6),1,0)</f>
        <v>0</v>
      </c>
      <c r="BG287" s="67">
        <f>+IF(AND(K287&gt;=BG$5,K287&lt;BG$6),1,0)</f>
        <v>0</v>
      </c>
      <c r="BH287" s="67">
        <f>+IF(AND(K287&gt;=BH$5,K287&lt;BH$6),1,0)</f>
        <v>0</v>
      </c>
      <c r="BI287" s="67">
        <f>+IF(K287&gt;=BI$6,1,0)</f>
        <v>0</v>
      </c>
      <c r="BJ287" s="67">
        <f>IF(M287&lt;BJ$6,1,0)</f>
        <v>1</v>
      </c>
      <c r="BK287" s="67">
        <f>+IF(AND(M287&gt;=BK$5,M287&lt;BK$6),1,0)</f>
        <v>0</v>
      </c>
      <c r="BL287" s="67">
        <f>+IF(AND(M287&gt;=BL$5,M287&lt;BL$6),1,0)</f>
        <v>0</v>
      </c>
      <c r="BM287" s="67">
        <f>+IF(AND(M287&gt;=BM$5,M287&lt;BM$6),1,0)</f>
        <v>0</v>
      </c>
      <c r="BN287" s="67">
        <f>+IF(M287&gt;=BN$6,1,0)</f>
        <v>0</v>
      </c>
      <c r="BO287" s="67" t="str">
        <f>+IF(M287&gt;=BO$6,"YES","NO")</f>
        <v>NO</v>
      </c>
      <c r="BP287" s="67" t="str">
        <f>+IF(K287&gt;=BP$6,"YES","NO")</f>
        <v>NO</v>
      </c>
      <c r="BQ287" s="67" t="str">
        <f>+IF(ISERROR(VLOOKUP(E287,'[1]Hi Tech List (2020)'!$A$2:$B$84,1,FALSE)),"NO","YES")</f>
        <v>NO</v>
      </c>
      <c r="BR287" s="67" t="str">
        <f>IF(AL287&gt;=BR$6,"YES","NO")</f>
        <v>NO</v>
      </c>
      <c r="BS287" s="67" t="str">
        <f>IF(AB287&gt;BS$6,"YES","NO")</f>
        <v>NO</v>
      </c>
      <c r="BT287" s="67" t="str">
        <f>IF(AC287&gt;BT$6,"YES","NO")</f>
        <v>NO</v>
      </c>
      <c r="BU287" s="67" t="str">
        <f>IF(AD287&gt;BU$6,"YES","NO")</f>
        <v>YES</v>
      </c>
      <c r="BV287" s="67" t="str">
        <f>IF(OR(BS287="YES",BT287="YES",BU287="YES"),"YES","NO")</f>
        <v>YES</v>
      </c>
      <c r="BW287" s="67" t="str">
        <f>+IF(BE287=1,BE$8,IF(BF287=1,BF$8,IF(BG287=1,BG$8,IF(BH287=1,BH$8,BI$8))))</f>
        <v>&lt;$15</v>
      </c>
      <c r="BX287" s="67" t="str">
        <f>+IF(BJ287=1,BJ$8,IF(BK287=1,BK$8,IF(BL287=1,BL$8,IF(BM287=1,BM$8,BN$8))))</f>
        <v>&lt;$15</v>
      </c>
    </row>
    <row r="288" spans="1:76" hidden="1" x14ac:dyDescent="0.2">
      <c r="A288" s="77" t="str">
        <f t="shared" si="20"/>
        <v>27-0000</v>
      </c>
      <c r="B288" s="77" t="str">
        <f>VLOOKUP(A288,'[1]2- &amp; 3-digit SOC'!$A$1:$B$121,2,FALSE)</f>
        <v>Arts, Design, Entertainment, Sports, and Media Occupations</v>
      </c>
      <c r="C288" s="77" t="str">
        <f t="shared" si="21"/>
        <v>27-0000 Arts, Design, Entertainment, Sports, and Media Occupations</v>
      </c>
      <c r="D288" s="77" t="str">
        <f t="shared" si="22"/>
        <v>27-1000</v>
      </c>
      <c r="E288" s="77" t="str">
        <f>VLOOKUP(D288,'[1]2- &amp; 3-digit SOC'!$A$1:$B$121,2,FALSE)</f>
        <v>Art and Design Workers</v>
      </c>
      <c r="F288" s="77" t="str">
        <f t="shared" si="23"/>
        <v>27-1000 Art and Design Workers</v>
      </c>
      <c r="G288" s="77" t="s">
        <v>936</v>
      </c>
      <c r="H288" s="77" t="s">
        <v>937</v>
      </c>
      <c r="I288" s="77" t="s">
        <v>938</v>
      </c>
      <c r="J288" s="78" t="str">
        <f>CONCATENATE(H288, " (", R288, ")")</f>
        <v>Special Effects Artists and Animators ($50,675)</v>
      </c>
      <c r="K288" s="70">
        <v>3.5437146408000002</v>
      </c>
      <c r="L288" s="70">
        <v>11.7245965342</v>
      </c>
      <c r="M288" s="70">
        <v>24.3628001061</v>
      </c>
      <c r="N288" s="70">
        <v>27.451373001699999</v>
      </c>
      <c r="O288" s="70">
        <v>36.844916310599999</v>
      </c>
      <c r="P288" s="70">
        <v>49.764219142000002</v>
      </c>
      <c r="Q288" s="71">
        <v>50674.624220600002</v>
      </c>
      <c r="R288" s="71" t="str">
        <f>TEXT(Q288, "$#,###")</f>
        <v>$50,675</v>
      </c>
      <c r="S288" s="68" t="s">
        <v>84</v>
      </c>
      <c r="T288" s="68" t="s">
        <v>8</v>
      </c>
      <c r="U288" s="68" t="s">
        <v>8</v>
      </c>
      <c r="V288" s="61">
        <v>1088.0642999500001</v>
      </c>
      <c r="W288" s="61">
        <v>1019.80394111</v>
      </c>
      <c r="X288" s="61">
        <f>W288-V288</f>
        <v>-68.260358840000094</v>
      </c>
      <c r="Y288" s="72">
        <f>X288/V288</f>
        <v>-6.2735592779890742E-2</v>
      </c>
      <c r="Z288" s="61">
        <v>1019.80394111</v>
      </c>
      <c r="AA288" s="61">
        <v>1060.4868487700001</v>
      </c>
      <c r="AB288" s="61">
        <f>AA288-Z288</f>
        <v>40.682907660000069</v>
      </c>
      <c r="AC288" s="72">
        <f>AB288/Z288</f>
        <v>3.9892871580510837E-2</v>
      </c>
      <c r="AD288" s="61">
        <v>446.12117165400002</v>
      </c>
      <c r="AE288" s="61">
        <v>111.530292914</v>
      </c>
      <c r="AF288" s="61">
        <v>295.02191174799998</v>
      </c>
      <c r="AG288" s="61">
        <v>98.3406372492</v>
      </c>
      <c r="AH288" s="62">
        <v>9.5000000000000001E-2</v>
      </c>
      <c r="AI288" s="61">
        <v>1000.52494096</v>
      </c>
      <c r="AJ288" s="61">
        <v>379.56046924499998</v>
      </c>
      <c r="AK288" s="63">
        <f>AJ288/AI288</f>
        <v>0.37936132694584618</v>
      </c>
      <c r="AL288" s="73">
        <v>72.2</v>
      </c>
      <c r="AM288" s="74">
        <v>0.81578200000000001</v>
      </c>
      <c r="AN288" s="74">
        <v>0.80243900000000001</v>
      </c>
      <c r="AO288" s="76" t="s">
        <v>90</v>
      </c>
      <c r="AP288" s="75">
        <v>1.3246526645200001E-2</v>
      </c>
      <c r="AQ288" s="75">
        <v>4.6741746378300003E-2</v>
      </c>
      <c r="AR288" s="75">
        <v>0.241774620775</v>
      </c>
      <c r="AS288" s="75">
        <v>0.224810623145</v>
      </c>
      <c r="AT288" s="75">
        <v>0.18599962272100001</v>
      </c>
      <c r="AU288" s="75">
        <v>0.185555206552</v>
      </c>
      <c r="AV288" s="75">
        <v>9.21284169978E-2</v>
      </c>
      <c r="AW288" s="61">
        <v>717</v>
      </c>
      <c r="AX288" s="61">
        <v>708</v>
      </c>
      <c r="AY288" s="61">
        <v>718</v>
      </c>
      <c r="AZ288" s="61">
        <v>759</v>
      </c>
      <c r="BA288" s="61">
        <v>767</v>
      </c>
      <c r="BB288" s="61">
        <f>SUM(AW288:BA288)</f>
        <v>3669</v>
      </c>
      <c r="BC288" s="61">
        <f>BA288-AW288</f>
        <v>50</v>
      </c>
      <c r="BD288" s="63">
        <f>BC288/AW288</f>
        <v>6.9735006973500699E-2</v>
      </c>
      <c r="BE288" s="67">
        <f>IF(K288&lt;BE$6,1,0)</f>
        <v>1</v>
      </c>
      <c r="BF288" s="67">
        <f>+IF(AND(K288&gt;=BF$5,K288&lt;BF$6),1,0)</f>
        <v>0</v>
      </c>
      <c r="BG288" s="67">
        <f>+IF(AND(K288&gt;=BG$5,K288&lt;BG$6),1,0)</f>
        <v>0</v>
      </c>
      <c r="BH288" s="67">
        <f>+IF(AND(K288&gt;=BH$5,K288&lt;BH$6),1,0)</f>
        <v>0</v>
      </c>
      <c r="BI288" s="67">
        <f>+IF(K288&gt;=BI$6,1,0)</f>
        <v>0</v>
      </c>
      <c r="BJ288" s="67">
        <f>IF(M288&lt;BJ$6,1,0)</f>
        <v>0</v>
      </c>
      <c r="BK288" s="67">
        <f>+IF(AND(M288&gt;=BK$5,M288&lt;BK$6),1,0)</f>
        <v>0</v>
      </c>
      <c r="BL288" s="67">
        <f>+IF(AND(M288&gt;=BL$5,M288&lt;BL$6),1,0)</f>
        <v>1</v>
      </c>
      <c r="BM288" s="67">
        <f>+IF(AND(M288&gt;=BM$5,M288&lt;BM$6),1,0)</f>
        <v>0</v>
      </c>
      <c r="BN288" s="67">
        <f>+IF(M288&gt;=BN$6,1,0)</f>
        <v>0</v>
      </c>
      <c r="BO288" s="67" t="str">
        <f>+IF(M288&gt;=BO$6,"YES","NO")</f>
        <v>YES</v>
      </c>
      <c r="BP288" s="67" t="str">
        <f>+IF(K288&gt;=BP$6,"YES","NO")</f>
        <v>NO</v>
      </c>
      <c r="BQ288" s="67" t="str">
        <f>+IF(ISERROR(VLOOKUP(E288,'[1]Hi Tech List (2020)'!$A$2:$B$84,1,FALSE)),"NO","YES")</f>
        <v>NO</v>
      </c>
      <c r="BR288" s="67" t="str">
        <f>IF(AL288&gt;=BR$6,"YES","NO")</f>
        <v>NO</v>
      </c>
      <c r="BS288" s="67" t="str">
        <f>IF(AB288&gt;BS$6,"YES","NO")</f>
        <v>NO</v>
      </c>
      <c r="BT288" s="67" t="str">
        <f>IF(AC288&gt;BT$6,"YES","NO")</f>
        <v>NO</v>
      </c>
      <c r="BU288" s="67" t="str">
        <f>IF(AD288&gt;BU$6,"YES","NO")</f>
        <v>YES</v>
      </c>
      <c r="BV288" s="67" t="str">
        <f>IF(OR(BS288="YES",BT288="YES",BU288="YES"),"YES","NO")</f>
        <v>YES</v>
      </c>
      <c r="BW288" s="67" t="str">
        <f>+IF(BE288=1,BE$8,IF(BF288=1,BF$8,IF(BG288=1,BG$8,IF(BH288=1,BH$8,BI$8))))</f>
        <v>&lt;$15</v>
      </c>
      <c r="BX288" s="67" t="str">
        <f>+IF(BJ288=1,BJ$8,IF(BK288=1,BK$8,IF(BL288=1,BL$8,IF(BM288=1,BM$8,BN$8))))</f>
        <v>$20-25</v>
      </c>
    </row>
    <row r="289" spans="1:76" hidden="1" x14ac:dyDescent="0.2">
      <c r="A289" s="77" t="str">
        <f t="shared" si="20"/>
        <v>27-0000</v>
      </c>
      <c r="B289" s="77" t="str">
        <f>VLOOKUP(A289,'[1]2- &amp; 3-digit SOC'!$A$1:$B$121,2,FALSE)</f>
        <v>Arts, Design, Entertainment, Sports, and Media Occupations</v>
      </c>
      <c r="C289" s="77" t="str">
        <f t="shared" si="21"/>
        <v>27-0000 Arts, Design, Entertainment, Sports, and Media Occupations</v>
      </c>
      <c r="D289" s="77" t="str">
        <f t="shared" si="22"/>
        <v>27-1000</v>
      </c>
      <c r="E289" s="77" t="str">
        <f>VLOOKUP(D289,'[1]2- &amp; 3-digit SOC'!$A$1:$B$121,2,FALSE)</f>
        <v>Art and Design Workers</v>
      </c>
      <c r="F289" s="77" t="str">
        <f t="shared" si="23"/>
        <v>27-1000 Art and Design Workers</v>
      </c>
      <c r="G289" s="77" t="s">
        <v>939</v>
      </c>
      <c r="H289" s="77" t="s">
        <v>940</v>
      </c>
      <c r="I289" s="77" t="s">
        <v>941</v>
      </c>
      <c r="J289" s="78" t="str">
        <f>CONCATENATE(H289, " (", R289, ")")</f>
        <v>Artists and Related Workers, All Other ($32,105)</v>
      </c>
      <c r="K289" s="70">
        <v>1.7628488334400001</v>
      </c>
      <c r="L289" s="70">
        <v>5.9848573251900001</v>
      </c>
      <c r="M289" s="70">
        <v>15.4349798127</v>
      </c>
      <c r="N289" s="70">
        <v>19.4462357998</v>
      </c>
      <c r="O289" s="70">
        <v>22.998614174</v>
      </c>
      <c r="P289" s="70">
        <v>40.445244199000001</v>
      </c>
      <c r="Q289" s="71">
        <v>32104.758010500002</v>
      </c>
      <c r="R289" s="71" t="str">
        <f>TEXT(Q289, "$#,###")</f>
        <v>$32,105</v>
      </c>
      <c r="S289" s="68" t="s">
        <v>484</v>
      </c>
      <c r="T289" s="68" t="s">
        <v>8</v>
      </c>
      <c r="U289" s="68" t="s">
        <v>648</v>
      </c>
      <c r="V289" s="61">
        <v>221.042759316</v>
      </c>
      <c r="W289" s="61">
        <v>315.71927686999999</v>
      </c>
      <c r="X289" s="61">
        <f>W289-V289</f>
        <v>94.676517553999986</v>
      </c>
      <c r="Y289" s="72">
        <f>X289/V289</f>
        <v>0.42831766056019777</v>
      </c>
      <c r="Z289" s="61">
        <v>315.71927686999999</v>
      </c>
      <c r="AA289" s="61">
        <v>333.31107293100001</v>
      </c>
      <c r="AB289" s="61">
        <f>AA289-Z289</f>
        <v>17.591796061000025</v>
      </c>
      <c r="AC289" s="72">
        <f>AB289/Z289</f>
        <v>5.5719740129278175E-2</v>
      </c>
      <c r="AD289" s="61">
        <v>147.564918495</v>
      </c>
      <c r="AE289" s="61">
        <v>36.891229623699999</v>
      </c>
      <c r="AF289" s="61">
        <v>91.792578971799998</v>
      </c>
      <c r="AG289" s="61">
        <v>30.597526323899999</v>
      </c>
      <c r="AH289" s="62">
        <v>9.5000000000000001E-2</v>
      </c>
      <c r="AI289" s="61">
        <v>307.30472526800003</v>
      </c>
      <c r="AJ289" s="61">
        <v>47.253781643300002</v>
      </c>
      <c r="AK289" s="63">
        <f>AJ289/AI289</f>
        <v>0.15376848371625279</v>
      </c>
      <c r="AL289" s="73">
        <v>85.6</v>
      </c>
      <c r="AM289" s="74">
        <v>0.724136</v>
      </c>
      <c r="AN289" s="74">
        <v>0.73405600000000004</v>
      </c>
      <c r="AO289" s="76" t="s">
        <v>90</v>
      </c>
      <c r="AP289" s="75">
        <v>5.5654270523600002E-2</v>
      </c>
      <c r="AQ289" s="75">
        <v>4.3101107325100002E-2</v>
      </c>
      <c r="AR289" s="75">
        <v>0.21334619571300001</v>
      </c>
      <c r="AS289" s="75">
        <v>0.24754104275200001</v>
      </c>
      <c r="AT289" s="75">
        <v>0.18780917023900001</v>
      </c>
      <c r="AU289" s="75">
        <v>0.167536987167</v>
      </c>
      <c r="AV289" s="75">
        <v>6.8273395257800004E-2</v>
      </c>
      <c r="AW289" s="61">
        <v>640</v>
      </c>
      <c r="AX289" s="61">
        <v>558</v>
      </c>
      <c r="AY289" s="61">
        <v>479</v>
      </c>
      <c r="AZ289" s="61">
        <v>483</v>
      </c>
      <c r="BA289" s="61">
        <v>497</v>
      </c>
      <c r="BB289" s="61">
        <f>SUM(AW289:BA289)</f>
        <v>2657</v>
      </c>
      <c r="BC289" s="61">
        <f>BA289-AW289</f>
        <v>-143</v>
      </c>
      <c r="BD289" s="63">
        <f>BC289/AW289</f>
        <v>-0.22343750000000001</v>
      </c>
      <c r="BE289" s="67">
        <f>IF(K289&lt;BE$6,1,0)</f>
        <v>1</v>
      </c>
      <c r="BF289" s="67">
        <f>+IF(AND(K289&gt;=BF$5,K289&lt;BF$6),1,0)</f>
        <v>0</v>
      </c>
      <c r="BG289" s="67">
        <f>+IF(AND(K289&gt;=BG$5,K289&lt;BG$6),1,0)</f>
        <v>0</v>
      </c>
      <c r="BH289" s="67">
        <f>+IF(AND(K289&gt;=BH$5,K289&lt;BH$6),1,0)</f>
        <v>0</v>
      </c>
      <c r="BI289" s="67">
        <f>+IF(K289&gt;=BI$6,1,0)</f>
        <v>0</v>
      </c>
      <c r="BJ289" s="67">
        <f>IF(M289&lt;BJ$6,1,0)</f>
        <v>0</v>
      </c>
      <c r="BK289" s="67">
        <f>+IF(AND(M289&gt;=BK$5,M289&lt;BK$6),1,0)</f>
        <v>1</v>
      </c>
      <c r="BL289" s="67">
        <f>+IF(AND(M289&gt;=BL$5,M289&lt;BL$6),1,0)</f>
        <v>0</v>
      </c>
      <c r="BM289" s="67">
        <f>+IF(AND(M289&gt;=BM$5,M289&lt;BM$6),1,0)</f>
        <v>0</v>
      </c>
      <c r="BN289" s="67">
        <f>+IF(M289&gt;=BN$6,1,0)</f>
        <v>0</v>
      </c>
      <c r="BO289" s="67" t="str">
        <f>+IF(M289&gt;=BO$6,"YES","NO")</f>
        <v>NO</v>
      </c>
      <c r="BP289" s="67" t="str">
        <f>+IF(K289&gt;=BP$6,"YES","NO")</f>
        <v>NO</v>
      </c>
      <c r="BQ289" s="67" t="str">
        <f>+IF(ISERROR(VLOOKUP(E289,'[1]Hi Tech List (2020)'!$A$2:$B$84,1,FALSE)),"NO","YES")</f>
        <v>NO</v>
      </c>
      <c r="BR289" s="67" t="str">
        <f>IF(AL289&gt;=BR$6,"YES","NO")</f>
        <v>NO</v>
      </c>
      <c r="BS289" s="67" t="str">
        <f>IF(AB289&gt;BS$6,"YES","NO")</f>
        <v>NO</v>
      </c>
      <c r="BT289" s="67" t="str">
        <f>IF(AC289&gt;BT$6,"YES","NO")</f>
        <v>NO</v>
      </c>
      <c r="BU289" s="67" t="str">
        <f>IF(AD289&gt;BU$6,"YES","NO")</f>
        <v>YES</v>
      </c>
      <c r="BV289" s="67" t="str">
        <f>IF(OR(BS289="YES",BT289="YES",BU289="YES"),"YES","NO")</f>
        <v>YES</v>
      </c>
      <c r="BW289" s="67" t="str">
        <f>+IF(BE289=1,BE$8,IF(BF289=1,BF$8,IF(BG289=1,BG$8,IF(BH289=1,BH$8,BI$8))))</f>
        <v>&lt;$15</v>
      </c>
      <c r="BX289" s="67" t="str">
        <f>+IF(BJ289=1,BJ$8,IF(BK289=1,BK$8,IF(BL289=1,BL$8,IF(BM289=1,BM$8,BN$8))))</f>
        <v>$15-20</v>
      </c>
    </row>
    <row r="290" spans="1:76" hidden="1" x14ac:dyDescent="0.2">
      <c r="A290" s="77" t="str">
        <f t="shared" si="20"/>
        <v>27-0000</v>
      </c>
      <c r="B290" s="77" t="str">
        <f>VLOOKUP(A290,'[1]2- &amp; 3-digit SOC'!$A$1:$B$121,2,FALSE)</f>
        <v>Arts, Design, Entertainment, Sports, and Media Occupations</v>
      </c>
      <c r="C290" s="77" t="str">
        <f t="shared" si="21"/>
        <v>27-0000 Arts, Design, Entertainment, Sports, and Media Occupations</v>
      </c>
      <c r="D290" s="77" t="str">
        <f t="shared" si="22"/>
        <v>27-1000</v>
      </c>
      <c r="E290" s="77" t="str">
        <f>VLOOKUP(D290,'[1]2- &amp; 3-digit SOC'!$A$1:$B$121,2,FALSE)</f>
        <v>Art and Design Workers</v>
      </c>
      <c r="F290" s="77" t="str">
        <f t="shared" si="23"/>
        <v>27-1000 Art and Design Workers</v>
      </c>
      <c r="G290" s="77" t="s">
        <v>942</v>
      </c>
      <c r="H290" s="77" t="s">
        <v>943</v>
      </c>
      <c r="I290" s="77" t="s">
        <v>944</v>
      </c>
      <c r="J290" s="78" t="str">
        <f>CONCATENATE(H290, " (", R290, ")")</f>
        <v>Fashion Designers ($50,453)</v>
      </c>
      <c r="K290" s="70">
        <v>5.1064929177099998</v>
      </c>
      <c r="L290" s="70">
        <v>12.406229611700001</v>
      </c>
      <c r="M290" s="70">
        <v>24.256036480399999</v>
      </c>
      <c r="N290" s="70">
        <v>33.2944731447</v>
      </c>
      <c r="O290" s="70">
        <v>42.630305987900002</v>
      </c>
      <c r="P290" s="70">
        <v>68.845280145399997</v>
      </c>
      <c r="Q290" s="71">
        <v>50452.555879300002</v>
      </c>
      <c r="R290" s="71" t="str">
        <f>TEXT(Q290, "$#,###")</f>
        <v>$50,453</v>
      </c>
      <c r="S290" s="68" t="s">
        <v>84</v>
      </c>
      <c r="T290" s="68" t="s">
        <v>8</v>
      </c>
      <c r="U290" s="68" t="s">
        <v>8</v>
      </c>
      <c r="V290" s="61">
        <v>166.705821998</v>
      </c>
      <c r="W290" s="61">
        <v>227.712049509</v>
      </c>
      <c r="X290" s="61">
        <f>W290-V290</f>
        <v>61.006227510999992</v>
      </c>
      <c r="Y290" s="72">
        <f>X290/V290</f>
        <v>0.36595139137811211</v>
      </c>
      <c r="Z290" s="61">
        <v>227.712049509</v>
      </c>
      <c r="AA290" s="61">
        <v>244.28809694500001</v>
      </c>
      <c r="AB290" s="61">
        <f>AA290-Z290</f>
        <v>16.57604743600001</v>
      </c>
      <c r="AC290" s="72">
        <f>AB290/Z290</f>
        <v>7.2793896817238329E-2</v>
      </c>
      <c r="AD290" s="61">
        <v>102.618643737</v>
      </c>
      <c r="AE290" s="61">
        <v>25.654660934300001</v>
      </c>
      <c r="AF290" s="61">
        <v>60.269742317800002</v>
      </c>
      <c r="AG290" s="61">
        <v>20.0899141059</v>
      </c>
      <c r="AH290" s="62">
        <v>8.5999999999999993E-2</v>
      </c>
      <c r="AI290" s="61">
        <v>221.34236539700001</v>
      </c>
      <c r="AJ290" s="61">
        <v>42.762725375899997</v>
      </c>
      <c r="AK290" s="63">
        <f>AJ290/AI290</f>
        <v>0.19319720063170331</v>
      </c>
      <c r="AL290" s="73">
        <v>82.6</v>
      </c>
      <c r="AM290" s="74">
        <v>0.336455</v>
      </c>
      <c r="AN290" s="74">
        <v>0.35569299999999998</v>
      </c>
      <c r="AO290" s="76" t="s">
        <v>90</v>
      </c>
      <c r="AP290" s="76" t="s">
        <v>90</v>
      </c>
      <c r="AQ290" s="76" t="s">
        <v>90</v>
      </c>
      <c r="AR290" s="75">
        <v>0.26958235161900002</v>
      </c>
      <c r="AS290" s="75">
        <v>0.25674310525400001</v>
      </c>
      <c r="AT290" s="75">
        <v>0.20493163607600001</v>
      </c>
      <c r="AU290" s="75">
        <v>0.165610675273</v>
      </c>
      <c r="AV290" s="75">
        <v>5.7293939874900002E-2</v>
      </c>
      <c r="AW290" s="61">
        <v>86</v>
      </c>
      <c r="AX290" s="61">
        <v>82</v>
      </c>
      <c r="AY290" s="61">
        <v>86</v>
      </c>
      <c r="AZ290" s="61">
        <v>73</v>
      </c>
      <c r="BA290" s="61">
        <v>62</v>
      </c>
      <c r="BB290" s="61">
        <f>SUM(AW290:BA290)</f>
        <v>389</v>
      </c>
      <c r="BC290" s="61">
        <f>BA290-AW290</f>
        <v>-24</v>
      </c>
      <c r="BD290" s="63">
        <f>BC290/AW290</f>
        <v>-0.27906976744186046</v>
      </c>
      <c r="BE290" s="67">
        <f>IF(K290&lt;BE$6,1,0)</f>
        <v>1</v>
      </c>
      <c r="BF290" s="67">
        <f>+IF(AND(K290&gt;=BF$5,K290&lt;BF$6),1,0)</f>
        <v>0</v>
      </c>
      <c r="BG290" s="67">
        <f>+IF(AND(K290&gt;=BG$5,K290&lt;BG$6),1,0)</f>
        <v>0</v>
      </c>
      <c r="BH290" s="67">
        <f>+IF(AND(K290&gt;=BH$5,K290&lt;BH$6),1,0)</f>
        <v>0</v>
      </c>
      <c r="BI290" s="67">
        <f>+IF(K290&gt;=BI$6,1,0)</f>
        <v>0</v>
      </c>
      <c r="BJ290" s="67">
        <f>IF(M290&lt;BJ$6,1,0)</f>
        <v>0</v>
      </c>
      <c r="BK290" s="67">
        <f>+IF(AND(M290&gt;=BK$5,M290&lt;BK$6),1,0)</f>
        <v>0</v>
      </c>
      <c r="BL290" s="67">
        <f>+IF(AND(M290&gt;=BL$5,M290&lt;BL$6),1,0)</f>
        <v>1</v>
      </c>
      <c r="BM290" s="67">
        <f>+IF(AND(M290&gt;=BM$5,M290&lt;BM$6),1,0)</f>
        <v>0</v>
      </c>
      <c r="BN290" s="67">
        <f>+IF(M290&gt;=BN$6,1,0)</f>
        <v>0</v>
      </c>
      <c r="BO290" s="67" t="str">
        <f>+IF(M290&gt;=BO$6,"YES","NO")</f>
        <v>YES</v>
      </c>
      <c r="BP290" s="67" t="str">
        <f>+IF(K290&gt;=BP$6,"YES","NO")</f>
        <v>NO</v>
      </c>
      <c r="BQ290" s="67" t="str">
        <f>+IF(ISERROR(VLOOKUP(E290,'[1]Hi Tech List (2020)'!$A$2:$B$84,1,FALSE)),"NO","YES")</f>
        <v>NO</v>
      </c>
      <c r="BR290" s="67" t="str">
        <f>IF(AL290&gt;=BR$6,"YES","NO")</f>
        <v>NO</v>
      </c>
      <c r="BS290" s="67" t="str">
        <f>IF(AB290&gt;BS$6,"YES","NO")</f>
        <v>NO</v>
      </c>
      <c r="BT290" s="67" t="str">
        <f>IF(AC290&gt;BT$6,"YES","NO")</f>
        <v>NO</v>
      </c>
      <c r="BU290" s="67" t="str">
        <f>IF(AD290&gt;BU$6,"YES","NO")</f>
        <v>YES</v>
      </c>
      <c r="BV290" s="67" t="str">
        <f>IF(OR(BS290="YES",BT290="YES",BU290="YES"),"YES","NO")</f>
        <v>YES</v>
      </c>
      <c r="BW290" s="67" t="str">
        <f>+IF(BE290=1,BE$8,IF(BF290=1,BF$8,IF(BG290=1,BG$8,IF(BH290=1,BH$8,BI$8))))</f>
        <v>&lt;$15</v>
      </c>
      <c r="BX290" s="67" t="str">
        <f>+IF(BJ290=1,BJ$8,IF(BK290=1,BK$8,IF(BL290=1,BL$8,IF(BM290=1,BM$8,BN$8))))</f>
        <v>$20-25</v>
      </c>
    </row>
    <row r="291" spans="1:76" hidden="1" x14ac:dyDescent="0.2">
      <c r="A291" s="77" t="str">
        <f t="shared" si="20"/>
        <v>27-0000</v>
      </c>
      <c r="B291" s="77" t="str">
        <f>VLOOKUP(A291,'[1]2- &amp; 3-digit SOC'!$A$1:$B$121,2,FALSE)</f>
        <v>Arts, Design, Entertainment, Sports, and Media Occupations</v>
      </c>
      <c r="C291" s="77" t="str">
        <f t="shared" si="21"/>
        <v>27-0000 Arts, Design, Entertainment, Sports, and Media Occupations</v>
      </c>
      <c r="D291" s="77" t="str">
        <f t="shared" si="22"/>
        <v>27-1000</v>
      </c>
      <c r="E291" s="77" t="str">
        <f>VLOOKUP(D291,'[1]2- &amp; 3-digit SOC'!$A$1:$B$121,2,FALSE)</f>
        <v>Art and Design Workers</v>
      </c>
      <c r="F291" s="77" t="str">
        <f t="shared" si="23"/>
        <v>27-1000 Art and Design Workers</v>
      </c>
      <c r="G291" s="77" t="s">
        <v>945</v>
      </c>
      <c r="H291" s="77" t="s">
        <v>946</v>
      </c>
      <c r="I291" s="77" t="s">
        <v>947</v>
      </c>
      <c r="J291" s="78" t="str">
        <f>CONCATENATE(H291, " (", R291, ")")</f>
        <v>Floral Designers ($28,093)</v>
      </c>
      <c r="K291" s="70">
        <v>8.4750600127600002</v>
      </c>
      <c r="L291" s="70">
        <v>10.7473307113</v>
      </c>
      <c r="M291" s="70">
        <v>13.506131573499999</v>
      </c>
      <c r="N291" s="70">
        <v>17.1641689187</v>
      </c>
      <c r="O291" s="70">
        <v>17.479242071800002</v>
      </c>
      <c r="P291" s="70">
        <v>24.8149873427</v>
      </c>
      <c r="Q291" s="71">
        <v>28092.753672899998</v>
      </c>
      <c r="R291" s="71" t="str">
        <f>TEXT(Q291, "$#,###")</f>
        <v>$28,093</v>
      </c>
      <c r="S291" s="68" t="s">
        <v>307</v>
      </c>
      <c r="T291" s="68" t="s">
        <v>8</v>
      </c>
      <c r="U291" s="68" t="s">
        <v>85</v>
      </c>
      <c r="V291" s="61">
        <v>1055.9975085999999</v>
      </c>
      <c r="W291" s="61">
        <v>914.05477393700005</v>
      </c>
      <c r="X291" s="61">
        <f>W291-V291</f>
        <v>-141.9427346629999</v>
      </c>
      <c r="Y291" s="72">
        <f>X291/V291</f>
        <v>-0.13441578555538639</v>
      </c>
      <c r="Z291" s="61">
        <v>914.05477393700005</v>
      </c>
      <c r="AA291" s="61">
        <v>903.41770223599997</v>
      </c>
      <c r="AB291" s="61">
        <f>AA291-Z291</f>
        <v>-10.637071701000082</v>
      </c>
      <c r="AC291" s="72">
        <f>AB291/Z291</f>
        <v>-1.163723663428208E-2</v>
      </c>
      <c r="AD291" s="61">
        <v>327.35010250300002</v>
      </c>
      <c r="AE291" s="61">
        <v>81.837525625799998</v>
      </c>
      <c r="AF291" s="61">
        <v>234.843762309</v>
      </c>
      <c r="AG291" s="61">
        <v>78.281254102899993</v>
      </c>
      <c r="AH291" s="62">
        <v>8.5999999999999993E-2</v>
      </c>
      <c r="AI291" s="61">
        <v>918.46577402800006</v>
      </c>
      <c r="AJ291" s="61">
        <v>431.93754284300002</v>
      </c>
      <c r="AK291" s="63">
        <f>AJ291/AI291</f>
        <v>0.47028158811918025</v>
      </c>
      <c r="AL291" s="73">
        <v>94</v>
      </c>
      <c r="AM291" s="74">
        <v>0.76909400000000006</v>
      </c>
      <c r="AN291" s="74">
        <v>0.78409700000000004</v>
      </c>
      <c r="AO291" s="76" t="s">
        <v>90</v>
      </c>
      <c r="AP291" s="75">
        <v>1.34795969288E-2</v>
      </c>
      <c r="AQ291" s="75">
        <v>4.0923671413399997E-2</v>
      </c>
      <c r="AR291" s="75">
        <v>0.21234314232900001</v>
      </c>
      <c r="AS291" s="75">
        <v>0.20955390284600001</v>
      </c>
      <c r="AT291" s="75">
        <v>0.18566086890200001</v>
      </c>
      <c r="AU291" s="75">
        <v>0.22311795850400001</v>
      </c>
      <c r="AV291" s="75">
        <v>0.109205166822</v>
      </c>
      <c r="AW291" s="61">
        <v>0</v>
      </c>
      <c r="AX291" s="61">
        <v>0</v>
      </c>
      <c r="AY291" s="61">
        <v>0</v>
      </c>
      <c r="AZ291" s="61">
        <v>0</v>
      </c>
      <c r="BA291" s="61">
        <v>0</v>
      </c>
      <c r="BB291" s="61">
        <f>SUM(AW291:BA291)</f>
        <v>0</v>
      </c>
      <c r="BC291" s="61">
        <f>BA291-AW291</f>
        <v>0</v>
      </c>
      <c r="BD291" s="63">
        <v>0</v>
      </c>
      <c r="BE291" s="67">
        <f>IF(K291&lt;BE$6,1,0)</f>
        <v>1</v>
      </c>
      <c r="BF291" s="67">
        <f>+IF(AND(K291&gt;=BF$5,K291&lt;BF$6),1,0)</f>
        <v>0</v>
      </c>
      <c r="BG291" s="67">
        <f>+IF(AND(K291&gt;=BG$5,K291&lt;BG$6),1,0)</f>
        <v>0</v>
      </c>
      <c r="BH291" s="67">
        <f>+IF(AND(K291&gt;=BH$5,K291&lt;BH$6),1,0)</f>
        <v>0</v>
      </c>
      <c r="BI291" s="67">
        <f>+IF(K291&gt;=BI$6,1,0)</f>
        <v>0</v>
      </c>
      <c r="BJ291" s="67">
        <f>IF(M291&lt;BJ$6,1,0)</f>
        <v>1</v>
      </c>
      <c r="BK291" s="67">
        <f>+IF(AND(M291&gt;=BK$5,M291&lt;BK$6),1,0)</f>
        <v>0</v>
      </c>
      <c r="BL291" s="67">
        <f>+IF(AND(M291&gt;=BL$5,M291&lt;BL$6),1,0)</f>
        <v>0</v>
      </c>
      <c r="BM291" s="67">
        <f>+IF(AND(M291&gt;=BM$5,M291&lt;BM$6),1,0)</f>
        <v>0</v>
      </c>
      <c r="BN291" s="67">
        <f>+IF(M291&gt;=BN$6,1,0)</f>
        <v>0</v>
      </c>
      <c r="BO291" s="67" t="str">
        <f>+IF(M291&gt;=BO$6,"YES","NO")</f>
        <v>NO</v>
      </c>
      <c r="BP291" s="67" t="str">
        <f>+IF(K291&gt;=BP$6,"YES","NO")</f>
        <v>NO</v>
      </c>
      <c r="BQ291" s="67" t="str">
        <f>+IF(ISERROR(VLOOKUP(E291,'[1]Hi Tech List (2020)'!$A$2:$B$84,1,FALSE)),"NO","YES")</f>
        <v>NO</v>
      </c>
      <c r="BR291" s="67" t="str">
        <f>IF(AL291&gt;=BR$6,"YES","NO")</f>
        <v>NO</v>
      </c>
      <c r="BS291" s="67" t="str">
        <f>IF(AB291&gt;BS$6,"YES","NO")</f>
        <v>NO</v>
      </c>
      <c r="BT291" s="67" t="str">
        <f>IF(AC291&gt;BT$6,"YES","NO")</f>
        <v>NO</v>
      </c>
      <c r="BU291" s="67" t="str">
        <f>IF(AD291&gt;BU$6,"YES","NO")</f>
        <v>YES</v>
      </c>
      <c r="BV291" s="67" t="str">
        <f>IF(OR(BS291="YES",BT291="YES",BU291="YES"),"YES","NO")</f>
        <v>YES</v>
      </c>
      <c r="BW291" s="67" t="str">
        <f>+IF(BE291=1,BE$8,IF(BF291=1,BF$8,IF(BG291=1,BG$8,IF(BH291=1,BH$8,BI$8))))</f>
        <v>&lt;$15</v>
      </c>
      <c r="BX291" s="67" t="str">
        <f>+IF(BJ291=1,BJ$8,IF(BK291=1,BK$8,IF(BL291=1,BL$8,IF(BM291=1,BM$8,BN$8))))</f>
        <v>&lt;$15</v>
      </c>
    </row>
    <row r="292" spans="1:76" hidden="1" x14ac:dyDescent="0.2">
      <c r="A292" s="77" t="str">
        <f t="shared" si="20"/>
        <v>27-0000</v>
      </c>
      <c r="B292" s="77" t="str">
        <f>VLOOKUP(A292,'[1]2- &amp; 3-digit SOC'!$A$1:$B$121,2,FALSE)</f>
        <v>Arts, Design, Entertainment, Sports, and Media Occupations</v>
      </c>
      <c r="C292" s="77" t="str">
        <f t="shared" si="21"/>
        <v>27-0000 Arts, Design, Entertainment, Sports, and Media Occupations</v>
      </c>
      <c r="D292" s="77" t="str">
        <f t="shared" si="22"/>
        <v>27-1000</v>
      </c>
      <c r="E292" s="77" t="str">
        <f>VLOOKUP(D292,'[1]2- &amp; 3-digit SOC'!$A$1:$B$121,2,FALSE)</f>
        <v>Art and Design Workers</v>
      </c>
      <c r="F292" s="77" t="str">
        <f t="shared" si="23"/>
        <v>27-1000 Art and Design Workers</v>
      </c>
      <c r="G292" s="77" t="s">
        <v>948</v>
      </c>
      <c r="H292" s="77" t="s">
        <v>949</v>
      </c>
      <c r="I292" s="77" t="s">
        <v>950</v>
      </c>
      <c r="J292" s="78" t="str">
        <f>CONCATENATE(H292, " (", R292, ")")</f>
        <v>Graphic Designers ($50,884)</v>
      </c>
      <c r="K292" s="70">
        <v>11.9028055873</v>
      </c>
      <c r="L292" s="70">
        <v>17.323876451099999</v>
      </c>
      <c r="M292" s="70">
        <v>24.4634800197</v>
      </c>
      <c r="N292" s="70">
        <v>26.8157175905</v>
      </c>
      <c r="O292" s="70">
        <v>32.300974737899999</v>
      </c>
      <c r="P292" s="70">
        <v>44.945857549599999</v>
      </c>
      <c r="Q292" s="71">
        <v>50884.038440900003</v>
      </c>
      <c r="R292" s="71" t="str">
        <f>TEXT(Q292, "$#,###")</f>
        <v>$50,884</v>
      </c>
      <c r="S292" s="68" t="s">
        <v>84</v>
      </c>
      <c r="T292" s="68" t="s">
        <v>8</v>
      </c>
      <c r="U292" s="68" t="s">
        <v>8</v>
      </c>
      <c r="V292" s="61">
        <v>7217.9401070399999</v>
      </c>
      <c r="W292" s="61">
        <v>7188.30669872</v>
      </c>
      <c r="X292" s="61">
        <f>W292-V292</f>
        <v>-29.633408319999944</v>
      </c>
      <c r="Y292" s="72">
        <f>X292/V292</f>
        <v>-4.1055215034407214E-3</v>
      </c>
      <c r="Z292" s="61">
        <v>7188.30669872</v>
      </c>
      <c r="AA292" s="61">
        <v>7424.1903267400003</v>
      </c>
      <c r="AB292" s="61">
        <f>AA292-Z292</f>
        <v>235.88362802000029</v>
      </c>
      <c r="AC292" s="72">
        <f>AB292/Z292</f>
        <v>3.2814908699152108E-2</v>
      </c>
      <c r="AD292" s="61">
        <v>2796.8844851399999</v>
      </c>
      <c r="AE292" s="61">
        <v>699.22112128499998</v>
      </c>
      <c r="AF292" s="61">
        <v>1877.3432897</v>
      </c>
      <c r="AG292" s="61">
        <v>625.78109656599997</v>
      </c>
      <c r="AH292" s="62">
        <v>8.5999999999999993E-2</v>
      </c>
      <c r="AI292" s="61">
        <v>7074.1401534099996</v>
      </c>
      <c r="AJ292" s="61">
        <v>2867.41559048</v>
      </c>
      <c r="AK292" s="63">
        <f>AJ292/AI292</f>
        <v>0.40533768462274511</v>
      </c>
      <c r="AL292" s="73">
        <v>80.8</v>
      </c>
      <c r="AM292" s="74">
        <v>1.072819</v>
      </c>
      <c r="AN292" s="74">
        <v>1.0749770000000001</v>
      </c>
      <c r="AO292" s="75">
        <v>3.89654170396E-3</v>
      </c>
      <c r="AP292" s="75">
        <v>1.3178048562E-2</v>
      </c>
      <c r="AQ292" s="75">
        <v>5.7233020981199999E-2</v>
      </c>
      <c r="AR292" s="75">
        <v>0.30441153747100003</v>
      </c>
      <c r="AS292" s="75">
        <v>0.24393579776800001</v>
      </c>
      <c r="AT292" s="75">
        <v>0.18931491745199999</v>
      </c>
      <c r="AU292" s="75">
        <v>0.14016392692999999</v>
      </c>
      <c r="AV292" s="75">
        <v>4.7866209131499998E-2</v>
      </c>
      <c r="AW292" s="61">
        <v>539</v>
      </c>
      <c r="AX292" s="61">
        <v>509</v>
      </c>
      <c r="AY292" s="61">
        <v>426</v>
      </c>
      <c r="AZ292" s="61">
        <v>401</v>
      </c>
      <c r="BA292" s="61">
        <v>456</v>
      </c>
      <c r="BB292" s="61">
        <f>SUM(AW292:BA292)</f>
        <v>2331</v>
      </c>
      <c r="BC292" s="61">
        <f>BA292-AW292</f>
        <v>-83</v>
      </c>
      <c r="BD292" s="63">
        <f>BC292/AW292</f>
        <v>-0.15398886827458255</v>
      </c>
      <c r="BE292" s="67">
        <f>IF(K292&lt;BE$6,1,0)</f>
        <v>1</v>
      </c>
      <c r="BF292" s="67">
        <f>+IF(AND(K292&gt;=BF$5,K292&lt;BF$6),1,0)</f>
        <v>0</v>
      </c>
      <c r="BG292" s="67">
        <f>+IF(AND(K292&gt;=BG$5,K292&lt;BG$6),1,0)</f>
        <v>0</v>
      </c>
      <c r="BH292" s="67">
        <f>+IF(AND(K292&gt;=BH$5,K292&lt;BH$6),1,0)</f>
        <v>0</v>
      </c>
      <c r="BI292" s="67">
        <f>+IF(K292&gt;=BI$6,1,0)</f>
        <v>0</v>
      </c>
      <c r="BJ292" s="67">
        <f>IF(M292&lt;BJ$6,1,0)</f>
        <v>0</v>
      </c>
      <c r="BK292" s="67">
        <f>+IF(AND(M292&gt;=BK$5,M292&lt;BK$6),1,0)</f>
        <v>0</v>
      </c>
      <c r="BL292" s="67">
        <f>+IF(AND(M292&gt;=BL$5,M292&lt;BL$6),1,0)</f>
        <v>1</v>
      </c>
      <c r="BM292" s="67">
        <f>+IF(AND(M292&gt;=BM$5,M292&lt;BM$6),1,0)</f>
        <v>0</v>
      </c>
      <c r="BN292" s="67">
        <f>+IF(M292&gt;=BN$6,1,0)</f>
        <v>0</v>
      </c>
      <c r="BO292" s="67" t="str">
        <f>+IF(M292&gt;=BO$6,"YES","NO")</f>
        <v>YES</v>
      </c>
      <c r="BP292" s="67" t="str">
        <f>+IF(K292&gt;=BP$6,"YES","NO")</f>
        <v>NO</v>
      </c>
      <c r="BQ292" s="67" t="str">
        <f>+IF(ISERROR(VLOOKUP(E292,'[1]Hi Tech List (2020)'!$A$2:$B$84,1,FALSE)),"NO","YES")</f>
        <v>NO</v>
      </c>
      <c r="BR292" s="67" t="str">
        <f>IF(AL292&gt;=BR$6,"YES","NO")</f>
        <v>NO</v>
      </c>
      <c r="BS292" s="67" t="str">
        <f>IF(AB292&gt;BS$6,"YES","NO")</f>
        <v>YES</v>
      </c>
      <c r="BT292" s="67" t="str">
        <f>IF(AC292&gt;BT$6,"YES","NO")</f>
        <v>NO</v>
      </c>
      <c r="BU292" s="67" t="str">
        <f>IF(AD292&gt;BU$6,"YES","NO")</f>
        <v>YES</v>
      </c>
      <c r="BV292" s="67" t="str">
        <f>IF(OR(BS292="YES",BT292="YES",BU292="YES"),"YES","NO")</f>
        <v>YES</v>
      </c>
      <c r="BW292" s="67" t="str">
        <f>+IF(BE292=1,BE$8,IF(BF292=1,BF$8,IF(BG292=1,BG$8,IF(BH292=1,BH$8,BI$8))))</f>
        <v>&lt;$15</v>
      </c>
      <c r="BX292" s="67" t="str">
        <f>+IF(BJ292=1,BJ$8,IF(BK292=1,BK$8,IF(BL292=1,BL$8,IF(BM292=1,BM$8,BN$8))))</f>
        <v>$20-25</v>
      </c>
    </row>
    <row r="293" spans="1:76" hidden="1" x14ac:dyDescent="0.2">
      <c r="A293" s="77" t="str">
        <f t="shared" si="20"/>
        <v>27-0000</v>
      </c>
      <c r="B293" s="77" t="str">
        <f>VLOOKUP(A293,'[1]2- &amp; 3-digit SOC'!$A$1:$B$121,2,FALSE)</f>
        <v>Arts, Design, Entertainment, Sports, and Media Occupations</v>
      </c>
      <c r="C293" s="77" t="str">
        <f t="shared" si="21"/>
        <v>27-0000 Arts, Design, Entertainment, Sports, and Media Occupations</v>
      </c>
      <c r="D293" s="77" t="str">
        <f t="shared" si="22"/>
        <v>27-1000</v>
      </c>
      <c r="E293" s="77" t="str">
        <f>VLOOKUP(D293,'[1]2- &amp; 3-digit SOC'!$A$1:$B$121,2,FALSE)</f>
        <v>Art and Design Workers</v>
      </c>
      <c r="F293" s="77" t="str">
        <f t="shared" si="23"/>
        <v>27-1000 Art and Design Workers</v>
      </c>
      <c r="G293" s="77" t="s">
        <v>951</v>
      </c>
      <c r="H293" s="77" t="s">
        <v>952</v>
      </c>
      <c r="I293" s="77" t="s">
        <v>953</v>
      </c>
      <c r="J293" s="78" t="str">
        <f>CONCATENATE(H293, " (", R293, ")")</f>
        <v>Interior Designers ($52,154)</v>
      </c>
      <c r="K293" s="70">
        <v>13.279082281100001</v>
      </c>
      <c r="L293" s="70">
        <v>18.5682404169</v>
      </c>
      <c r="M293" s="70">
        <v>25.0738127967</v>
      </c>
      <c r="N293" s="70">
        <v>28.427178118800001</v>
      </c>
      <c r="O293" s="70">
        <v>34.579137770800003</v>
      </c>
      <c r="P293" s="70">
        <v>42.360723183899999</v>
      </c>
      <c r="Q293" s="71">
        <v>52153.530617099997</v>
      </c>
      <c r="R293" s="71" t="str">
        <f>TEXT(Q293, "$#,###")</f>
        <v>$52,154</v>
      </c>
      <c r="S293" s="68" t="s">
        <v>84</v>
      </c>
      <c r="T293" s="68" t="s">
        <v>8</v>
      </c>
      <c r="U293" s="68" t="s">
        <v>8</v>
      </c>
      <c r="V293" s="61">
        <v>2540.7823985700002</v>
      </c>
      <c r="W293" s="61">
        <v>2631.9078501099998</v>
      </c>
      <c r="X293" s="61">
        <f>W293-V293</f>
        <v>91.125451539999631</v>
      </c>
      <c r="Y293" s="72">
        <f>X293/V293</f>
        <v>3.5865114458950416E-2</v>
      </c>
      <c r="Z293" s="61">
        <v>2631.9078501099998</v>
      </c>
      <c r="AA293" s="61">
        <v>2727.2062888</v>
      </c>
      <c r="AB293" s="61">
        <f>AA293-Z293</f>
        <v>95.298438690000239</v>
      </c>
      <c r="AC293" s="72">
        <f>AB293/Z293</f>
        <v>3.6208881206086785E-2</v>
      </c>
      <c r="AD293" s="61">
        <v>1037.16962855</v>
      </c>
      <c r="AE293" s="61">
        <v>259.29240713799999</v>
      </c>
      <c r="AF293" s="61">
        <v>688.49329979699996</v>
      </c>
      <c r="AG293" s="61">
        <v>229.49776659899999</v>
      </c>
      <c r="AH293" s="62">
        <v>8.5999999999999993E-2</v>
      </c>
      <c r="AI293" s="61">
        <v>2584.7982619200002</v>
      </c>
      <c r="AJ293" s="61">
        <v>905.81000226599997</v>
      </c>
      <c r="AK293" s="63">
        <f>AJ293/AI293</f>
        <v>0.35043740767341747</v>
      </c>
      <c r="AL293" s="73">
        <v>82.9</v>
      </c>
      <c r="AM293" s="74">
        <v>1.265063</v>
      </c>
      <c r="AN293" s="74">
        <v>1.2702549999999999</v>
      </c>
      <c r="AO293" s="76" t="s">
        <v>90</v>
      </c>
      <c r="AP293" s="75">
        <v>8.3177026021199994E-3</v>
      </c>
      <c r="AQ293" s="75">
        <v>4.8854801163500002E-2</v>
      </c>
      <c r="AR293" s="75">
        <v>0.28095680697100001</v>
      </c>
      <c r="AS293" s="75">
        <v>0.234445514217</v>
      </c>
      <c r="AT293" s="75">
        <v>0.18681756206399999</v>
      </c>
      <c r="AU293" s="75">
        <v>0.16859630163600001</v>
      </c>
      <c r="AV293" s="75">
        <v>6.9595499617799997E-2</v>
      </c>
      <c r="AW293" s="61">
        <v>119</v>
      </c>
      <c r="AX293" s="61">
        <v>91</v>
      </c>
      <c r="AY293" s="61">
        <v>83</v>
      </c>
      <c r="AZ293" s="61">
        <v>117</v>
      </c>
      <c r="BA293" s="61">
        <v>108</v>
      </c>
      <c r="BB293" s="61">
        <f>SUM(AW293:BA293)</f>
        <v>518</v>
      </c>
      <c r="BC293" s="61">
        <f>BA293-AW293</f>
        <v>-11</v>
      </c>
      <c r="BD293" s="63">
        <f>BC293/AW293</f>
        <v>-9.2436974789915971E-2</v>
      </c>
      <c r="BE293" s="67">
        <f>IF(K293&lt;BE$6,1,0)</f>
        <v>1</v>
      </c>
      <c r="BF293" s="67">
        <f>+IF(AND(K293&gt;=BF$5,K293&lt;BF$6),1,0)</f>
        <v>0</v>
      </c>
      <c r="BG293" s="67">
        <f>+IF(AND(K293&gt;=BG$5,K293&lt;BG$6),1,0)</f>
        <v>0</v>
      </c>
      <c r="BH293" s="67">
        <f>+IF(AND(K293&gt;=BH$5,K293&lt;BH$6),1,0)</f>
        <v>0</v>
      </c>
      <c r="BI293" s="67">
        <f>+IF(K293&gt;=BI$6,1,0)</f>
        <v>0</v>
      </c>
      <c r="BJ293" s="67">
        <f>IF(M293&lt;BJ$6,1,0)</f>
        <v>0</v>
      </c>
      <c r="BK293" s="67">
        <f>+IF(AND(M293&gt;=BK$5,M293&lt;BK$6),1,0)</f>
        <v>0</v>
      </c>
      <c r="BL293" s="67">
        <f>+IF(AND(M293&gt;=BL$5,M293&lt;BL$6),1,0)</f>
        <v>0</v>
      </c>
      <c r="BM293" s="67">
        <f>+IF(AND(M293&gt;=BM$5,M293&lt;BM$6),1,0)</f>
        <v>1</v>
      </c>
      <c r="BN293" s="67">
        <f>+IF(M293&gt;=BN$6,1,0)</f>
        <v>0</v>
      </c>
      <c r="BO293" s="67" t="str">
        <f>+IF(M293&gt;=BO$6,"YES","NO")</f>
        <v>YES</v>
      </c>
      <c r="BP293" s="67" t="str">
        <f>+IF(K293&gt;=BP$6,"YES","NO")</f>
        <v>NO</v>
      </c>
      <c r="BQ293" s="67" t="str">
        <f>+IF(ISERROR(VLOOKUP(E293,'[1]Hi Tech List (2020)'!$A$2:$B$84,1,FALSE)),"NO","YES")</f>
        <v>NO</v>
      </c>
      <c r="BR293" s="67" t="str">
        <f>IF(AL293&gt;=BR$6,"YES","NO")</f>
        <v>NO</v>
      </c>
      <c r="BS293" s="67" t="str">
        <f>IF(AB293&gt;BS$6,"YES","NO")</f>
        <v>NO</v>
      </c>
      <c r="BT293" s="67" t="str">
        <f>IF(AC293&gt;BT$6,"YES","NO")</f>
        <v>NO</v>
      </c>
      <c r="BU293" s="67" t="str">
        <f>IF(AD293&gt;BU$6,"YES","NO")</f>
        <v>YES</v>
      </c>
      <c r="BV293" s="67" t="str">
        <f>IF(OR(BS293="YES",BT293="YES",BU293="YES"),"YES","NO")</f>
        <v>YES</v>
      </c>
      <c r="BW293" s="67" t="str">
        <f>+IF(BE293=1,BE$8,IF(BF293=1,BF$8,IF(BG293=1,BG$8,IF(BH293=1,BH$8,BI$8))))</f>
        <v>&lt;$15</v>
      </c>
      <c r="BX293" s="67" t="str">
        <f>+IF(BJ293=1,BJ$8,IF(BK293=1,BK$8,IF(BL293=1,BL$8,IF(BM293=1,BM$8,BN$8))))</f>
        <v>$25-30</v>
      </c>
    </row>
    <row r="294" spans="1:76" hidden="1" x14ac:dyDescent="0.2">
      <c r="A294" s="77" t="str">
        <f t="shared" si="20"/>
        <v>27-0000</v>
      </c>
      <c r="B294" s="77" t="str">
        <f>VLOOKUP(A294,'[1]2- &amp; 3-digit SOC'!$A$1:$B$121,2,FALSE)</f>
        <v>Arts, Design, Entertainment, Sports, and Media Occupations</v>
      </c>
      <c r="C294" s="77" t="str">
        <f t="shared" si="21"/>
        <v>27-0000 Arts, Design, Entertainment, Sports, and Media Occupations</v>
      </c>
      <c r="D294" s="77" t="str">
        <f t="shared" si="22"/>
        <v>27-1000</v>
      </c>
      <c r="E294" s="77" t="str">
        <f>VLOOKUP(D294,'[1]2- &amp; 3-digit SOC'!$A$1:$B$121,2,FALSE)</f>
        <v>Art and Design Workers</v>
      </c>
      <c r="F294" s="77" t="str">
        <f t="shared" si="23"/>
        <v>27-1000 Art and Design Workers</v>
      </c>
      <c r="G294" s="77" t="s">
        <v>954</v>
      </c>
      <c r="H294" s="77" t="s">
        <v>955</v>
      </c>
      <c r="I294" s="77" t="s">
        <v>956</v>
      </c>
      <c r="J294" s="78" t="str">
        <f>CONCATENATE(H294, " (", R294, ")")</f>
        <v>Merchandise Displayers and Window Trimmers ($27,790)</v>
      </c>
      <c r="K294" s="70">
        <v>9.9446335310999991</v>
      </c>
      <c r="L294" s="70">
        <v>11.4452095745</v>
      </c>
      <c r="M294" s="70">
        <v>13.3605976608</v>
      </c>
      <c r="N294" s="70">
        <v>14.362121592599999</v>
      </c>
      <c r="O294" s="70">
        <v>15.474154155600001</v>
      </c>
      <c r="P294" s="70">
        <v>18.862532981899999</v>
      </c>
      <c r="Q294" s="71">
        <v>27790.0431345</v>
      </c>
      <c r="R294" s="71" t="str">
        <f>TEXT(Q294, "$#,###")</f>
        <v>$27,790</v>
      </c>
      <c r="S294" s="68" t="s">
        <v>307</v>
      </c>
      <c r="T294" s="68" t="s">
        <v>8</v>
      </c>
      <c r="U294" s="68" t="s">
        <v>317</v>
      </c>
      <c r="V294" s="61">
        <v>6997.3869283699996</v>
      </c>
      <c r="W294" s="61">
        <v>7629.0623870400004</v>
      </c>
      <c r="X294" s="61">
        <f>W294-V294</f>
        <v>631.67545867000081</v>
      </c>
      <c r="Y294" s="72">
        <f>X294/V294</f>
        <v>9.027304980219894E-2</v>
      </c>
      <c r="Z294" s="61">
        <v>7629.0623870400004</v>
      </c>
      <c r="AA294" s="61">
        <v>7779.7985518699998</v>
      </c>
      <c r="AB294" s="61">
        <f>AA294-Z294</f>
        <v>150.73616482999932</v>
      </c>
      <c r="AC294" s="72">
        <f>AB294/Z294</f>
        <v>1.9758150763855981E-2</v>
      </c>
      <c r="AD294" s="61">
        <v>2836.1215879299998</v>
      </c>
      <c r="AE294" s="61">
        <v>709.03039698199996</v>
      </c>
      <c r="AF294" s="61">
        <v>1982.47748955</v>
      </c>
      <c r="AG294" s="61">
        <v>660.82582985099998</v>
      </c>
      <c r="AH294" s="62">
        <v>8.5999999999999993E-2</v>
      </c>
      <c r="AI294" s="61">
        <v>7554.7068206900003</v>
      </c>
      <c r="AJ294" s="61">
        <v>4347.3486896799996</v>
      </c>
      <c r="AK294" s="63">
        <f>AJ294/AI294</f>
        <v>0.57544902705872836</v>
      </c>
      <c r="AL294" s="73">
        <v>94.1</v>
      </c>
      <c r="AM294" s="74">
        <v>2.2065730000000001</v>
      </c>
      <c r="AN294" s="74">
        <v>2.1773400000000001</v>
      </c>
      <c r="AO294" s="75">
        <v>3.2714222620000002E-3</v>
      </c>
      <c r="AP294" s="75">
        <v>3.2146039501700002E-2</v>
      </c>
      <c r="AQ294" s="75">
        <v>6.8018890594799999E-2</v>
      </c>
      <c r="AR294" s="75">
        <v>0.33821836688399998</v>
      </c>
      <c r="AS294" s="75">
        <v>0.22134148598299999</v>
      </c>
      <c r="AT294" s="75">
        <v>0.15463468361499999</v>
      </c>
      <c r="AU294" s="75">
        <v>0.11824244408700001</v>
      </c>
      <c r="AV294" s="75">
        <v>6.41266670728E-2</v>
      </c>
      <c r="AW294" s="61">
        <v>131</v>
      </c>
      <c r="AX294" s="61">
        <v>153</v>
      </c>
      <c r="AY294" s="61">
        <v>106</v>
      </c>
      <c r="AZ294" s="61">
        <v>131</v>
      </c>
      <c r="BA294" s="61">
        <v>52</v>
      </c>
      <c r="BB294" s="61">
        <f>SUM(AW294:BA294)</f>
        <v>573</v>
      </c>
      <c r="BC294" s="61">
        <f>BA294-AW294</f>
        <v>-79</v>
      </c>
      <c r="BD294" s="63">
        <f>BC294/AW294</f>
        <v>-0.60305343511450382</v>
      </c>
      <c r="BE294" s="67">
        <f>IF(K294&lt;BE$6,1,0)</f>
        <v>1</v>
      </c>
      <c r="BF294" s="67">
        <f>+IF(AND(K294&gt;=BF$5,K294&lt;BF$6),1,0)</f>
        <v>0</v>
      </c>
      <c r="BG294" s="67">
        <f>+IF(AND(K294&gt;=BG$5,K294&lt;BG$6),1,0)</f>
        <v>0</v>
      </c>
      <c r="BH294" s="67">
        <f>+IF(AND(K294&gt;=BH$5,K294&lt;BH$6),1,0)</f>
        <v>0</v>
      </c>
      <c r="BI294" s="67">
        <f>+IF(K294&gt;=BI$6,1,0)</f>
        <v>0</v>
      </c>
      <c r="BJ294" s="67">
        <f>IF(M294&lt;BJ$6,1,0)</f>
        <v>1</v>
      </c>
      <c r="BK294" s="67">
        <f>+IF(AND(M294&gt;=BK$5,M294&lt;BK$6),1,0)</f>
        <v>0</v>
      </c>
      <c r="BL294" s="67">
        <f>+IF(AND(M294&gt;=BL$5,M294&lt;BL$6),1,0)</f>
        <v>0</v>
      </c>
      <c r="BM294" s="67">
        <f>+IF(AND(M294&gt;=BM$5,M294&lt;BM$6),1,0)</f>
        <v>0</v>
      </c>
      <c r="BN294" s="67">
        <f>+IF(M294&gt;=BN$6,1,0)</f>
        <v>0</v>
      </c>
      <c r="BO294" s="67" t="str">
        <f>+IF(M294&gt;=BO$6,"YES","NO")</f>
        <v>NO</v>
      </c>
      <c r="BP294" s="67" t="str">
        <f>+IF(K294&gt;=BP$6,"YES","NO")</f>
        <v>NO</v>
      </c>
      <c r="BQ294" s="67" t="str">
        <f>+IF(ISERROR(VLOOKUP(E294,'[1]Hi Tech List (2020)'!$A$2:$B$84,1,FALSE)),"NO","YES")</f>
        <v>NO</v>
      </c>
      <c r="BR294" s="67" t="str">
        <f>IF(AL294&gt;=BR$6,"YES","NO")</f>
        <v>NO</v>
      </c>
      <c r="BS294" s="67" t="str">
        <f>IF(AB294&gt;BS$6,"YES","NO")</f>
        <v>YES</v>
      </c>
      <c r="BT294" s="67" t="str">
        <f>IF(AC294&gt;BT$6,"YES","NO")</f>
        <v>NO</v>
      </c>
      <c r="BU294" s="67" t="str">
        <f>IF(AD294&gt;BU$6,"YES","NO")</f>
        <v>YES</v>
      </c>
      <c r="BV294" s="67" t="str">
        <f>IF(OR(BS294="YES",BT294="YES",BU294="YES"),"YES","NO")</f>
        <v>YES</v>
      </c>
      <c r="BW294" s="67" t="str">
        <f>+IF(BE294=1,BE$8,IF(BF294=1,BF$8,IF(BG294=1,BG$8,IF(BH294=1,BH$8,BI$8))))</f>
        <v>&lt;$15</v>
      </c>
      <c r="BX294" s="67" t="str">
        <f>+IF(BJ294=1,BJ$8,IF(BK294=1,BK$8,IF(BL294=1,BL$8,IF(BM294=1,BM$8,BN$8))))</f>
        <v>&lt;$15</v>
      </c>
    </row>
    <row r="295" spans="1:76" hidden="1" x14ac:dyDescent="0.2">
      <c r="A295" s="77" t="str">
        <f t="shared" si="20"/>
        <v>27-0000</v>
      </c>
      <c r="B295" s="77" t="str">
        <f>VLOOKUP(A295,'[1]2- &amp; 3-digit SOC'!$A$1:$B$121,2,FALSE)</f>
        <v>Arts, Design, Entertainment, Sports, and Media Occupations</v>
      </c>
      <c r="C295" s="77" t="str">
        <f t="shared" si="21"/>
        <v>27-0000 Arts, Design, Entertainment, Sports, and Media Occupations</v>
      </c>
      <c r="D295" s="77" t="str">
        <f t="shared" si="22"/>
        <v>27-1000</v>
      </c>
      <c r="E295" s="77" t="str">
        <f>VLOOKUP(D295,'[1]2- &amp; 3-digit SOC'!$A$1:$B$121,2,FALSE)</f>
        <v>Art and Design Workers</v>
      </c>
      <c r="F295" s="77" t="str">
        <f t="shared" si="23"/>
        <v>27-1000 Art and Design Workers</v>
      </c>
      <c r="G295" s="77" t="s">
        <v>957</v>
      </c>
      <c r="H295" s="77" t="s">
        <v>958</v>
      </c>
      <c r="I295" s="77" t="s">
        <v>959</v>
      </c>
      <c r="J295" s="78" t="str">
        <f>CONCATENATE(H295, " (", R295, ")")</f>
        <v>Set and Exhibit Designers ($34,972)</v>
      </c>
      <c r="K295" s="70">
        <v>4.5944957645600004</v>
      </c>
      <c r="L295" s="70">
        <v>10.160913347599999</v>
      </c>
      <c r="M295" s="70">
        <v>16.813513819000001</v>
      </c>
      <c r="N295" s="70">
        <v>24.241650803799999</v>
      </c>
      <c r="O295" s="70">
        <v>29.4961398604</v>
      </c>
      <c r="P295" s="70">
        <v>48.345281586699997</v>
      </c>
      <c r="Q295" s="71">
        <v>34972.108743500001</v>
      </c>
      <c r="R295" s="71" t="str">
        <f>TEXT(Q295, "$#,###")</f>
        <v>$34,972</v>
      </c>
      <c r="S295" s="68" t="s">
        <v>84</v>
      </c>
      <c r="T295" s="68" t="s">
        <v>8</v>
      </c>
      <c r="U295" s="68" t="s">
        <v>8</v>
      </c>
      <c r="V295" s="61">
        <v>784.83589693800002</v>
      </c>
      <c r="W295" s="61">
        <v>887.84755599499999</v>
      </c>
      <c r="X295" s="61">
        <f>W295-V295</f>
        <v>103.01165905699997</v>
      </c>
      <c r="Y295" s="72">
        <f>X295/V295</f>
        <v>0.1312524815173402</v>
      </c>
      <c r="Z295" s="61">
        <v>887.84755599499999</v>
      </c>
      <c r="AA295" s="61">
        <v>912.87522467700001</v>
      </c>
      <c r="AB295" s="61">
        <f>AA295-Z295</f>
        <v>25.027668682000012</v>
      </c>
      <c r="AC295" s="72">
        <f>AB295/Z295</f>
        <v>2.8189150843527196E-2</v>
      </c>
      <c r="AD295" s="61">
        <v>343.32466855299998</v>
      </c>
      <c r="AE295" s="61">
        <v>85.831167138200001</v>
      </c>
      <c r="AF295" s="61">
        <v>231.716776662</v>
      </c>
      <c r="AG295" s="61">
        <v>77.238925553800001</v>
      </c>
      <c r="AH295" s="62">
        <v>8.5999999999999993E-2</v>
      </c>
      <c r="AI295" s="61">
        <v>875.20094213599998</v>
      </c>
      <c r="AJ295" s="61">
        <v>206.62685544499999</v>
      </c>
      <c r="AK295" s="63">
        <f>AJ295/AI295</f>
        <v>0.23609075984391667</v>
      </c>
      <c r="AL295" s="73">
        <v>89</v>
      </c>
      <c r="AM295" s="74">
        <v>1.058414</v>
      </c>
      <c r="AN295" s="74">
        <v>1.056379</v>
      </c>
      <c r="AO295" s="76" t="s">
        <v>90</v>
      </c>
      <c r="AP295" s="76" t="s">
        <v>90</v>
      </c>
      <c r="AQ295" s="75">
        <v>3.3091077474099999E-2</v>
      </c>
      <c r="AR295" s="75">
        <v>0.25904990071299999</v>
      </c>
      <c r="AS295" s="75">
        <v>0.23724826497500001</v>
      </c>
      <c r="AT295" s="75">
        <v>0.19729911255900001</v>
      </c>
      <c r="AU295" s="75">
        <v>0.18751949795100001</v>
      </c>
      <c r="AV295" s="75">
        <v>6.6459806943999999E-2</v>
      </c>
      <c r="AW295" s="61">
        <v>195</v>
      </c>
      <c r="AX295" s="61">
        <v>197</v>
      </c>
      <c r="AY295" s="61">
        <v>209</v>
      </c>
      <c r="AZ295" s="61">
        <v>145</v>
      </c>
      <c r="BA295" s="61">
        <v>120</v>
      </c>
      <c r="BB295" s="61">
        <f>SUM(AW295:BA295)</f>
        <v>866</v>
      </c>
      <c r="BC295" s="61">
        <f>BA295-AW295</f>
        <v>-75</v>
      </c>
      <c r="BD295" s="63">
        <f>BC295/AW295</f>
        <v>-0.38461538461538464</v>
      </c>
      <c r="BE295" s="67">
        <f>IF(K295&lt;BE$6,1,0)</f>
        <v>1</v>
      </c>
      <c r="BF295" s="67">
        <f>+IF(AND(K295&gt;=BF$5,K295&lt;BF$6),1,0)</f>
        <v>0</v>
      </c>
      <c r="BG295" s="67">
        <f>+IF(AND(K295&gt;=BG$5,K295&lt;BG$6),1,0)</f>
        <v>0</v>
      </c>
      <c r="BH295" s="67">
        <f>+IF(AND(K295&gt;=BH$5,K295&lt;BH$6),1,0)</f>
        <v>0</v>
      </c>
      <c r="BI295" s="67">
        <f>+IF(K295&gt;=BI$6,1,0)</f>
        <v>0</v>
      </c>
      <c r="BJ295" s="67">
        <f>IF(M295&lt;BJ$6,1,0)</f>
        <v>0</v>
      </c>
      <c r="BK295" s="67">
        <f>+IF(AND(M295&gt;=BK$5,M295&lt;BK$6),1,0)</f>
        <v>1</v>
      </c>
      <c r="BL295" s="67">
        <f>+IF(AND(M295&gt;=BL$5,M295&lt;BL$6),1,0)</f>
        <v>0</v>
      </c>
      <c r="BM295" s="67">
        <f>+IF(AND(M295&gt;=BM$5,M295&lt;BM$6),1,0)</f>
        <v>0</v>
      </c>
      <c r="BN295" s="67">
        <f>+IF(M295&gt;=BN$6,1,0)</f>
        <v>0</v>
      </c>
      <c r="BO295" s="67" t="str">
        <f>+IF(M295&gt;=BO$6,"YES","NO")</f>
        <v>NO</v>
      </c>
      <c r="BP295" s="67" t="str">
        <f>+IF(K295&gt;=BP$6,"YES","NO")</f>
        <v>NO</v>
      </c>
      <c r="BQ295" s="67" t="str">
        <f>+IF(ISERROR(VLOOKUP(E295,'[1]Hi Tech List (2020)'!$A$2:$B$84,1,FALSE)),"NO","YES")</f>
        <v>NO</v>
      </c>
      <c r="BR295" s="67" t="str">
        <f>IF(AL295&gt;=BR$6,"YES","NO")</f>
        <v>NO</v>
      </c>
      <c r="BS295" s="67" t="str">
        <f>IF(AB295&gt;BS$6,"YES","NO")</f>
        <v>NO</v>
      </c>
      <c r="BT295" s="67" t="str">
        <f>IF(AC295&gt;BT$6,"YES","NO")</f>
        <v>NO</v>
      </c>
      <c r="BU295" s="67" t="str">
        <f>IF(AD295&gt;BU$6,"YES","NO")</f>
        <v>YES</v>
      </c>
      <c r="BV295" s="67" t="str">
        <f>IF(OR(BS295="YES",BT295="YES",BU295="YES"),"YES","NO")</f>
        <v>YES</v>
      </c>
      <c r="BW295" s="67" t="str">
        <f>+IF(BE295=1,BE$8,IF(BF295=1,BF$8,IF(BG295=1,BG$8,IF(BH295=1,BH$8,BI$8))))</f>
        <v>&lt;$15</v>
      </c>
      <c r="BX295" s="67" t="str">
        <f>+IF(BJ295=1,BJ$8,IF(BK295=1,BK$8,IF(BL295=1,BL$8,IF(BM295=1,BM$8,BN$8))))</f>
        <v>$15-20</v>
      </c>
    </row>
    <row r="296" spans="1:76" hidden="1" x14ac:dyDescent="0.2">
      <c r="A296" s="77" t="str">
        <f t="shared" si="20"/>
        <v>27-0000</v>
      </c>
      <c r="B296" s="77" t="str">
        <f>VLOOKUP(A296,'[1]2- &amp; 3-digit SOC'!$A$1:$B$121,2,FALSE)</f>
        <v>Arts, Design, Entertainment, Sports, and Media Occupations</v>
      </c>
      <c r="C296" s="77" t="str">
        <f t="shared" si="21"/>
        <v>27-0000 Arts, Design, Entertainment, Sports, and Media Occupations</v>
      </c>
      <c r="D296" s="77" t="str">
        <f t="shared" si="22"/>
        <v>27-1000</v>
      </c>
      <c r="E296" s="77" t="str">
        <f>VLOOKUP(D296,'[1]2- &amp; 3-digit SOC'!$A$1:$B$121,2,FALSE)</f>
        <v>Art and Design Workers</v>
      </c>
      <c r="F296" s="77" t="str">
        <f t="shared" si="23"/>
        <v>27-1000 Art and Design Workers</v>
      </c>
      <c r="G296" s="77" t="s">
        <v>960</v>
      </c>
      <c r="H296" s="77" t="s">
        <v>961</v>
      </c>
      <c r="I296" s="77" t="s">
        <v>962</v>
      </c>
      <c r="J296" s="78" t="str">
        <f>CONCATENATE(H296, " (", R296, ")")</f>
        <v>Designers, All Other ($46,064)</v>
      </c>
      <c r="K296" s="70">
        <v>4.6531942602500003</v>
      </c>
      <c r="L296" s="70">
        <v>11.3843350219</v>
      </c>
      <c r="M296" s="70">
        <v>22.146056503899999</v>
      </c>
      <c r="N296" s="70">
        <v>31.631928735500001</v>
      </c>
      <c r="O296" s="70">
        <v>38.736994306100001</v>
      </c>
      <c r="P296" s="70">
        <v>73.937038828200002</v>
      </c>
      <c r="Q296" s="71">
        <v>46063.797528199997</v>
      </c>
      <c r="R296" s="71" t="str">
        <f>TEXT(Q296, "$#,###")</f>
        <v>$46,064</v>
      </c>
      <c r="S296" s="68" t="s">
        <v>84</v>
      </c>
      <c r="T296" s="68" t="s">
        <v>8</v>
      </c>
      <c r="U296" s="68" t="s">
        <v>8</v>
      </c>
      <c r="V296" s="61">
        <v>1300.74060098</v>
      </c>
      <c r="W296" s="61">
        <v>1028.0048682900001</v>
      </c>
      <c r="X296" s="61">
        <f>W296-V296</f>
        <v>-272.73573268999985</v>
      </c>
      <c r="Y296" s="72">
        <f>X296/V296</f>
        <v>-0.20967726577037429</v>
      </c>
      <c r="Z296" s="61">
        <v>1028.0048682900001</v>
      </c>
      <c r="AA296" s="61">
        <v>1015.59586439</v>
      </c>
      <c r="AB296" s="61">
        <f>AA296-Z296</f>
        <v>-12.40900390000013</v>
      </c>
      <c r="AC296" s="72">
        <f>AB296/Z296</f>
        <v>-1.2070958302601686E-2</v>
      </c>
      <c r="AD296" s="61">
        <v>364.22542008200003</v>
      </c>
      <c r="AE296" s="61">
        <v>91.056355020400005</v>
      </c>
      <c r="AF296" s="61">
        <v>263.82153839199998</v>
      </c>
      <c r="AG296" s="61">
        <v>87.940512797400004</v>
      </c>
      <c r="AH296" s="62">
        <v>8.5999999999999993E-2</v>
      </c>
      <c r="AI296" s="61">
        <v>1032.3855585900001</v>
      </c>
      <c r="AJ296" s="61">
        <v>116.312006487</v>
      </c>
      <c r="AK296" s="63">
        <f>AJ296/AI296</f>
        <v>0.11266334124806561</v>
      </c>
      <c r="AL296" s="73">
        <v>87.5</v>
      </c>
      <c r="AM296" s="74">
        <v>1.001042</v>
      </c>
      <c r="AN296" s="74">
        <v>0.99199899999999996</v>
      </c>
      <c r="AO296" s="76" t="s">
        <v>90</v>
      </c>
      <c r="AP296" s="76" t="s">
        <v>90</v>
      </c>
      <c r="AQ296" s="75">
        <v>2.8973028677700002E-2</v>
      </c>
      <c r="AR296" s="75">
        <v>0.22892970619700001</v>
      </c>
      <c r="AS296" s="75">
        <v>0.24794899402600001</v>
      </c>
      <c r="AT296" s="75">
        <v>0.19899575176699999</v>
      </c>
      <c r="AU296" s="75">
        <v>0.20403969227999999</v>
      </c>
      <c r="AV296" s="75">
        <v>7.9129278895800001E-2</v>
      </c>
      <c r="AW296" s="61">
        <v>195</v>
      </c>
      <c r="AX296" s="61">
        <v>194</v>
      </c>
      <c r="AY296" s="61">
        <v>206</v>
      </c>
      <c r="AZ296" s="61">
        <v>144</v>
      </c>
      <c r="BA296" s="61">
        <v>119</v>
      </c>
      <c r="BB296" s="61">
        <f>SUM(AW296:BA296)</f>
        <v>858</v>
      </c>
      <c r="BC296" s="61">
        <f>BA296-AW296</f>
        <v>-76</v>
      </c>
      <c r="BD296" s="63">
        <f>BC296/AW296</f>
        <v>-0.38974358974358975</v>
      </c>
      <c r="BE296" s="67">
        <f>IF(K296&lt;BE$6,1,0)</f>
        <v>1</v>
      </c>
      <c r="BF296" s="67">
        <f>+IF(AND(K296&gt;=BF$5,K296&lt;BF$6),1,0)</f>
        <v>0</v>
      </c>
      <c r="BG296" s="67">
        <f>+IF(AND(K296&gt;=BG$5,K296&lt;BG$6),1,0)</f>
        <v>0</v>
      </c>
      <c r="BH296" s="67">
        <f>+IF(AND(K296&gt;=BH$5,K296&lt;BH$6),1,0)</f>
        <v>0</v>
      </c>
      <c r="BI296" s="67">
        <f>+IF(K296&gt;=BI$6,1,0)</f>
        <v>0</v>
      </c>
      <c r="BJ296" s="67">
        <f>IF(M296&lt;BJ$6,1,0)</f>
        <v>0</v>
      </c>
      <c r="BK296" s="67">
        <f>+IF(AND(M296&gt;=BK$5,M296&lt;BK$6),1,0)</f>
        <v>0</v>
      </c>
      <c r="BL296" s="67">
        <f>+IF(AND(M296&gt;=BL$5,M296&lt;BL$6),1,0)</f>
        <v>1</v>
      </c>
      <c r="BM296" s="67">
        <f>+IF(AND(M296&gt;=BM$5,M296&lt;BM$6),1,0)</f>
        <v>0</v>
      </c>
      <c r="BN296" s="67">
        <f>+IF(M296&gt;=BN$6,1,0)</f>
        <v>0</v>
      </c>
      <c r="BO296" s="67" t="str">
        <f>+IF(M296&gt;=BO$6,"YES","NO")</f>
        <v>YES</v>
      </c>
      <c r="BP296" s="67" t="str">
        <f>+IF(K296&gt;=BP$6,"YES","NO")</f>
        <v>NO</v>
      </c>
      <c r="BQ296" s="67" t="str">
        <f>+IF(ISERROR(VLOOKUP(E296,'[1]Hi Tech List (2020)'!$A$2:$B$84,1,FALSE)),"NO","YES")</f>
        <v>NO</v>
      </c>
      <c r="BR296" s="67" t="str">
        <f>IF(AL296&gt;=BR$6,"YES","NO")</f>
        <v>NO</v>
      </c>
      <c r="BS296" s="67" t="str">
        <f>IF(AB296&gt;BS$6,"YES","NO")</f>
        <v>NO</v>
      </c>
      <c r="BT296" s="67" t="str">
        <f>IF(AC296&gt;BT$6,"YES","NO")</f>
        <v>NO</v>
      </c>
      <c r="BU296" s="67" t="str">
        <f>IF(AD296&gt;BU$6,"YES","NO")</f>
        <v>YES</v>
      </c>
      <c r="BV296" s="67" t="str">
        <f>IF(OR(BS296="YES",BT296="YES",BU296="YES"),"YES","NO")</f>
        <v>YES</v>
      </c>
      <c r="BW296" s="67" t="str">
        <f>+IF(BE296=1,BE$8,IF(BF296=1,BF$8,IF(BG296=1,BG$8,IF(BH296=1,BH$8,BI$8))))</f>
        <v>&lt;$15</v>
      </c>
      <c r="BX296" s="67" t="str">
        <f>+IF(BJ296=1,BJ$8,IF(BK296=1,BK$8,IF(BL296=1,BL$8,IF(BM296=1,BM$8,BN$8))))</f>
        <v>$20-25</v>
      </c>
    </row>
    <row r="297" spans="1:76" hidden="1" x14ac:dyDescent="0.2">
      <c r="A297" s="77" t="str">
        <f t="shared" si="20"/>
        <v>27-0000</v>
      </c>
      <c r="B297" s="77" t="str">
        <f>VLOOKUP(A297,'[1]2- &amp; 3-digit SOC'!$A$1:$B$121,2,FALSE)</f>
        <v>Arts, Design, Entertainment, Sports, and Media Occupations</v>
      </c>
      <c r="C297" s="77" t="str">
        <f t="shared" si="21"/>
        <v>27-0000 Arts, Design, Entertainment, Sports, and Media Occupations</v>
      </c>
      <c r="D297" s="77" t="str">
        <f t="shared" si="22"/>
        <v>27-2000</v>
      </c>
      <c r="E297" s="77" t="str">
        <f>VLOOKUP(D297,'[1]2- &amp; 3-digit SOC'!$A$1:$B$121,2,FALSE)</f>
        <v>Entertainers and Performers, Sports and Related Workers</v>
      </c>
      <c r="F297" s="77" t="str">
        <f t="shared" si="23"/>
        <v>27-2000 Entertainers and Performers, Sports and Related Workers</v>
      </c>
      <c r="G297" s="77" t="s">
        <v>963</v>
      </c>
      <c r="H297" s="77" t="s">
        <v>964</v>
      </c>
      <c r="I297" s="77" t="s">
        <v>965</v>
      </c>
      <c r="J297" s="78" t="str">
        <f>CONCATENATE(H297, " (", R297, ")")</f>
        <v>Actors ($35,357)</v>
      </c>
      <c r="K297" s="70">
        <v>7.3559004572499997</v>
      </c>
      <c r="L297" s="70">
        <v>10.4499174115</v>
      </c>
      <c r="M297" s="70">
        <v>16.998392848000002</v>
      </c>
      <c r="N297" s="70">
        <v>33.711874073600001</v>
      </c>
      <c r="O297" s="70">
        <v>33.564529791799998</v>
      </c>
      <c r="P297" s="70">
        <v>69.390126053200007</v>
      </c>
      <c r="Q297" s="71">
        <v>35356.657123899997</v>
      </c>
      <c r="R297" s="71" t="str">
        <f>TEXT(Q297, "$#,###")</f>
        <v>$35,357</v>
      </c>
      <c r="S297" s="68" t="s">
        <v>143</v>
      </c>
      <c r="T297" s="68" t="s">
        <v>8</v>
      </c>
      <c r="U297" s="68" t="s">
        <v>648</v>
      </c>
      <c r="V297" s="61">
        <v>867.71080282200001</v>
      </c>
      <c r="W297" s="61">
        <v>883.97577966799997</v>
      </c>
      <c r="X297" s="61">
        <f>W297-V297</f>
        <v>16.264976845999968</v>
      </c>
      <c r="Y297" s="72">
        <f>X297/V297</f>
        <v>1.8744697879872454E-2</v>
      </c>
      <c r="Z297" s="61">
        <v>883.97577966799997</v>
      </c>
      <c r="AA297" s="61">
        <v>911.77999481699999</v>
      </c>
      <c r="AB297" s="61">
        <f>AA297-Z297</f>
        <v>27.804215149000015</v>
      </c>
      <c r="AC297" s="72">
        <f>AB297/Z297</f>
        <v>3.1453593852359407E-2</v>
      </c>
      <c r="AD297" s="61">
        <v>384.41574707199999</v>
      </c>
      <c r="AE297" s="61">
        <v>96.103936768099999</v>
      </c>
      <c r="AF297" s="61">
        <v>260.28597257799998</v>
      </c>
      <c r="AG297" s="61">
        <v>86.761990859199997</v>
      </c>
      <c r="AH297" s="62">
        <v>9.7000000000000003E-2</v>
      </c>
      <c r="AI297" s="61">
        <v>870.63726701600001</v>
      </c>
      <c r="AJ297" s="61">
        <v>485.66775962100002</v>
      </c>
      <c r="AK297" s="63">
        <f>AJ297/AI297</f>
        <v>0.55783019866076411</v>
      </c>
      <c r="AL297" s="73">
        <v>112.5</v>
      </c>
      <c r="AM297" s="74">
        <v>0.49301499999999998</v>
      </c>
      <c r="AN297" s="74">
        <v>0.48933300000000002</v>
      </c>
      <c r="AO297" s="75">
        <v>6.7966229351499999E-2</v>
      </c>
      <c r="AP297" s="75">
        <v>5.4947461136100002E-2</v>
      </c>
      <c r="AQ297" s="75">
        <v>9.3294536462099995E-2</v>
      </c>
      <c r="AR297" s="75">
        <v>0.25966161188499998</v>
      </c>
      <c r="AS297" s="75">
        <v>0.20611571254899999</v>
      </c>
      <c r="AT297" s="75">
        <v>0.13059925129</v>
      </c>
      <c r="AU297" s="75">
        <v>9.8503729985799995E-2</v>
      </c>
      <c r="AV297" s="75">
        <v>8.8911467340300004E-2</v>
      </c>
      <c r="AW297" s="61">
        <v>231</v>
      </c>
      <c r="AX297" s="61">
        <v>201</v>
      </c>
      <c r="AY297" s="61">
        <v>183</v>
      </c>
      <c r="AZ297" s="61">
        <v>235</v>
      </c>
      <c r="BA297" s="61">
        <v>195</v>
      </c>
      <c r="BB297" s="61">
        <f>SUM(AW297:BA297)</f>
        <v>1045</v>
      </c>
      <c r="BC297" s="61">
        <f>BA297-AW297</f>
        <v>-36</v>
      </c>
      <c r="BD297" s="63">
        <f>BC297/AW297</f>
        <v>-0.15584415584415584</v>
      </c>
      <c r="BE297" s="67">
        <f>IF(K297&lt;BE$6,1,0)</f>
        <v>1</v>
      </c>
      <c r="BF297" s="67">
        <f>+IF(AND(K297&gt;=BF$5,K297&lt;BF$6),1,0)</f>
        <v>0</v>
      </c>
      <c r="BG297" s="67">
        <f>+IF(AND(K297&gt;=BG$5,K297&lt;BG$6),1,0)</f>
        <v>0</v>
      </c>
      <c r="BH297" s="67">
        <f>+IF(AND(K297&gt;=BH$5,K297&lt;BH$6),1,0)</f>
        <v>0</v>
      </c>
      <c r="BI297" s="67">
        <f>+IF(K297&gt;=BI$6,1,0)</f>
        <v>0</v>
      </c>
      <c r="BJ297" s="67">
        <f>IF(M297&lt;BJ$6,1,0)</f>
        <v>0</v>
      </c>
      <c r="BK297" s="67">
        <f>+IF(AND(M297&gt;=BK$5,M297&lt;BK$6),1,0)</f>
        <v>1</v>
      </c>
      <c r="BL297" s="67">
        <f>+IF(AND(M297&gt;=BL$5,M297&lt;BL$6),1,0)</f>
        <v>0</v>
      </c>
      <c r="BM297" s="67">
        <f>+IF(AND(M297&gt;=BM$5,M297&lt;BM$6),1,0)</f>
        <v>0</v>
      </c>
      <c r="BN297" s="67">
        <f>+IF(M297&gt;=BN$6,1,0)</f>
        <v>0</v>
      </c>
      <c r="BO297" s="67" t="str">
        <f>+IF(M297&gt;=BO$6,"YES","NO")</f>
        <v>NO</v>
      </c>
      <c r="BP297" s="67" t="str">
        <f>+IF(K297&gt;=BP$6,"YES","NO")</f>
        <v>NO</v>
      </c>
      <c r="BQ297" s="67" t="str">
        <f>+IF(ISERROR(VLOOKUP(E297,'[1]Hi Tech List (2020)'!$A$2:$B$84,1,FALSE)),"NO","YES")</f>
        <v>NO</v>
      </c>
      <c r="BR297" s="67" t="str">
        <f>IF(AL297&gt;=BR$6,"YES","NO")</f>
        <v>YES</v>
      </c>
      <c r="BS297" s="67" t="str">
        <f>IF(AB297&gt;BS$6,"YES","NO")</f>
        <v>NO</v>
      </c>
      <c r="BT297" s="67" t="str">
        <f>IF(AC297&gt;BT$6,"YES","NO")</f>
        <v>NO</v>
      </c>
      <c r="BU297" s="67" t="str">
        <f>IF(AD297&gt;BU$6,"YES","NO")</f>
        <v>YES</v>
      </c>
      <c r="BV297" s="67" t="str">
        <f>IF(OR(BS297="YES",BT297="YES",BU297="YES"),"YES","NO")</f>
        <v>YES</v>
      </c>
      <c r="BW297" s="67" t="str">
        <f>+IF(BE297=1,BE$8,IF(BF297=1,BF$8,IF(BG297=1,BG$8,IF(BH297=1,BH$8,BI$8))))</f>
        <v>&lt;$15</v>
      </c>
      <c r="BX297" s="67" t="str">
        <f>+IF(BJ297=1,BJ$8,IF(BK297=1,BK$8,IF(BL297=1,BL$8,IF(BM297=1,BM$8,BN$8))))</f>
        <v>$15-20</v>
      </c>
    </row>
    <row r="298" spans="1:76" hidden="1" x14ac:dyDescent="0.2">
      <c r="A298" s="77" t="str">
        <f t="shared" si="20"/>
        <v>27-0000</v>
      </c>
      <c r="B298" s="77" t="str">
        <f>VLOOKUP(A298,'[1]2- &amp; 3-digit SOC'!$A$1:$B$121,2,FALSE)</f>
        <v>Arts, Design, Entertainment, Sports, and Media Occupations</v>
      </c>
      <c r="C298" s="77" t="str">
        <f t="shared" si="21"/>
        <v>27-0000 Arts, Design, Entertainment, Sports, and Media Occupations</v>
      </c>
      <c r="D298" s="77" t="str">
        <f t="shared" si="22"/>
        <v>27-2000</v>
      </c>
      <c r="E298" s="77" t="str">
        <f>VLOOKUP(D298,'[1]2- &amp; 3-digit SOC'!$A$1:$B$121,2,FALSE)</f>
        <v>Entertainers and Performers, Sports and Related Workers</v>
      </c>
      <c r="F298" s="77" t="str">
        <f t="shared" si="23"/>
        <v>27-2000 Entertainers and Performers, Sports and Related Workers</v>
      </c>
      <c r="G298" s="77" t="s">
        <v>966</v>
      </c>
      <c r="H298" s="77" t="s">
        <v>967</v>
      </c>
      <c r="I298" s="77" t="s">
        <v>968</v>
      </c>
      <c r="J298" s="78" t="str">
        <f>CONCATENATE(H298, " (", R298, ")")</f>
        <v>Producers and Directors ($66,979)</v>
      </c>
      <c r="K298" s="70">
        <v>16.851230629700002</v>
      </c>
      <c r="L298" s="70">
        <v>23.2961735457</v>
      </c>
      <c r="M298" s="70">
        <v>32.2013156967</v>
      </c>
      <c r="N298" s="70">
        <v>35.9519576669</v>
      </c>
      <c r="O298" s="70">
        <v>40.621597537200003</v>
      </c>
      <c r="P298" s="70">
        <v>57.917362796200003</v>
      </c>
      <c r="Q298" s="71">
        <v>66978.736649099999</v>
      </c>
      <c r="R298" s="71" t="str">
        <f>TEXT(Q298, "$#,###")</f>
        <v>$66,979</v>
      </c>
      <c r="S298" s="68" t="s">
        <v>84</v>
      </c>
      <c r="T298" s="68" t="s">
        <v>546</v>
      </c>
      <c r="U298" s="68" t="s">
        <v>8</v>
      </c>
      <c r="V298" s="61">
        <v>2200.7705461400001</v>
      </c>
      <c r="W298" s="61">
        <v>2344.3031786800002</v>
      </c>
      <c r="X298" s="61">
        <f>W298-V298</f>
        <v>143.53263254000012</v>
      </c>
      <c r="Y298" s="72">
        <f>X298/V298</f>
        <v>6.521926276764585E-2</v>
      </c>
      <c r="Z298" s="61">
        <v>2344.3031786800002</v>
      </c>
      <c r="AA298" s="61">
        <v>2389.7738491099999</v>
      </c>
      <c r="AB298" s="61">
        <f>AA298-Z298</f>
        <v>45.4706704299997</v>
      </c>
      <c r="AC298" s="72">
        <f>AB298/Z298</f>
        <v>1.9396241426248774E-2</v>
      </c>
      <c r="AD298" s="61">
        <v>832.05766766099998</v>
      </c>
      <c r="AE298" s="61">
        <v>208.014416915</v>
      </c>
      <c r="AF298" s="61">
        <v>573.64621767400001</v>
      </c>
      <c r="AG298" s="61">
        <v>191.21540589099999</v>
      </c>
      <c r="AH298" s="62">
        <v>8.1000000000000003E-2</v>
      </c>
      <c r="AI298" s="61">
        <v>2325.8496344999999</v>
      </c>
      <c r="AJ298" s="61">
        <v>1284.1658297399999</v>
      </c>
      <c r="AK298" s="63">
        <f>AJ298/AI298</f>
        <v>0.55212762282290184</v>
      </c>
      <c r="AL298" s="73">
        <v>89.1</v>
      </c>
      <c r="AM298" s="74">
        <v>0.62585900000000005</v>
      </c>
      <c r="AN298" s="74">
        <v>0.60926400000000003</v>
      </c>
      <c r="AO298" s="76" t="s">
        <v>90</v>
      </c>
      <c r="AP298" s="75">
        <v>1.28120350262E-2</v>
      </c>
      <c r="AQ298" s="75">
        <v>5.97778279323E-2</v>
      </c>
      <c r="AR298" s="75">
        <v>0.27235176355700003</v>
      </c>
      <c r="AS298" s="75">
        <v>0.26887083152500002</v>
      </c>
      <c r="AT298" s="75">
        <v>0.22105944989500001</v>
      </c>
      <c r="AU298" s="75">
        <v>0.124818402334</v>
      </c>
      <c r="AV298" s="75">
        <v>3.6073385012500001E-2</v>
      </c>
      <c r="AW298" s="61">
        <v>638</v>
      </c>
      <c r="AX298" s="61">
        <v>543</v>
      </c>
      <c r="AY298" s="61">
        <v>555</v>
      </c>
      <c r="AZ298" s="61">
        <v>598</v>
      </c>
      <c r="BA298" s="61">
        <v>497</v>
      </c>
      <c r="BB298" s="61">
        <f>SUM(AW298:BA298)</f>
        <v>2831</v>
      </c>
      <c r="BC298" s="61">
        <f>BA298-AW298</f>
        <v>-141</v>
      </c>
      <c r="BD298" s="63">
        <f>BC298/AW298</f>
        <v>-0.22100313479623823</v>
      </c>
      <c r="BE298" s="67">
        <f>IF(K298&lt;BE$6,1,0)</f>
        <v>0</v>
      </c>
      <c r="BF298" s="67">
        <f>+IF(AND(K298&gt;=BF$5,K298&lt;BF$6),1,0)</f>
        <v>1</v>
      </c>
      <c r="BG298" s="67">
        <f>+IF(AND(K298&gt;=BG$5,K298&lt;BG$6),1,0)</f>
        <v>0</v>
      </c>
      <c r="BH298" s="67">
        <f>+IF(AND(K298&gt;=BH$5,K298&lt;BH$6),1,0)</f>
        <v>0</v>
      </c>
      <c r="BI298" s="67">
        <f>+IF(K298&gt;=BI$6,1,0)</f>
        <v>0</v>
      </c>
      <c r="BJ298" s="67">
        <f>IF(M298&lt;BJ$6,1,0)</f>
        <v>0</v>
      </c>
      <c r="BK298" s="67">
        <f>+IF(AND(M298&gt;=BK$5,M298&lt;BK$6),1,0)</f>
        <v>0</v>
      </c>
      <c r="BL298" s="67">
        <f>+IF(AND(M298&gt;=BL$5,M298&lt;BL$6),1,0)</f>
        <v>0</v>
      </c>
      <c r="BM298" s="67">
        <f>+IF(AND(M298&gt;=BM$5,M298&lt;BM$6),1,0)</f>
        <v>0</v>
      </c>
      <c r="BN298" s="67">
        <f>+IF(M298&gt;=BN$6,1,0)</f>
        <v>1</v>
      </c>
      <c r="BO298" s="67" t="str">
        <f>+IF(M298&gt;=BO$6,"YES","NO")</f>
        <v>YES</v>
      </c>
      <c r="BP298" s="67" t="str">
        <f>+IF(K298&gt;=BP$6,"YES","NO")</f>
        <v>YES</v>
      </c>
      <c r="BQ298" s="67" t="str">
        <f>+IF(ISERROR(VLOOKUP(E298,'[1]Hi Tech List (2020)'!$A$2:$B$84,1,FALSE)),"NO","YES")</f>
        <v>NO</v>
      </c>
      <c r="BR298" s="67" t="str">
        <f>IF(AL298&gt;=BR$6,"YES","NO")</f>
        <v>NO</v>
      </c>
      <c r="BS298" s="67" t="str">
        <f>IF(AB298&gt;BS$6,"YES","NO")</f>
        <v>NO</v>
      </c>
      <c r="BT298" s="67" t="str">
        <f>IF(AC298&gt;BT$6,"YES","NO")</f>
        <v>NO</v>
      </c>
      <c r="BU298" s="67" t="str">
        <f>IF(AD298&gt;BU$6,"YES","NO")</f>
        <v>YES</v>
      </c>
      <c r="BV298" s="67" t="str">
        <f>IF(OR(BS298="YES",BT298="YES",BU298="YES"),"YES","NO")</f>
        <v>YES</v>
      </c>
      <c r="BW298" s="67" t="str">
        <f>+IF(BE298=1,BE$8,IF(BF298=1,BF$8,IF(BG298=1,BG$8,IF(BH298=1,BH$8,BI$8))))</f>
        <v>$15-20</v>
      </c>
      <c r="BX298" s="67" t="str">
        <f>+IF(BJ298=1,BJ$8,IF(BK298=1,BK$8,IF(BL298=1,BL$8,IF(BM298=1,BM$8,BN$8))))</f>
        <v>&gt;$30</v>
      </c>
    </row>
    <row r="299" spans="1:76" hidden="1" x14ac:dyDescent="0.2">
      <c r="A299" s="77" t="str">
        <f t="shared" si="20"/>
        <v>27-0000</v>
      </c>
      <c r="B299" s="77" t="str">
        <f>VLOOKUP(A299,'[1]2- &amp; 3-digit SOC'!$A$1:$B$121,2,FALSE)</f>
        <v>Arts, Design, Entertainment, Sports, and Media Occupations</v>
      </c>
      <c r="C299" s="77" t="str">
        <f t="shared" si="21"/>
        <v>27-0000 Arts, Design, Entertainment, Sports, and Media Occupations</v>
      </c>
      <c r="D299" s="77" t="str">
        <f t="shared" si="22"/>
        <v>27-2000</v>
      </c>
      <c r="E299" s="77" t="str">
        <f>VLOOKUP(D299,'[1]2- &amp; 3-digit SOC'!$A$1:$B$121,2,FALSE)</f>
        <v>Entertainers and Performers, Sports and Related Workers</v>
      </c>
      <c r="F299" s="77" t="str">
        <f t="shared" si="23"/>
        <v>27-2000 Entertainers and Performers, Sports and Related Workers</v>
      </c>
      <c r="G299" s="77" t="s">
        <v>969</v>
      </c>
      <c r="H299" s="77" t="s">
        <v>970</v>
      </c>
      <c r="I299" s="77" t="s">
        <v>971</v>
      </c>
      <c r="J299" s="78" t="str">
        <f>CONCATENATE(H299, " (", R299, ")")</f>
        <v>Athletes and Sports Competitors ($108,406)</v>
      </c>
      <c r="K299" s="70">
        <v>7.9068465812099999</v>
      </c>
      <c r="L299" s="70">
        <v>20.9054150421</v>
      </c>
      <c r="M299" s="70">
        <v>52.118451542400003</v>
      </c>
      <c r="N299" s="70">
        <v>54.990645278800002</v>
      </c>
      <c r="O299" s="70">
        <v>73.050422258799998</v>
      </c>
      <c r="P299" s="70">
        <v>90.199815986399997</v>
      </c>
      <c r="Q299" s="71">
        <v>108406.379208</v>
      </c>
      <c r="R299" s="71" t="str">
        <f>TEXT(Q299, "$#,###")</f>
        <v>$108,406</v>
      </c>
      <c r="S299" s="68" t="s">
        <v>484</v>
      </c>
      <c r="T299" s="68" t="s">
        <v>8</v>
      </c>
      <c r="U299" s="68" t="s">
        <v>648</v>
      </c>
      <c r="V299" s="61">
        <v>236.148844088</v>
      </c>
      <c r="W299" s="61">
        <v>319.139170396</v>
      </c>
      <c r="X299" s="61">
        <f>W299-V299</f>
        <v>82.990326307999993</v>
      </c>
      <c r="Y299" s="72">
        <f>X299/V299</f>
        <v>0.35143227835184299</v>
      </c>
      <c r="Z299" s="61">
        <v>319.139170396</v>
      </c>
      <c r="AA299" s="61">
        <v>331.06236185</v>
      </c>
      <c r="AB299" s="61">
        <f>AA299-Z299</f>
        <v>11.923191454000005</v>
      </c>
      <c r="AC299" s="72">
        <f>AB299/Z299</f>
        <v>3.7360476431662265E-2</v>
      </c>
      <c r="AD299" s="61">
        <v>191.853627066</v>
      </c>
      <c r="AE299" s="61">
        <v>47.963406766399999</v>
      </c>
      <c r="AF299" s="61">
        <v>131.12888607799999</v>
      </c>
      <c r="AG299" s="61">
        <v>43.709628692700001</v>
      </c>
      <c r="AH299" s="62">
        <v>0.13500000000000001</v>
      </c>
      <c r="AI299" s="61">
        <v>312.94038710299998</v>
      </c>
      <c r="AJ299" s="61">
        <v>196.31443602499999</v>
      </c>
      <c r="AK299" s="63">
        <f>AJ299/AI299</f>
        <v>0.62732214861223978</v>
      </c>
      <c r="AL299" s="73">
        <v>101.8</v>
      </c>
      <c r="AM299" s="74">
        <v>0.72567300000000001</v>
      </c>
      <c r="AN299" s="74">
        <v>0.71326599999999996</v>
      </c>
      <c r="AO299" s="75">
        <v>7.8191034276400007E-2</v>
      </c>
      <c r="AP299" s="75">
        <v>6.1349413159399999E-2</v>
      </c>
      <c r="AQ299" s="75">
        <v>0.137445402745</v>
      </c>
      <c r="AR299" s="75">
        <v>0.28827840069799998</v>
      </c>
      <c r="AS299" s="75">
        <v>0.139993458302</v>
      </c>
      <c r="AT299" s="75">
        <v>0.118554566515</v>
      </c>
      <c r="AU299" s="75">
        <v>0.100887636378</v>
      </c>
      <c r="AV299" s="75">
        <v>7.5300087925899997E-2</v>
      </c>
      <c r="AW299" s="61">
        <v>59</v>
      </c>
      <c r="AX299" s="61">
        <v>50</v>
      </c>
      <c r="AY299" s="61">
        <v>65</v>
      </c>
      <c r="AZ299" s="61">
        <v>27</v>
      </c>
      <c r="BA299" s="61">
        <v>7</v>
      </c>
      <c r="BB299" s="61">
        <f>SUM(AW299:BA299)</f>
        <v>208</v>
      </c>
      <c r="BC299" s="61">
        <f>BA299-AW299</f>
        <v>-52</v>
      </c>
      <c r="BD299" s="63">
        <f>BC299/AW299</f>
        <v>-0.88135593220338981</v>
      </c>
      <c r="BE299" s="67">
        <f>IF(K299&lt;BE$6,1,0)</f>
        <v>1</v>
      </c>
      <c r="BF299" s="67">
        <f>+IF(AND(K299&gt;=BF$5,K299&lt;BF$6),1,0)</f>
        <v>0</v>
      </c>
      <c r="BG299" s="67">
        <f>+IF(AND(K299&gt;=BG$5,K299&lt;BG$6),1,0)</f>
        <v>0</v>
      </c>
      <c r="BH299" s="67">
        <f>+IF(AND(K299&gt;=BH$5,K299&lt;BH$6),1,0)</f>
        <v>0</v>
      </c>
      <c r="BI299" s="67">
        <f>+IF(K299&gt;=BI$6,1,0)</f>
        <v>0</v>
      </c>
      <c r="BJ299" s="67">
        <f>IF(M299&lt;BJ$6,1,0)</f>
        <v>0</v>
      </c>
      <c r="BK299" s="67">
        <f>+IF(AND(M299&gt;=BK$5,M299&lt;BK$6),1,0)</f>
        <v>0</v>
      </c>
      <c r="BL299" s="67">
        <f>+IF(AND(M299&gt;=BL$5,M299&lt;BL$6),1,0)</f>
        <v>0</v>
      </c>
      <c r="BM299" s="67">
        <f>+IF(AND(M299&gt;=BM$5,M299&lt;BM$6),1,0)</f>
        <v>0</v>
      </c>
      <c r="BN299" s="67">
        <f>+IF(M299&gt;=BN$6,1,0)</f>
        <v>1</v>
      </c>
      <c r="BO299" s="67" t="str">
        <f>+IF(M299&gt;=BO$6,"YES","NO")</f>
        <v>YES</v>
      </c>
      <c r="BP299" s="67" t="str">
        <f>+IF(K299&gt;=BP$6,"YES","NO")</f>
        <v>NO</v>
      </c>
      <c r="BQ299" s="67" t="str">
        <f>+IF(ISERROR(VLOOKUP(E299,'[1]Hi Tech List (2020)'!$A$2:$B$84,1,FALSE)),"NO","YES")</f>
        <v>NO</v>
      </c>
      <c r="BR299" s="67" t="str">
        <f>IF(AL299&gt;=BR$6,"YES","NO")</f>
        <v>YES</v>
      </c>
      <c r="BS299" s="67" t="str">
        <f>IF(AB299&gt;BS$6,"YES","NO")</f>
        <v>NO</v>
      </c>
      <c r="BT299" s="67" t="str">
        <f>IF(AC299&gt;BT$6,"YES","NO")</f>
        <v>NO</v>
      </c>
      <c r="BU299" s="67" t="str">
        <f>IF(AD299&gt;BU$6,"YES","NO")</f>
        <v>YES</v>
      </c>
      <c r="BV299" s="67" t="str">
        <f>IF(OR(BS299="YES",BT299="YES",BU299="YES"),"YES","NO")</f>
        <v>YES</v>
      </c>
      <c r="BW299" s="67" t="str">
        <f>+IF(BE299=1,BE$8,IF(BF299=1,BF$8,IF(BG299=1,BG$8,IF(BH299=1,BH$8,BI$8))))</f>
        <v>&lt;$15</v>
      </c>
      <c r="BX299" s="67" t="str">
        <f>+IF(BJ299=1,BJ$8,IF(BK299=1,BK$8,IF(BL299=1,BL$8,IF(BM299=1,BM$8,BN$8))))</f>
        <v>&gt;$30</v>
      </c>
    </row>
    <row r="300" spans="1:76" hidden="1" x14ac:dyDescent="0.2">
      <c r="A300" s="77" t="str">
        <f t="shared" si="20"/>
        <v>27-0000</v>
      </c>
      <c r="B300" s="77" t="str">
        <f>VLOOKUP(A300,'[1]2- &amp; 3-digit SOC'!$A$1:$B$121,2,FALSE)</f>
        <v>Arts, Design, Entertainment, Sports, and Media Occupations</v>
      </c>
      <c r="C300" s="77" t="str">
        <f t="shared" si="21"/>
        <v>27-0000 Arts, Design, Entertainment, Sports, and Media Occupations</v>
      </c>
      <c r="D300" s="77" t="str">
        <f t="shared" si="22"/>
        <v>27-2000</v>
      </c>
      <c r="E300" s="77" t="str">
        <f>VLOOKUP(D300,'[1]2- &amp; 3-digit SOC'!$A$1:$B$121,2,FALSE)</f>
        <v>Entertainers and Performers, Sports and Related Workers</v>
      </c>
      <c r="F300" s="77" t="str">
        <f t="shared" si="23"/>
        <v>27-2000 Entertainers and Performers, Sports and Related Workers</v>
      </c>
      <c r="G300" s="77" t="s">
        <v>972</v>
      </c>
      <c r="H300" s="77" t="s">
        <v>973</v>
      </c>
      <c r="I300" s="77" t="s">
        <v>974</v>
      </c>
      <c r="J300" s="78" t="str">
        <f>CONCATENATE(H300, " (", R300, ")")</f>
        <v>Coaches and Scouts ($42,709)</v>
      </c>
      <c r="K300" s="70">
        <v>8.2780649046699999</v>
      </c>
      <c r="L300" s="70">
        <v>13.2367051806</v>
      </c>
      <c r="M300" s="70">
        <v>20.532984298199999</v>
      </c>
      <c r="N300" s="70">
        <v>25.1144163827</v>
      </c>
      <c r="O300" s="70">
        <v>31.387190787600002</v>
      </c>
      <c r="P300" s="70">
        <v>48.5081796666</v>
      </c>
      <c r="Q300" s="71">
        <v>42708.607340299997</v>
      </c>
      <c r="R300" s="71" t="str">
        <f>TEXT(Q300, "$#,###")</f>
        <v>$42,709</v>
      </c>
      <c r="S300" s="68" t="s">
        <v>84</v>
      </c>
      <c r="T300" s="68" t="s">
        <v>8</v>
      </c>
      <c r="U300" s="68" t="s">
        <v>8</v>
      </c>
      <c r="V300" s="61">
        <v>4971.7095633600002</v>
      </c>
      <c r="W300" s="61">
        <v>5077.6353915999998</v>
      </c>
      <c r="X300" s="61">
        <f>W300-V300</f>
        <v>105.92582823999965</v>
      </c>
      <c r="Y300" s="72">
        <f>X300/V300</f>
        <v>2.1305715245444154E-2</v>
      </c>
      <c r="Z300" s="61">
        <v>5077.6353915999998</v>
      </c>
      <c r="AA300" s="61">
        <v>5371.8581716099998</v>
      </c>
      <c r="AB300" s="61">
        <f>AA300-Z300</f>
        <v>294.22278000999995</v>
      </c>
      <c r="AC300" s="72">
        <f>AB300/Z300</f>
        <v>5.7944841903523961E-2</v>
      </c>
      <c r="AD300" s="61">
        <v>3195.2810059600001</v>
      </c>
      <c r="AE300" s="61">
        <v>798.82025149100002</v>
      </c>
      <c r="AF300" s="61">
        <v>2099.5561754800001</v>
      </c>
      <c r="AG300" s="61">
        <v>699.85205849399995</v>
      </c>
      <c r="AH300" s="62">
        <v>0.13500000000000001</v>
      </c>
      <c r="AI300" s="61">
        <v>4953.14226968</v>
      </c>
      <c r="AJ300" s="61">
        <v>3515.93531824</v>
      </c>
      <c r="AK300" s="63">
        <f>AJ300/AI300</f>
        <v>0.70983935586957181</v>
      </c>
      <c r="AL300" s="73">
        <v>79.7</v>
      </c>
      <c r="AM300" s="74">
        <v>0.70628800000000003</v>
      </c>
      <c r="AN300" s="74">
        <v>0.704349</v>
      </c>
      <c r="AO300" s="75">
        <v>0.136115877828</v>
      </c>
      <c r="AP300" s="75">
        <v>0.113607754083</v>
      </c>
      <c r="AQ300" s="75">
        <v>9.6343422221399994E-2</v>
      </c>
      <c r="AR300" s="75">
        <v>0.230335206348</v>
      </c>
      <c r="AS300" s="75">
        <v>0.16287589689900001</v>
      </c>
      <c r="AT300" s="75">
        <v>0.11956304106399999</v>
      </c>
      <c r="AU300" s="75">
        <v>8.5954864018700006E-2</v>
      </c>
      <c r="AV300" s="75">
        <v>5.5203937537699997E-2</v>
      </c>
      <c r="AW300" s="61">
        <v>200</v>
      </c>
      <c r="AX300" s="61">
        <v>196</v>
      </c>
      <c r="AY300" s="61">
        <v>218</v>
      </c>
      <c r="AZ300" s="61">
        <v>203</v>
      </c>
      <c r="BA300" s="61">
        <v>143</v>
      </c>
      <c r="BB300" s="61">
        <f>SUM(AW300:BA300)</f>
        <v>960</v>
      </c>
      <c r="BC300" s="61">
        <f>BA300-AW300</f>
        <v>-57</v>
      </c>
      <c r="BD300" s="63">
        <f>BC300/AW300</f>
        <v>-0.28499999999999998</v>
      </c>
      <c r="BE300" s="67">
        <f>IF(K300&lt;BE$6,1,0)</f>
        <v>1</v>
      </c>
      <c r="BF300" s="67">
        <f>+IF(AND(K300&gt;=BF$5,K300&lt;BF$6),1,0)</f>
        <v>0</v>
      </c>
      <c r="BG300" s="67">
        <f>+IF(AND(K300&gt;=BG$5,K300&lt;BG$6),1,0)</f>
        <v>0</v>
      </c>
      <c r="BH300" s="67">
        <f>+IF(AND(K300&gt;=BH$5,K300&lt;BH$6),1,0)</f>
        <v>0</v>
      </c>
      <c r="BI300" s="67">
        <f>+IF(K300&gt;=BI$6,1,0)</f>
        <v>0</v>
      </c>
      <c r="BJ300" s="67">
        <f>IF(M300&lt;BJ$6,1,0)</f>
        <v>0</v>
      </c>
      <c r="BK300" s="67">
        <f>+IF(AND(M300&gt;=BK$5,M300&lt;BK$6),1,0)</f>
        <v>0</v>
      </c>
      <c r="BL300" s="67">
        <f>+IF(AND(M300&gt;=BL$5,M300&lt;BL$6),1,0)</f>
        <v>1</v>
      </c>
      <c r="BM300" s="67">
        <f>+IF(AND(M300&gt;=BM$5,M300&lt;BM$6),1,0)</f>
        <v>0</v>
      </c>
      <c r="BN300" s="67">
        <f>+IF(M300&gt;=BN$6,1,0)</f>
        <v>0</v>
      </c>
      <c r="BO300" s="67" t="str">
        <f>+IF(M300&gt;=BO$6,"YES","NO")</f>
        <v>NO</v>
      </c>
      <c r="BP300" s="67" t="str">
        <f>+IF(K300&gt;=BP$6,"YES","NO")</f>
        <v>NO</v>
      </c>
      <c r="BQ300" s="67" t="str">
        <f>+IF(ISERROR(VLOOKUP(E300,'[1]Hi Tech List (2020)'!$A$2:$B$84,1,FALSE)),"NO","YES")</f>
        <v>NO</v>
      </c>
      <c r="BR300" s="67" t="str">
        <f>IF(AL300&gt;=BR$6,"YES","NO")</f>
        <v>NO</v>
      </c>
      <c r="BS300" s="67" t="str">
        <f>IF(AB300&gt;BS$6,"YES","NO")</f>
        <v>YES</v>
      </c>
      <c r="BT300" s="67" t="str">
        <f>IF(AC300&gt;BT$6,"YES","NO")</f>
        <v>NO</v>
      </c>
      <c r="BU300" s="67" t="str">
        <f>IF(AD300&gt;BU$6,"YES","NO")</f>
        <v>YES</v>
      </c>
      <c r="BV300" s="67" t="str">
        <f>IF(OR(BS300="YES",BT300="YES",BU300="YES"),"YES","NO")</f>
        <v>YES</v>
      </c>
      <c r="BW300" s="67" t="str">
        <f>+IF(BE300=1,BE$8,IF(BF300=1,BF$8,IF(BG300=1,BG$8,IF(BH300=1,BH$8,BI$8))))</f>
        <v>&lt;$15</v>
      </c>
      <c r="BX300" s="67" t="str">
        <f>+IF(BJ300=1,BJ$8,IF(BK300=1,BK$8,IF(BL300=1,BL$8,IF(BM300=1,BM$8,BN$8))))</f>
        <v>$20-25</v>
      </c>
    </row>
    <row r="301" spans="1:76" hidden="1" x14ac:dyDescent="0.2">
      <c r="A301" s="77" t="str">
        <f t="shared" si="20"/>
        <v>27-0000</v>
      </c>
      <c r="B301" s="77" t="str">
        <f>VLOOKUP(A301,'[1]2- &amp; 3-digit SOC'!$A$1:$B$121,2,FALSE)</f>
        <v>Arts, Design, Entertainment, Sports, and Media Occupations</v>
      </c>
      <c r="C301" s="77" t="str">
        <f t="shared" si="21"/>
        <v>27-0000 Arts, Design, Entertainment, Sports, and Media Occupations</v>
      </c>
      <c r="D301" s="77" t="str">
        <f t="shared" si="22"/>
        <v>27-2000</v>
      </c>
      <c r="E301" s="77" t="str">
        <f>VLOOKUP(D301,'[1]2- &amp; 3-digit SOC'!$A$1:$B$121,2,FALSE)</f>
        <v>Entertainers and Performers, Sports and Related Workers</v>
      </c>
      <c r="F301" s="77" t="str">
        <f t="shared" si="23"/>
        <v>27-2000 Entertainers and Performers, Sports and Related Workers</v>
      </c>
      <c r="G301" s="77" t="s">
        <v>975</v>
      </c>
      <c r="H301" s="77" t="s">
        <v>976</v>
      </c>
      <c r="I301" s="77" t="s">
        <v>977</v>
      </c>
      <c r="J301" s="78" t="str">
        <f>CONCATENATE(H301, " (", R301, ")")</f>
        <v>Umpires, Referees, and Other Sports Officials ($36,738)</v>
      </c>
      <c r="K301" s="70">
        <v>8.4536256488199992</v>
      </c>
      <c r="L301" s="70">
        <v>13.176466528600001</v>
      </c>
      <c r="M301" s="70">
        <v>17.662342824900001</v>
      </c>
      <c r="N301" s="70">
        <v>22.938862417100001</v>
      </c>
      <c r="O301" s="70">
        <v>22.827844760200001</v>
      </c>
      <c r="P301" s="70">
        <v>37.450006756800001</v>
      </c>
      <c r="Q301" s="71">
        <v>36737.673075699997</v>
      </c>
      <c r="R301" s="71" t="str">
        <f>TEXT(Q301, "$#,###")</f>
        <v>$36,738</v>
      </c>
      <c r="S301" s="68" t="s">
        <v>307</v>
      </c>
      <c r="T301" s="68" t="s">
        <v>8</v>
      </c>
      <c r="U301" s="68" t="s">
        <v>85</v>
      </c>
      <c r="V301" s="61">
        <v>435.102132799</v>
      </c>
      <c r="W301" s="61">
        <v>371.41342559399999</v>
      </c>
      <c r="X301" s="61">
        <f>W301-V301</f>
        <v>-63.688707205000014</v>
      </c>
      <c r="Y301" s="72">
        <f>X301/V301</f>
        <v>-0.14637645371971017</v>
      </c>
      <c r="Z301" s="61">
        <v>371.41342559399999</v>
      </c>
      <c r="AA301" s="61">
        <v>386.39743313299999</v>
      </c>
      <c r="AB301" s="61">
        <f>AA301-Z301</f>
        <v>14.984007539000004</v>
      </c>
      <c r="AC301" s="72">
        <f>AB301/Z301</f>
        <v>4.0343203843630965E-2</v>
      </c>
      <c r="AD301" s="61">
        <v>223.68704979399999</v>
      </c>
      <c r="AE301" s="61">
        <v>55.921762448499997</v>
      </c>
      <c r="AF301" s="61">
        <v>152.64852632399999</v>
      </c>
      <c r="AG301" s="61">
        <v>50.882842107899997</v>
      </c>
      <c r="AH301" s="62">
        <v>0.13500000000000001</v>
      </c>
      <c r="AI301" s="61">
        <v>365.060591999</v>
      </c>
      <c r="AJ301" s="61">
        <v>186.98400902</v>
      </c>
      <c r="AK301" s="63">
        <f>AJ301/AI301</f>
        <v>0.51219992822592098</v>
      </c>
      <c r="AL301" s="73">
        <v>98.1</v>
      </c>
      <c r="AM301" s="74">
        <v>0.54295499999999997</v>
      </c>
      <c r="AN301" s="74">
        <v>0.54226799999999997</v>
      </c>
      <c r="AO301" s="75">
        <v>0.132229133049</v>
      </c>
      <c r="AP301" s="75">
        <v>0.101200930272</v>
      </c>
      <c r="AQ301" s="75">
        <v>0.101600393395</v>
      </c>
      <c r="AR301" s="75">
        <v>0.17834802825400001</v>
      </c>
      <c r="AS301" s="75">
        <v>0.12882397626600001</v>
      </c>
      <c r="AT301" s="75">
        <v>0.10802717168500001</v>
      </c>
      <c r="AU301" s="75">
        <v>0.12765976670400001</v>
      </c>
      <c r="AV301" s="75">
        <v>0.122110600374</v>
      </c>
      <c r="AW301" s="61">
        <v>8</v>
      </c>
      <c r="AX301" s="61">
        <v>4</v>
      </c>
      <c r="AY301" s="61">
        <v>9</v>
      </c>
      <c r="AZ301" s="61">
        <v>16</v>
      </c>
      <c r="BA301" s="61">
        <v>3</v>
      </c>
      <c r="BB301" s="61">
        <f>SUM(AW301:BA301)</f>
        <v>40</v>
      </c>
      <c r="BC301" s="61">
        <f>BA301-AW301</f>
        <v>-5</v>
      </c>
      <c r="BD301" s="63">
        <f>BC301/AW301</f>
        <v>-0.625</v>
      </c>
      <c r="BE301" s="67">
        <f>IF(K301&lt;BE$6,1,0)</f>
        <v>1</v>
      </c>
      <c r="BF301" s="67">
        <f>+IF(AND(K301&gt;=BF$5,K301&lt;BF$6),1,0)</f>
        <v>0</v>
      </c>
      <c r="BG301" s="67">
        <f>+IF(AND(K301&gt;=BG$5,K301&lt;BG$6),1,0)</f>
        <v>0</v>
      </c>
      <c r="BH301" s="67">
        <f>+IF(AND(K301&gt;=BH$5,K301&lt;BH$6),1,0)</f>
        <v>0</v>
      </c>
      <c r="BI301" s="67">
        <f>+IF(K301&gt;=BI$6,1,0)</f>
        <v>0</v>
      </c>
      <c r="BJ301" s="67">
        <f>IF(M301&lt;BJ$6,1,0)</f>
        <v>0</v>
      </c>
      <c r="BK301" s="67">
        <f>+IF(AND(M301&gt;=BK$5,M301&lt;BK$6),1,0)</f>
        <v>1</v>
      </c>
      <c r="BL301" s="67">
        <f>+IF(AND(M301&gt;=BL$5,M301&lt;BL$6),1,0)</f>
        <v>0</v>
      </c>
      <c r="BM301" s="67">
        <f>+IF(AND(M301&gt;=BM$5,M301&lt;BM$6),1,0)</f>
        <v>0</v>
      </c>
      <c r="BN301" s="67">
        <f>+IF(M301&gt;=BN$6,1,0)</f>
        <v>0</v>
      </c>
      <c r="BO301" s="67" t="str">
        <f>+IF(M301&gt;=BO$6,"YES","NO")</f>
        <v>NO</v>
      </c>
      <c r="BP301" s="67" t="str">
        <f>+IF(K301&gt;=BP$6,"YES","NO")</f>
        <v>NO</v>
      </c>
      <c r="BQ301" s="67" t="str">
        <f>+IF(ISERROR(VLOOKUP(E301,'[1]Hi Tech List (2020)'!$A$2:$B$84,1,FALSE)),"NO","YES")</f>
        <v>NO</v>
      </c>
      <c r="BR301" s="67" t="str">
        <f>IF(AL301&gt;=BR$6,"YES","NO")</f>
        <v>NO</v>
      </c>
      <c r="BS301" s="67" t="str">
        <f>IF(AB301&gt;BS$6,"YES","NO")</f>
        <v>NO</v>
      </c>
      <c r="BT301" s="67" t="str">
        <f>IF(AC301&gt;BT$6,"YES","NO")</f>
        <v>NO</v>
      </c>
      <c r="BU301" s="67" t="str">
        <f>IF(AD301&gt;BU$6,"YES","NO")</f>
        <v>YES</v>
      </c>
      <c r="BV301" s="67" t="str">
        <f>IF(OR(BS301="YES",BT301="YES",BU301="YES"),"YES","NO")</f>
        <v>YES</v>
      </c>
      <c r="BW301" s="67" t="str">
        <f>+IF(BE301=1,BE$8,IF(BF301=1,BF$8,IF(BG301=1,BG$8,IF(BH301=1,BH$8,BI$8))))</f>
        <v>&lt;$15</v>
      </c>
      <c r="BX301" s="67" t="str">
        <f>+IF(BJ301=1,BJ$8,IF(BK301=1,BK$8,IF(BL301=1,BL$8,IF(BM301=1,BM$8,BN$8))))</f>
        <v>$15-20</v>
      </c>
    </row>
    <row r="302" spans="1:76" hidden="1" x14ac:dyDescent="0.2">
      <c r="A302" s="77" t="str">
        <f t="shared" si="20"/>
        <v>27-0000</v>
      </c>
      <c r="B302" s="77" t="str">
        <f>VLOOKUP(A302,'[1]2- &amp; 3-digit SOC'!$A$1:$B$121,2,FALSE)</f>
        <v>Arts, Design, Entertainment, Sports, and Media Occupations</v>
      </c>
      <c r="C302" s="77" t="str">
        <f t="shared" si="21"/>
        <v>27-0000 Arts, Design, Entertainment, Sports, and Media Occupations</v>
      </c>
      <c r="D302" s="77" t="str">
        <f t="shared" si="22"/>
        <v>27-2000</v>
      </c>
      <c r="E302" s="77" t="str">
        <f>VLOOKUP(D302,'[1]2- &amp; 3-digit SOC'!$A$1:$B$121,2,FALSE)</f>
        <v>Entertainers and Performers, Sports and Related Workers</v>
      </c>
      <c r="F302" s="77" t="str">
        <f t="shared" si="23"/>
        <v>27-2000 Entertainers and Performers, Sports and Related Workers</v>
      </c>
      <c r="G302" s="77" t="s">
        <v>978</v>
      </c>
      <c r="H302" s="77" t="s">
        <v>979</v>
      </c>
      <c r="I302" s="77" t="s">
        <v>980</v>
      </c>
      <c r="J302" s="78" t="str">
        <f>CONCATENATE(H302, " (", R302, ")")</f>
        <v>Dancers ($46,506)</v>
      </c>
      <c r="K302" s="70">
        <v>7.5270775361600002</v>
      </c>
      <c r="L302" s="70">
        <v>11.589306735599999</v>
      </c>
      <c r="M302" s="70">
        <v>22.358758248099999</v>
      </c>
      <c r="N302" s="70">
        <v>25.097775915900002</v>
      </c>
      <c r="O302" s="70">
        <v>28.744287973300001</v>
      </c>
      <c r="P302" s="70">
        <v>41.372206020500002</v>
      </c>
      <c r="Q302" s="71">
        <v>46506.217155999999</v>
      </c>
      <c r="R302" s="71" t="str">
        <f>TEXT(Q302, "$#,###")</f>
        <v>$46,506</v>
      </c>
      <c r="S302" s="68" t="s">
        <v>484</v>
      </c>
      <c r="T302" s="68" t="s">
        <v>8</v>
      </c>
      <c r="U302" s="68" t="s">
        <v>648</v>
      </c>
      <c r="V302" s="61">
        <v>171.92028190400001</v>
      </c>
      <c r="W302" s="61">
        <v>237.79558053400001</v>
      </c>
      <c r="X302" s="61">
        <f>W302-V302</f>
        <v>65.875298630000003</v>
      </c>
      <c r="Y302" s="72">
        <f>X302/V302</f>
        <v>0.38317351449426229</v>
      </c>
      <c r="Z302" s="61">
        <v>237.79558053400001</v>
      </c>
      <c r="AA302" s="61">
        <v>242.77553359500001</v>
      </c>
      <c r="AB302" s="61">
        <f>AA302-Z302</f>
        <v>4.9799530610000033</v>
      </c>
      <c r="AC302" s="72">
        <f>AB302/Z302</f>
        <v>2.0942159857710096E-2</v>
      </c>
      <c r="AD302" s="61">
        <v>154.75238937500001</v>
      </c>
      <c r="AE302" s="61">
        <v>38.688097343700001</v>
      </c>
      <c r="AF302" s="61">
        <v>109.991812858</v>
      </c>
      <c r="AG302" s="61">
        <v>36.663937619499997</v>
      </c>
      <c r="AH302" s="62">
        <v>0.153</v>
      </c>
      <c r="AI302" s="61">
        <v>236.00402965200001</v>
      </c>
      <c r="AJ302" s="61">
        <v>196.40138475099999</v>
      </c>
      <c r="AK302" s="63">
        <f>AJ302/AI302</f>
        <v>0.83219504785830933</v>
      </c>
      <c r="AL302" s="73">
        <v>134.80000000000001</v>
      </c>
      <c r="AM302" s="74">
        <v>0.66922400000000004</v>
      </c>
      <c r="AN302" s="74">
        <v>0.65889799999999998</v>
      </c>
      <c r="AO302" s="76" t="s">
        <v>90</v>
      </c>
      <c r="AP302" s="75">
        <v>0.148994685894</v>
      </c>
      <c r="AQ302" s="75">
        <v>0.19775698179500001</v>
      </c>
      <c r="AR302" s="75">
        <v>0.39728643829900001</v>
      </c>
      <c r="AS302" s="75">
        <v>0.14385427158299999</v>
      </c>
      <c r="AT302" s="75">
        <v>4.2641588809300003E-2</v>
      </c>
      <c r="AU302" s="76" t="s">
        <v>90</v>
      </c>
      <c r="AV302" s="76" t="s">
        <v>90</v>
      </c>
      <c r="AW302" s="61">
        <v>100</v>
      </c>
      <c r="AX302" s="61">
        <v>103</v>
      </c>
      <c r="AY302" s="61">
        <v>95</v>
      </c>
      <c r="AZ302" s="61">
        <v>92</v>
      </c>
      <c r="BA302" s="61">
        <v>89</v>
      </c>
      <c r="BB302" s="61">
        <f>SUM(AW302:BA302)</f>
        <v>479</v>
      </c>
      <c r="BC302" s="61">
        <f>BA302-AW302</f>
        <v>-11</v>
      </c>
      <c r="BD302" s="63">
        <f>BC302/AW302</f>
        <v>-0.11</v>
      </c>
      <c r="BE302" s="67">
        <f>IF(K302&lt;BE$6,1,0)</f>
        <v>1</v>
      </c>
      <c r="BF302" s="67">
        <f>+IF(AND(K302&gt;=BF$5,K302&lt;BF$6),1,0)</f>
        <v>0</v>
      </c>
      <c r="BG302" s="67">
        <f>+IF(AND(K302&gt;=BG$5,K302&lt;BG$6),1,0)</f>
        <v>0</v>
      </c>
      <c r="BH302" s="67">
        <f>+IF(AND(K302&gt;=BH$5,K302&lt;BH$6),1,0)</f>
        <v>0</v>
      </c>
      <c r="BI302" s="67">
        <f>+IF(K302&gt;=BI$6,1,0)</f>
        <v>0</v>
      </c>
      <c r="BJ302" s="67">
        <f>IF(M302&lt;BJ$6,1,0)</f>
        <v>0</v>
      </c>
      <c r="BK302" s="67">
        <f>+IF(AND(M302&gt;=BK$5,M302&lt;BK$6),1,0)</f>
        <v>0</v>
      </c>
      <c r="BL302" s="67">
        <f>+IF(AND(M302&gt;=BL$5,M302&lt;BL$6),1,0)</f>
        <v>1</v>
      </c>
      <c r="BM302" s="67">
        <f>+IF(AND(M302&gt;=BM$5,M302&lt;BM$6),1,0)</f>
        <v>0</v>
      </c>
      <c r="BN302" s="67">
        <f>+IF(M302&gt;=BN$6,1,0)</f>
        <v>0</v>
      </c>
      <c r="BO302" s="67" t="str">
        <f>+IF(M302&gt;=BO$6,"YES","NO")</f>
        <v>YES</v>
      </c>
      <c r="BP302" s="67" t="str">
        <f>+IF(K302&gt;=BP$6,"YES","NO")</f>
        <v>NO</v>
      </c>
      <c r="BQ302" s="67" t="str">
        <f>+IF(ISERROR(VLOOKUP(E302,'[1]Hi Tech List (2020)'!$A$2:$B$84,1,FALSE)),"NO","YES")</f>
        <v>NO</v>
      </c>
      <c r="BR302" s="67" t="str">
        <f>IF(AL302&gt;=BR$6,"YES","NO")</f>
        <v>YES</v>
      </c>
      <c r="BS302" s="67" t="str">
        <f>IF(AB302&gt;BS$6,"YES","NO")</f>
        <v>NO</v>
      </c>
      <c r="BT302" s="67" t="str">
        <f>IF(AC302&gt;BT$6,"YES","NO")</f>
        <v>NO</v>
      </c>
      <c r="BU302" s="67" t="str">
        <f>IF(AD302&gt;BU$6,"YES","NO")</f>
        <v>YES</v>
      </c>
      <c r="BV302" s="67" t="str">
        <f>IF(OR(BS302="YES",BT302="YES",BU302="YES"),"YES","NO")</f>
        <v>YES</v>
      </c>
      <c r="BW302" s="67" t="str">
        <f>+IF(BE302=1,BE$8,IF(BF302=1,BF$8,IF(BG302=1,BG$8,IF(BH302=1,BH$8,BI$8))))</f>
        <v>&lt;$15</v>
      </c>
      <c r="BX302" s="67" t="str">
        <f>+IF(BJ302=1,BJ$8,IF(BK302=1,BK$8,IF(BL302=1,BL$8,IF(BM302=1,BM$8,BN$8))))</f>
        <v>$20-25</v>
      </c>
    </row>
    <row r="303" spans="1:76" hidden="1" x14ac:dyDescent="0.2">
      <c r="A303" s="77" t="str">
        <f t="shared" si="20"/>
        <v>27-0000</v>
      </c>
      <c r="B303" s="77" t="str">
        <f>VLOOKUP(A303,'[1]2- &amp; 3-digit SOC'!$A$1:$B$121,2,FALSE)</f>
        <v>Arts, Design, Entertainment, Sports, and Media Occupations</v>
      </c>
      <c r="C303" s="77" t="str">
        <f t="shared" si="21"/>
        <v>27-0000 Arts, Design, Entertainment, Sports, and Media Occupations</v>
      </c>
      <c r="D303" s="77" t="str">
        <f t="shared" si="22"/>
        <v>27-2000</v>
      </c>
      <c r="E303" s="77" t="str">
        <f>VLOOKUP(D303,'[1]2- &amp; 3-digit SOC'!$A$1:$B$121,2,FALSE)</f>
        <v>Entertainers and Performers, Sports and Related Workers</v>
      </c>
      <c r="F303" s="77" t="str">
        <f t="shared" si="23"/>
        <v>27-2000 Entertainers and Performers, Sports and Related Workers</v>
      </c>
      <c r="G303" s="77" t="s">
        <v>981</v>
      </c>
      <c r="H303" s="77" t="s">
        <v>982</v>
      </c>
      <c r="I303" s="77" t="s">
        <v>983</v>
      </c>
      <c r="J303" s="78" t="str">
        <f>CONCATENATE(H303, " (", R303, ")")</f>
        <v>Choreographers ($63,310)</v>
      </c>
      <c r="K303" s="70">
        <v>9.33573472438</v>
      </c>
      <c r="L303" s="70">
        <v>20.0153430304</v>
      </c>
      <c r="M303" s="70">
        <v>30.4374370044</v>
      </c>
      <c r="N303" s="70">
        <v>29.2095381072</v>
      </c>
      <c r="O303" s="70">
        <v>46.650207369100002</v>
      </c>
      <c r="P303" s="70">
        <v>64.176644030399999</v>
      </c>
      <c r="Q303" s="71">
        <v>63309.868969100004</v>
      </c>
      <c r="R303" s="71" t="str">
        <f>TEXT(Q303, "$#,###")</f>
        <v>$63,310</v>
      </c>
      <c r="S303" s="68" t="s">
        <v>307</v>
      </c>
      <c r="T303" s="68" t="s">
        <v>539</v>
      </c>
      <c r="U303" s="68" t="s">
        <v>648</v>
      </c>
      <c r="V303" s="61">
        <v>398.66117030599997</v>
      </c>
      <c r="W303" s="61">
        <v>364.15135529899999</v>
      </c>
      <c r="X303" s="61">
        <f>W303-V303</f>
        <v>-34.509815006999986</v>
      </c>
      <c r="Y303" s="72">
        <f>X303/V303</f>
        <v>-8.6564274570586644E-2</v>
      </c>
      <c r="Z303" s="61">
        <v>364.15135529899999</v>
      </c>
      <c r="AA303" s="61">
        <v>388.24195628400003</v>
      </c>
      <c r="AB303" s="61">
        <f>AA303-Z303</f>
        <v>24.090600985000037</v>
      </c>
      <c r="AC303" s="72">
        <f>AB303/Z303</f>
        <v>6.6155461553121381E-2</v>
      </c>
      <c r="AD303" s="61">
        <v>258.23427091799999</v>
      </c>
      <c r="AE303" s="61">
        <v>64.5585677296</v>
      </c>
      <c r="AF303" s="61">
        <v>171.35699826000001</v>
      </c>
      <c r="AG303" s="61">
        <v>57.118999420000002</v>
      </c>
      <c r="AH303" s="62">
        <v>0.153</v>
      </c>
      <c r="AI303" s="61">
        <v>353.20708088999999</v>
      </c>
      <c r="AJ303" s="61">
        <v>430.28927068199999</v>
      </c>
      <c r="AK303" s="63">
        <f>AJ303/AI303</f>
        <v>1.2182351203089439</v>
      </c>
      <c r="AL303" s="73">
        <v>86.8</v>
      </c>
      <c r="AM303" s="74">
        <v>2.2925840000000002</v>
      </c>
      <c r="AN303" s="74">
        <v>2.2718569999999998</v>
      </c>
      <c r="AO303" s="75">
        <v>6.65697817508E-2</v>
      </c>
      <c r="AP303" s="75">
        <v>0.151116541769</v>
      </c>
      <c r="AQ303" s="75">
        <v>0.19204670386100001</v>
      </c>
      <c r="AR303" s="75">
        <v>0.37140209061899998</v>
      </c>
      <c r="AS303" s="75">
        <v>0.12802858389999999</v>
      </c>
      <c r="AT303" s="75">
        <v>5.0855791649199997E-2</v>
      </c>
      <c r="AU303" s="76" t="s">
        <v>90</v>
      </c>
      <c r="AV303" s="76" t="s">
        <v>90</v>
      </c>
      <c r="AW303" s="61">
        <v>100</v>
      </c>
      <c r="AX303" s="61">
        <v>103</v>
      </c>
      <c r="AY303" s="61">
        <v>95</v>
      </c>
      <c r="AZ303" s="61">
        <v>92</v>
      </c>
      <c r="BA303" s="61">
        <v>89</v>
      </c>
      <c r="BB303" s="61">
        <f>SUM(AW303:BA303)</f>
        <v>479</v>
      </c>
      <c r="BC303" s="61">
        <f>BA303-AW303</f>
        <v>-11</v>
      </c>
      <c r="BD303" s="63">
        <f>BC303/AW303</f>
        <v>-0.11</v>
      </c>
      <c r="BE303" s="67">
        <f>IF(K303&lt;BE$6,1,0)</f>
        <v>1</v>
      </c>
      <c r="BF303" s="67">
        <f>+IF(AND(K303&gt;=BF$5,K303&lt;BF$6),1,0)</f>
        <v>0</v>
      </c>
      <c r="BG303" s="67">
        <f>+IF(AND(K303&gt;=BG$5,K303&lt;BG$6),1,0)</f>
        <v>0</v>
      </c>
      <c r="BH303" s="67">
        <f>+IF(AND(K303&gt;=BH$5,K303&lt;BH$6),1,0)</f>
        <v>0</v>
      </c>
      <c r="BI303" s="67">
        <f>+IF(K303&gt;=BI$6,1,0)</f>
        <v>0</v>
      </c>
      <c r="BJ303" s="67">
        <f>IF(M303&lt;BJ$6,1,0)</f>
        <v>0</v>
      </c>
      <c r="BK303" s="67">
        <f>+IF(AND(M303&gt;=BK$5,M303&lt;BK$6),1,0)</f>
        <v>0</v>
      </c>
      <c r="BL303" s="67">
        <f>+IF(AND(M303&gt;=BL$5,M303&lt;BL$6),1,0)</f>
        <v>0</v>
      </c>
      <c r="BM303" s="67">
        <f>+IF(AND(M303&gt;=BM$5,M303&lt;BM$6),1,0)</f>
        <v>0</v>
      </c>
      <c r="BN303" s="67">
        <f>+IF(M303&gt;=BN$6,1,0)</f>
        <v>1</v>
      </c>
      <c r="BO303" s="67" t="str">
        <f>+IF(M303&gt;=BO$6,"YES","NO")</f>
        <v>YES</v>
      </c>
      <c r="BP303" s="67" t="str">
        <f>+IF(K303&gt;=BP$6,"YES","NO")</f>
        <v>NO</v>
      </c>
      <c r="BQ303" s="67" t="str">
        <f>+IF(ISERROR(VLOOKUP(E303,'[1]Hi Tech List (2020)'!$A$2:$B$84,1,FALSE)),"NO","YES")</f>
        <v>NO</v>
      </c>
      <c r="BR303" s="67" t="str">
        <f>IF(AL303&gt;=BR$6,"YES","NO")</f>
        <v>NO</v>
      </c>
      <c r="BS303" s="67" t="str">
        <f>IF(AB303&gt;BS$6,"YES","NO")</f>
        <v>NO</v>
      </c>
      <c r="BT303" s="67" t="str">
        <f>IF(AC303&gt;BT$6,"YES","NO")</f>
        <v>NO</v>
      </c>
      <c r="BU303" s="67" t="str">
        <f>IF(AD303&gt;BU$6,"YES","NO")</f>
        <v>YES</v>
      </c>
      <c r="BV303" s="67" t="str">
        <f>IF(OR(BS303="YES",BT303="YES",BU303="YES"),"YES","NO")</f>
        <v>YES</v>
      </c>
      <c r="BW303" s="67" t="str">
        <f>+IF(BE303=1,BE$8,IF(BF303=1,BF$8,IF(BG303=1,BG$8,IF(BH303=1,BH$8,BI$8))))</f>
        <v>&lt;$15</v>
      </c>
      <c r="BX303" s="67" t="str">
        <f>+IF(BJ303=1,BJ$8,IF(BK303=1,BK$8,IF(BL303=1,BL$8,IF(BM303=1,BM$8,BN$8))))</f>
        <v>&gt;$30</v>
      </c>
    </row>
    <row r="304" spans="1:76" hidden="1" x14ac:dyDescent="0.2">
      <c r="A304" s="77" t="str">
        <f t="shared" si="20"/>
        <v>27-0000</v>
      </c>
      <c r="B304" s="77" t="str">
        <f>VLOOKUP(A304,'[1]2- &amp; 3-digit SOC'!$A$1:$B$121,2,FALSE)</f>
        <v>Arts, Design, Entertainment, Sports, and Media Occupations</v>
      </c>
      <c r="C304" s="77" t="str">
        <f t="shared" si="21"/>
        <v>27-0000 Arts, Design, Entertainment, Sports, and Media Occupations</v>
      </c>
      <c r="D304" s="77" t="str">
        <f t="shared" si="22"/>
        <v>27-2000</v>
      </c>
      <c r="E304" s="77" t="str">
        <f>VLOOKUP(D304,'[1]2- &amp; 3-digit SOC'!$A$1:$B$121,2,FALSE)</f>
        <v>Entertainers and Performers, Sports and Related Workers</v>
      </c>
      <c r="F304" s="77" t="str">
        <f t="shared" si="23"/>
        <v>27-2000 Entertainers and Performers, Sports and Related Workers</v>
      </c>
      <c r="G304" s="77" t="s">
        <v>984</v>
      </c>
      <c r="H304" s="77" t="s">
        <v>985</v>
      </c>
      <c r="I304" s="77" t="s">
        <v>986</v>
      </c>
      <c r="J304" s="78" t="str">
        <f>CONCATENATE(H304, " (", R304, ")")</f>
        <v>Music Directors and Composers ($60,954)</v>
      </c>
      <c r="K304" s="70">
        <v>15.306233933</v>
      </c>
      <c r="L304" s="70">
        <v>22.291542662099999</v>
      </c>
      <c r="M304" s="70">
        <v>29.304813535099999</v>
      </c>
      <c r="N304" s="70">
        <v>32.498733916399999</v>
      </c>
      <c r="O304" s="70">
        <v>38.272453723399998</v>
      </c>
      <c r="P304" s="70">
        <v>49.480423079799998</v>
      </c>
      <c r="Q304" s="71">
        <v>60954.012153099997</v>
      </c>
      <c r="R304" s="71" t="str">
        <f>TEXT(Q304, "$#,###")</f>
        <v>$60,954</v>
      </c>
      <c r="S304" s="68" t="s">
        <v>84</v>
      </c>
      <c r="T304" s="68" t="s">
        <v>546</v>
      </c>
      <c r="U304" s="68" t="s">
        <v>8</v>
      </c>
      <c r="V304" s="61">
        <v>1563.24346956</v>
      </c>
      <c r="W304" s="61">
        <v>1667.9942461600001</v>
      </c>
      <c r="X304" s="61">
        <f>W304-V304</f>
        <v>104.75077660000011</v>
      </c>
      <c r="Y304" s="72">
        <f>X304/V304</f>
        <v>6.7008612951048444E-2</v>
      </c>
      <c r="Z304" s="61">
        <v>1667.9942461600001</v>
      </c>
      <c r="AA304" s="61">
        <v>1722.66042472</v>
      </c>
      <c r="AB304" s="61">
        <f>AA304-Z304</f>
        <v>54.666178559999935</v>
      </c>
      <c r="AC304" s="72">
        <f>AB304/Z304</f>
        <v>3.2773601399315712E-2</v>
      </c>
      <c r="AD304" s="61">
        <v>798.60876067699996</v>
      </c>
      <c r="AE304" s="61">
        <v>199.65219016899999</v>
      </c>
      <c r="AF304" s="61">
        <v>541.92329974200004</v>
      </c>
      <c r="AG304" s="61">
        <v>180.64109991399999</v>
      </c>
      <c r="AH304" s="62">
        <v>0.107</v>
      </c>
      <c r="AI304" s="61">
        <v>1644.0995363899999</v>
      </c>
      <c r="AJ304" s="61">
        <v>823.96045904000005</v>
      </c>
      <c r="AK304" s="63">
        <f>AJ304/AI304</f>
        <v>0.50116215034595502</v>
      </c>
      <c r="AL304" s="73">
        <v>76.400000000000006</v>
      </c>
      <c r="AM304" s="74">
        <v>1.134147</v>
      </c>
      <c r="AN304" s="74">
        <v>1.126495</v>
      </c>
      <c r="AO304" s="75">
        <v>2.1615660242100002E-2</v>
      </c>
      <c r="AP304" s="75">
        <v>3.01538273252E-2</v>
      </c>
      <c r="AQ304" s="75">
        <v>6.3735975082999996E-2</v>
      </c>
      <c r="AR304" s="75">
        <v>0.19153860196299999</v>
      </c>
      <c r="AS304" s="75">
        <v>0.16492212025299999</v>
      </c>
      <c r="AT304" s="75">
        <v>0.140848336849</v>
      </c>
      <c r="AU304" s="75">
        <v>0.182371484877</v>
      </c>
      <c r="AV304" s="75">
        <v>0.20481399340699999</v>
      </c>
      <c r="AW304" s="61">
        <v>432</v>
      </c>
      <c r="AX304" s="61">
        <v>459</v>
      </c>
      <c r="AY304" s="61">
        <v>448</v>
      </c>
      <c r="AZ304" s="61">
        <v>460</v>
      </c>
      <c r="BA304" s="61">
        <v>444</v>
      </c>
      <c r="BB304" s="61">
        <f>SUM(AW304:BA304)</f>
        <v>2243</v>
      </c>
      <c r="BC304" s="61">
        <f>BA304-AW304</f>
        <v>12</v>
      </c>
      <c r="BD304" s="63">
        <f>BC304/AW304</f>
        <v>2.7777777777777776E-2</v>
      </c>
      <c r="BE304" s="67">
        <f>IF(K304&lt;BE$6,1,0)</f>
        <v>0</v>
      </c>
      <c r="BF304" s="67">
        <f>+IF(AND(K304&gt;=BF$5,K304&lt;BF$6),1,0)</f>
        <v>1</v>
      </c>
      <c r="BG304" s="67">
        <f>+IF(AND(K304&gt;=BG$5,K304&lt;BG$6),1,0)</f>
        <v>0</v>
      </c>
      <c r="BH304" s="67">
        <f>+IF(AND(K304&gt;=BH$5,K304&lt;BH$6),1,0)</f>
        <v>0</v>
      </c>
      <c r="BI304" s="67">
        <f>+IF(K304&gt;=BI$6,1,0)</f>
        <v>0</v>
      </c>
      <c r="BJ304" s="67">
        <f>IF(M304&lt;BJ$6,1,0)</f>
        <v>0</v>
      </c>
      <c r="BK304" s="67">
        <f>+IF(AND(M304&gt;=BK$5,M304&lt;BK$6),1,0)</f>
        <v>0</v>
      </c>
      <c r="BL304" s="67">
        <f>+IF(AND(M304&gt;=BL$5,M304&lt;BL$6),1,0)</f>
        <v>0</v>
      </c>
      <c r="BM304" s="67">
        <f>+IF(AND(M304&gt;=BM$5,M304&lt;BM$6),1,0)</f>
        <v>1</v>
      </c>
      <c r="BN304" s="67">
        <f>+IF(M304&gt;=BN$6,1,0)</f>
        <v>0</v>
      </c>
      <c r="BO304" s="67" t="str">
        <f>+IF(M304&gt;=BO$6,"YES","NO")</f>
        <v>YES</v>
      </c>
      <c r="BP304" s="67" t="str">
        <f>+IF(K304&gt;=BP$6,"YES","NO")</f>
        <v>NO</v>
      </c>
      <c r="BQ304" s="67" t="str">
        <f>+IF(ISERROR(VLOOKUP(E304,'[1]Hi Tech List (2020)'!$A$2:$B$84,1,FALSE)),"NO","YES")</f>
        <v>NO</v>
      </c>
      <c r="BR304" s="67" t="str">
        <f>IF(AL304&gt;=BR$6,"YES","NO")</f>
        <v>NO</v>
      </c>
      <c r="BS304" s="67" t="str">
        <f>IF(AB304&gt;BS$6,"YES","NO")</f>
        <v>NO</v>
      </c>
      <c r="BT304" s="67" t="str">
        <f>IF(AC304&gt;BT$6,"YES","NO")</f>
        <v>NO</v>
      </c>
      <c r="BU304" s="67" t="str">
        <f>IF(AD304&gt;BU$6,"YES","NO")</f>
        <v>YES</v>
      </c>
      <c r="BV304" s="67" t="str">
        <f>IF(OR(BS304="YES",BT304="YES",BU304="YES"),"YES","NO")</f>
        <v>YES</v>
      </c>
      <c r="BW304" s="67" t="str">
        <f>+IF(BE304=1,BE$8,IF(BF304=1,BF$8,IF(BG304=1,BG$8,IF(BH304=1,BH$8,BI$8))))</f>
        <v>$15-20</v>
      </c>
      <c r="BX304" s="67" t="str">
        <f>+IF(BJ304=1,BJ$8,IF(BK304=1,BK$8,IF(BL304=1,BL$8,IF(BM304=1,BM$8,BN$8))))</f>
        <v>$25-30</v>
      </c>
    </row>
    <row r="305" spans="1:76" hidden="1" x14ac:dyDescent="0.2">
      <c r="A305" s="77" t="str">
        <f t="shared" si="20"/>
        <v>27-0000</v>
      </c>
      <c r="B305" s="77" t="str">
        <f>VLOOKUP(A305,'[1]2- &amp; 3-digit SOC'!$A$1:$B$121,2,FALSE)</f>
        <v>Arts, Design, Entertainment, Sports, and Media Occupations</v>
      </c>
      <c r="C305" s="77" t="str">
        <f t="shared" si="21"/>
        <v>27-0000 Arts, Design, Entertainment, Sports, and Media Occupations</v>
      </c>
      <c r="D305" s="77" t="str">
        <f t="shared" si="22"/>
        <v>27-2000</v>
      </c>
      <c r="E305" s="77" t="str">
        <f>VLOOKUP(D305,'[1]2- &amp; 3-digit SOC'!$A$1:$B$121,2,FALSE)</f>
        <v>Entertainers and Performers, Sports and Related Workers</v>
      </c>
      <c r="F305" s="77" t="str">
        <f t="shared" si="23"/>
        <v>27-2000 Entertainers and Performers, Sports and Related Workers</v>
      </c>
      <c r="G305" s="77" t="s">
        <v>987</v>
      </c>
      <c r="H305" s="77" t="s">
        <v>988</v>
      </c>
      <c r="I305" s="77" t="s">
        <v>989</v>
      </c>
      <c r="J305" s="78" t="str">
        <f>CONCATENATE(H305, " (", R305, ")")</f>
        <v>Musicians and Singers ($66,773)</v>
      </c>
      <c r="K305" s="70">
        <v>9.4676939355399998</v>
      </c>
      <c r="L305" s="70">
        <v>15.5310707564</v>
      </c>
      <c r="M305" s="70">
        <v>32.102438631600002</v>
      </c>
      <c r="N305" s="70">
        <v>38.0899547486</v>
      </c>
      <c r="O305" s="70">
        <v>50.945027139700002</v>
      </c>
      <c r="P305" s="70">
        <v>63.8894698525</v>
      </c>
      <c r="Q305" s="71">
        <v>66773.072353700001</v>
      </c>
      <c r="R305" s="71" t="str">
        <f>TEXT(Q305, "$#,###")</f>
        <v>$66,773</v>
      </c>
      <c r="S305" s="68" t="s">
        <v>484</v>
      </c>
      <c r="T305" s="68" t="s">
        <v>8</v>
      </c>
      <c r="U305" s="68" t="s">
        <v>648</v>
      </c>
      <c r="V305" s="61">
        <v>4271.06078127</v>
      </c>
      <c r="W305" s="61">
        <v>4288.45115842</v>
      </c>
      <c r="X305" s="61">
        <f>W305-V305</f>
        <v>17.390377149999949</v>
      </c>
      <c r="Y305" s="72">
        <f>X305/V305</f>
        <v>4.0716763447297324E-3</v>
      </c>
      <c r="Z305" s="61">
        <v>4288.45115842</v>
      </c>
      <c r="AA305" s="61">
        <v>4421.3278056299996</v>
      </c>
      <c r="AB305" s="61">
        <f>AA305-Z305</f>
        <v>132.87664720999965</v>
      </c>
      <c r="AC305" s="72">
        <f>AB305/Z305</f>
        <v>3.0984764032839208E-2</v>
      </c>
      <c r="AD305" s="61">
        <v>2039.99575211</v>
      </c>
      <c r="AE305" s="61">
        <v>509.99893802700001</v>
      </c>
      <c r="AF305" s="61">
        <v>1392.5097451700001</v>
      </c>
      <c r="AG305" s="61">
        <v>464.16991505800002</v>
      </c>
      <c r="AH305" s="62">
        <v>0.107</v>
      </c>
      <c r="AI305" s="61">
        <v>4232.7025411200002</v>
      </c>
      <c r="AJ305" s="61">
        <v>1737.9097615600001</v>
      </c>
      <c r="AK305" s="63">
        <f>AJ305/AI305</f>
        <v>0.4105910454789809</v>
      </c>
      <c r="AL305" s="73">
        <v>89.2</v>
      </c>
      <c r="AM305" s="74">
        <v>0.92427899999999996</v>
      </c>
      <c r="AN305" s="74">
        <v>0.92013500000000004</v>
      </c>
      <c r="AO305" s="75">
        <v>2.70158241651E-2</v>
      </c>
      <c r="AP305" s="75">
        <v>2.92550731352E-2</v>
      </c>
      <c r="AQ305" s="75">
        <v>7.2319087296199999E-2</v>
      </c>
      <c r="AR305" s="75">
        <v>0.19287766982099999</v>
      </c>
      <c r="AS305" s="75">
        <v>0.17074680448999999</v>
      </c>
      <c r="AT305" s="75">
        <v>0.137477878149</v>
      </c>
      <c r="AU305" s="75">
        <v>0.169855557435</v>
      </c>
      <c r="AV305" s="75">
        <v>0.20045210550799999</v>
      </c>
      <c r="AW305" s="61">
        <v>651</v>
      </c>
      <c r="AX305" s="61">
        <v>663</v>
      </c>
      <c r="AY305" s="61">
        <v>599</v>
      </c>
      <c r="AZ305" s="61">
        <v>654</v>
      </c>
      <c r="BA305" s="61">
        <v>683</v>
      </c>
      <c r="BB305" s="61">
        <f>SUM(AW305:BA305)</f>
        <v>3250</v>
      </c>
      <c r="BC305" s="61">
        <f>BA305-AW305</f>
        <v>32</v>
      </c>
      <c r="BD305" s="63">
        <f>BC305/AW305</f>
        <v>4.9155145929339478E-2</v>
      </c>
      <c r="BE305" s="67">
        <f>IF(K305&lt;BE$6,1,0)</f>
        <v>1</v>
      </c>
      <c r="BF305" s="67">
        <f>+IF(AND(K305&gt;=BF$5,K305&lt;BF$6),1,0)</f>
        <v>0</v>
      </c>
      <c r="BG305" s="67">
        <f>+IF(AND(K305&gt;=BG$5,K305&lt;BG$6),1,0)</f>
        <v>0</v>
      </c>
      <c r="BH305" s="67">
        <f>+IF(AND(K305&gt;=BH$5,K305&lt;BH$6),1,0)</f>
        <v>0</v>
      </c>
      <c r="BI305" s="67">
        <f>+IF(K305&gt;=BI$6,1,0)</f>
        <v>0</v>
      </c>
      <c r="BJ305" s="67">
        <f>IF(M305&lt;BJ$6,1,0)</f>
        <v>0</v>
      </c>
      <c r="BK305" s="67">
        <f>+IF(AND(M305&gt;=BK$5,M305&lt;BK$6),1,0)</f>
        <v>0</v>
      </c>
      <c r="BL305" s="67">
        <f>+IF(AND(M305&gt;=BL$5,M305&lt;BL$6),1,0)</f>
        <v>0</v>
      </c>
      <c r="BM305" s="67">
        <f>+IF(AND(M305&gt;=BM$5,M305&lt;BM$6),1,0)</f>
        <v>0</v>
      </c>
      <c r="BN305" s="67">
        <f>+IF(M305&gt;=BN$6,1,0)</f>
        <v>1</v>
      </c>
      <c r="BO305" s="67" t="str">
        <f>+IF(M305&gt;=BO$6,"YES","NO")</f>
        <v>YES</v>
      </c>
      <c r="BP305" s="67" t="str">
        <f>+IF(K305&gt;=BP$6,"YES","NO")</f>
        <v>NO</v>
      </c>
      <c r="BQ305" s="67" t="str">
        <f>+IF(ISERROR(VLOOKUP(E305,'[1]Hi Tech List (2020)'!$A$2:$B$84,1,FALSE)),"NO","YES")</f>
        <v>NO</v>
      </c>
      <c r="BR305" s="67" t="str">
        <f>IF(AL305&gt;=BR$6,"YES","NO")</f>
        <v>NO</v>
      </c>
      <c r="BS305" s="67" t="str">
        <f>IF(AB305&gt;BS$6,"YES","NO")</f>
        <v>YES</v>
      </c>
      <c r="BT305" s="67" t="str">
        <f>IF(AC305&gt;BT$6,"YES","NO")</f>
        <v>NO</v>
      </c>
      <c r="BU305" s="67" t="str">
        <f>IF(AD305&gt;BU$6,"YES","NO")</f>
        <v>YES</v>
      </c>
      <c r="BV305" s="67" t="str">
        <f>IF(OR(BS305="YES",BT305="YES",BU305="YES"),"YES","NO")</f>
        <v>YES</v>
      </c>
      <c r="BW305" s="67" t="str">
        <f>+IF(BE305=1,BE$8,IF(BF305=1,BF$8,IF(BG305=1,BG$8,IF(BH305=1,BH$8,BI$8))))</f>
        <v>&lt;$15</v>
      </c>
      <c r="BX305" s="67" t="str">
        <f>+IF(BJ305=1,BJ$8,IF(BK305=1,BK$8,IF(BL305=1,BL$8,IF(BM305=1,BM$8,BN$8))))</f>
        <v>&gt;$30</v>
      </c>
    </row>
    <row r="306" spans="1:76" ht="25.5" hidden="1" x14ac:dyDescent="0.2">
      <c r="A306" s="77" t="str">
        <f t="shared" si="20"/>
        <v>27-0000</v>
      </c>
      <c r="B306" s="77" t="str">
        <f>VLOOKUP(A306,'[1]2- &amp; 3-digit SOC'!$A$1:$B$121,2,FALSE)</f>
        <v>Arts, Design, Entertainment, Sports, and Media Occupations</v>
      </c>
      <c r="C306" s="77" t="str">
        <f t="shared" si="21"/>
        <v>27-0000 Arts, Design, Entertainment, Sports, and Media Occupations</v>
      </c>
      <c r="D306" s="77" t="str">
        <f t="shared" si="22"/>
        <v>27-2000</v>
      </c>
      <c r="E306" s="77" t="str">
        <f>VLOOKUP(D306,'[1]2- &amp; 3-digit SOC'!$A$1:$B$121,2,FALSE)</f>
        <v>Entertainers and Performers, Sports and Related Workers</v>
      </c>
      <c r="F306" s="77" t="str">
        <f t="shared" si="23"/>
        <v>27-2000 Entertainers and Performers, Sports and Related Workers</v>
      </c>
      <c r="G306" s="77" t="s">
        <v>990</v>
      </c>
      <c r="H306" s="77" t="s">
        <v>991</v>
      </c>
      <c r="I306" s="77" t="s">
        <v>992</v>
      </c>
      <c r="J306" s="78" t="str">
        <f>CONCATENATE(H306, " (", R306, ")")</f>
        <v>Miscellaneous Entertainers and Performers, Sports and Related Workers ($37,828)</v>
      </c>
      <c r="K306" s="70">
        <v>6.6669277142699999</v>
      </c>
      <c r="L306" s="70">
        <v>9.7221195792500001</v>
      </c>
      <c r="M306" s="70">
        <v>18.186569939799998</v>
      </c>
      <c r="N306" s="70">
        <v>33.942840246499998</v>
      </c>
      <c r="O306" s="70">
        <v>36.264179792500002</v>
      </c>
      <c r="P306" s="70">
        <v>77.471834502199997</v>
      </c>
      <c r="Q306" s="71">
        <v>37828.065474800002</v>
      </c>
      <c r="R306" s="71" t="str">
        <f>TEXT(Q306, "$#,###")</f>
        <v>$37,828</v>
      </c>
      <c r="S306" s="68" t="s">
        <v>484</v>
      </c>
      <c r="T306" s="68" t="s">
        <v>8</v>
      </c>
      <c r="U306" s="68" t="s">
        <v>317</v>
      </c>
      <c r="V306" s="61">
        <v>717.75206185800005</v>
      </c>
      <c r="W306" s="61">
        <v>815.93799243199999</v>
      </c>
      <c r="X306" s="61">
        <f>W306-V306</f>
        <v>98.18593057399994</v>
      </c>
      <c r="Y306" s="72">
        <f>X306/V306</f>
        <v>0.13679644516775352</v>
      </c>
      <c r="Z306" s="61">
        <v>815.93799243199999</v>
      </c>
      <c r="AA306" s="61">
        <v>866.04755256700003</v>
      </c>
      <c r="AB306" s="61">
        <f>AA306-Z306</f>
        <v>50.109560135000038</v>
      </c>
      <c r="AC306" s="72">
        <f>AB306/Z306</f>
        <v>6.1413441462190708E-2</v>
      </c>
      <c r="AD306" s="61">
        <v>412.63460224300002</v>
      </c>
      <c r="AE306" s="61">
        <v>103.158650561</v>
      </c>
      <c r="AF306" s="61">
        <v>255.97066577800001</v>
      </c>
      <c r="AG306" s="61">
        <v>85.323555259499997</v>
      </c>
      <c r="AH306" s="62">
        <v>0.10210210210200001</v>
      </c>
      <c r="AI306" s="61">
        <v>792.66791552100005</v>
      </c>
      <c r="AJ306" s="61">
        <v>184.61062508699999</v>
      </c>
      <c r="AK306" s="63">
        <f>AJ306/AI306</f>
        <v>0.2328978144216424</v>
      </c>
      <c r="AL306" s="73">
        <v>91.6</v>
      </c>
      <c r="AM306" s="74">
        <v>0.72826400000000002</v>
      </c>
      <c r="AN306" s="74">
        <v>0.72136299999999998</v>
      </c>
      <c r="AO306" s="75">
        <v>2.60911593024E-2</v>
      </c>
      <c r="AP306" s="75">
        <v>4.7064657619100003E-2</v>
      </c>
      <c r="AQ306" s="75">
        <v>0.10931501941299999</v>
      </c>
      <c r="AR306" s="75">
        <v>0.25491163676200002</v>
      </c>
      <c r="AS306" s="75">
        <v>0.18610397497</v>
      </c>
      <c r="AT306" s="75">
        <v>0.15142832981500001</v>
      </c>
      <c r="AU306" s="75">
        <v>0.13173842990099999</v>
      </c>
      <c r="AV306" s="75">
        <v>9.3346792218599997E-2</v>
      </c>
      <c r="AW306" s="61">
        <v>164</v>
      </c>
      <c r="AX306" s="61">
        <v>128</v>
      </c>
      <c r="AY306" s="61">
        <v>124</v>
      </c>
      <c r="AZ306" s="61">
        <v>171</v>
      </c>
      <c r="BA306" s="61">
        <v>138</v>
      </c>
      <c r="BB306" s="61">
        <f>SUM(AW306:BA306)</f>
        <v>725</v>
      </c>
      <c r="BC306" s="61">
        <f>BA306-AW306</f>
        <v>-26</v>
      </c>
      <c r="BD306" s="63">
        <f>BC306/AW306</f>
        <v>-0.15853658536585366</v>
      </c>
      <c r="BE306" s="67">
        <f>IF(K306&lt;BE$6,1,0)</f>
        <v>1</v>
      </c>
      <c r="BF306" s="67">
        <f>+IF(AND(K306&gt;=BF$5,K306&lt;BF$6),1,0)</f>
        <v>0</v>
      </c>
      <c r="BG306" s="67">
        <f>+IF(AND(K306&gt;=BG$5,K306&lt;BG$6),1,0)</f>
        <v>0</v>
      </c>
      <c r="BH306" s="67">
        <f>+IF(AND(K306&gt;=BH$5,K306&lt;BH$6),1,0)</f>
        <v>0</v>
      </c>
      <c r="BI306" s="67">
        <f>+IF(K306&gt;=BI$6,1,0)</f>
        <v>0</v>
      </c>
      <c r="BJ306" s="67">
        <f>IF(M306&lt;BJ$6,1,0)</f>
        <v>0</v>
      </c>
      <c r="BK306" s="67">
        <f>+IF(AND(M306&gt;=BK$5,M306&lt;BK$6),1,0)</f>
        <v>1</v>
      </c>
      <c r="BL306" s="67">
        <f>+IF(AND(M306&gt;=BL$5,M306&lt;BL$6),1,0)</f>
        <v>0</v>
      </c>
      <c r="BM306" s="67">
        <f>+IF(AND(M306&gt;=BM$5,M306&lt;BM$6),1,0)</f>
        <v>0</v>
      </c>
      <c r="BN306" s="67">
        <f>+IF(M306&gt;=BN$6,1,0)</f>
        <v>0</v>
      </c>
      <c r="BO306" s="67" t="str">
        <f>+IF(M306&gt;=BO$6,"YES","NO")</f>
        <v>NO</v>
      </c>
      <c r="BP306" s="67" t="str">
        <f>+IF(K306&gt;=BP$6,"YES","NO")</f>
        <v>NO</v>
      </c>
      <c r="BQ306" s="67" t="str">
        <f>+IF(ISERROR(VLOOKUP(E306,'[1]Hi Tech List (2020)'!$A$2:$B$84,1,FALSE)),"NO","YES")</f>
        <v>NO</v>
      </c>
      <c r="BR306" s="67" t="str">
        <f>IF(AL306&gt;=BR$6,"YES","NO")</f>
        <v>NO</v>
      </c>
      <c r="BS306" s="67" t="str">
        <f>IF(AB306&gt;BS$6,"YES","NO")</f>
        <v>NO</v>
      </c>
      <c r="BT306" s="67" t="str">
        <f>IF(AC306&gt;BT$6,"YES","NO")</f>
        <v>NO</v>
      </c>
      <c r="BU306" s="67" t="str">
        <f>IF(AD306&gt;BU$6,"YES","NO")</f>
        <v>YES</v>
      </c>
      <c r="BV306" s="67" t="str">
        <f>IF(OR(BS306="YES",BT306="YES",BU306="YES"),"YES","NO")</f>
        <v>YES</v>
      </c>
      <c r="BW306" s="67" t="str">
        <f>+IF(BE306=1,BE$8,IF(BF306=1,BF$8,IF(BG306=1,BG$8,IF(BH306=1,BH$8,BI$8))))</f>
        <v>&lt;$15</v>
      </c>
      <c r="BX306" s="67" t="str">
        <f>+IF(BJ306=1,BJ$8,IF(BK306=1,BK$8,IF(BL306=1,BL$8,IF(BM306=1,BM$8,BN$8))))</f>
        <v>$15-20</v>
      </c>
    </row>
    <row r="307" spans="1:76" hidden="1" x14ac:dyDescent="0.2">
      <c r="A307" s="77" t="str">
        <f t="shared" si="20"/>
        <v>27-0000</v>
      </c>
      <c r="B307" s="77" t="str">
        <f>VLOOKUP(A307,'[1]2- &amp; 3-digit SOC'!$A$1:$B$121,2,FALSE)</f>
        <v>Arts, Design, Entertainment, Sports, and Media Occupations</v>
      </c>
      <c r="C307" s="77" t="str">
        <f t="shared" si="21"/>
        <v>27-0000 Arts, Design, Entertainment, Sports, and Media Occupations</v>
      </c>
      <c r="D307" s="77" t="str">
        <f t="shared" si="22"/>
        <v>27-3000</v>
      </c>
      <c r="E307" s="77" t="str">
        <f>VLOOKUP(D307,'[1]2- &amp; 3-digit SOC'!$A$1:$B$121,2,FALSE)</f>
        <v>Media and Communication Workers</v>
      </c>
      <c r="F307" s="77" t="str">
        <f t="shared" si="23"/>
        <v>27-3000 Media and Communication Workers</v>
      </c>
      <c r="G307" s="77" t="s">
        <v>993</v>
      </c>
      <c r="H307" s="77" t="s">
        <v>994</v>
      </c>
      <c r="I307" s="77" t="s">
        <v>995</v>
      </c>
      <c r="J307" s="78" t="str">
        <f>CONCATENATE(H307, " (", R307, ")")</f>
        <v>Broadcast Announcers and Radio Disc Jockeys ($40,072)</v>
      </c>
      <c r="K307" s="70">
        <v>8.5559355847200003</v>
      </c>
      <c r="L307" s="70">
        <v>13.0145418919</v>
      </c>
      <c r="M307" s="70">
        <v>19.265489365499999</v>
      </c>
      <c r="N307" s="70">
        <v>29.4627580724</v>
      </c>
      <c r="O307" s="70">
        <v>33.221203549800002</v>
      </c>
      <c r="P307" s="70">
        <v>52.963940340999997</v>
      </c>
      <c r="Q307" s="71">
        <v>40072.217880299999</v>
      </c>
      <c r="R307" s="71" t="str">
        <f>TEXT(Q307, "$#,###")</f>
        <v>$40,072</v>
      </c>
      <c r="S307" s="68" t="s">
        <v>84</v>
      </c>
      <c r="T307" s="68" t="s">
        <v>8</v>
      </c>
      <c r="U307" s="68" t="s">
        <v>8</v>
      </c>
      <c r="V307" s="61">
        <v>714.34356423500003</v>
      </c>
      <c r="W307" s="61">
        <v>593.51324879699996</v>
      </c>
      <c r="X307" s="61">
        <f>W307-V307</f>
        <v>-120.83031543800007</v>
      </c>
      <c r="Y307" s="72">
        <f>X307/V307</f>
        <v>-0.16914874226857332</v>
      </c>
      <c r="Z307" s="61">
        <v>593.51324879699996</v>
      </c>
      <c r="AA307" s="61">
        <v>543.68234695900003</v>
      </c>
      <c r="AB307" s="61">
        <f>AA307-Z307</f>
        <v>-49.830901837999932</v>
      </c>
      <c r="AC307" s="72">
        <f>AB307/Z307</f>
        <v>-8.3959207210627329E-2</v>
      </c>
      <c r="AD307" s="61">
        <v>230.59593439400001</v>
      </c>
      <c r="AE307" s="61">
        <v>57.648983598500003</v>
      </c>
      <c r="AF307" s="61">
        <v>170.66969367199999</v>
      </c>
      <c r="AG307" s="61">
        <v>56.8898978908</v>
      </c>
      <c r="AH307" s="62">
        <v>9.9000000000000005E-2</v>
      </c>
      <c r="AI307" s="61">
        <v>617.27588737300005</v>
      </c>
      <c r="AJ307" s="61">
        <v>220.353196271</v>
      </c>
      <c r="AK307" s="63">
        <f>AJ307/AI307</f>
        <v>0.35697684095320514</v>
      </c>
      <c r="AL307" s="73">
        <v>92.3</v>
      </c>
      <c r="AM307" s="74">
        <v>0.73784099999999997</v>
      </c>
      <c r="AN307" s="74">
        <v>0.69349899999999998</v>
      </c>
      <c r="AO307" s="76" t="s">
        <v>90</v>
      </c>
      <c r="AP307" s="75">
        <v>2.2323748446500001E-2</v>
      </c>
      <c r="AQ307" s="75">
        <v>5.6052482197999999E-2</v>
      </c>
      <c r="AR307" s="75">
        <v>0.203965563415</v>
      </c>
      <c r="AS307" s="75">
        <v>0.22354368872899999</v>
      </c>
      <c r="AT307" s="75">
        <v>0.22918235977500001</v>
      </c>
      <c r="AU307" s="75">
        <v>0.166257165373</v>
      </c>
      <c r="AV307" s="75">
        <v>8.6537664273100001E-2</v>
      </c>
      <c r="AW307" s="61">
        <v>634</v>
      </c>
      <c r="AX307" s="61">
        <v>677</v>
      </c>
      <c r="AY307" s="61">
        <v>696</v>
      </c>
      <c r="AZ307" s="61">
        <v>644</v>
      </c>
      <c r="BA307" s="61">
        <v>851</v>
      </c>
      <c r="BB307" s="61">
        <f>SUM(AW307:BA307)</f>
        <v>3502</v>
      </c>
      <c r="BC307" s="61">
        <f>BA307-AW307</f>
        <v>217</v>
      </c>
      <c r="BD307" s="63">
        <f>BC307/AW307</f>
        <v>0.3422712933753943</v>
      </c>
      <c r="BE307" s="67">
        <f>IF(K307&lt;BE$6,1,0)</f>
        <v>1</v>
      </c>
      <c r="BF307" s="67">
        <f>+IF(AND(K307&gt;=BF$5,K307&lt;BF$6),1,0)</f>
        <v>0</v>
      </c>
      <c r="BG307" s="67">
        <f>+IF(AND(K307&gt;=BG$5,K307&lt;BG$6),1,0)</f>
        <v>0</v>
      </c>
      <c r="BH307" s="67">
        <f>+IF(AND(K307&gt;=BH$5,K307&lt;BH$6),1,0)</f>
        <v>0</v>
      </c>
      <c r="BI307" s="67">
        <f>+IF(K307&gt;=BI$6,1,0)</f>
        <v>0</v>
      </c>
      <c r="BJ307" s="67">
        <f>IF(M307&lt;BJ$6,1,0)</f>
        <v>0</v>
      </c>
      <c r="BK307" s="67">
        <f>+IF(AND(M307&gt;=BK$5,M307&lt;BK$6),1,0)</f>
        <v>1</v>
      </c>
      <c r="BL307" s="67">
        <f>+IF(AND(M307&gt;=BL$5,M307&lt;BL$6),1,0)</f>
        <v>0</v>
      </c>
      <c r="BM307" s="67">
        <f>+IF(AND(M307&gt;=BM$5,M307&lt;BM$6),1,0)</f>
        <v>0</v>
      </c>
      <c r="BN307" s="67">
        <f>+IF(M307&gt;=BN$6,1,0)</f>
        <v>0</v>
      </c>
      <c r="BO307" s="67" t="str">
        <f>+IF(M307&gt;=BO$6,"YES","NO")</f>
        <v>NO</v>
      </c>
      <c r="BP307" s="67" t="str">
        <f>+IF(K307&gt;=BP$6,"YES","NO")</f>
        <v>NO</v>
      </c>
      <c r="BQ307" s="67" t="str">
        <f>+IF(ISERROR(VLOOKUP(E307,'[1]Hi Tech List (2020)'!$A$2:$B$84,1,FALSE)),"NO","YES")</f>
        <v>NO</v>
      </c>
      <c r="BR307" s="67" t="str">
        <f>IF(AL307&gt;=BR$6,"YES","NO")</f>
        <v>NO</v>
      </c>
      <c r="BS307" s="67" t="str">
        <f>IF(AB307&gt;BS$6,"YES","NO")</f>
        <v>NO</v>
      </c>
      <c r="BT307" s="67" t="str">
        <f>IF(AC307&gt;BT$6,"YES","NO")</f>
        <v>NO</v>
      </c>
      <c r="BU307" s="67" t="str">
        <f>IF(AD307&gt;BU$6,"YES","NO")</f>
        <v>YES</v>
      </c>
      <c r="BV307" s="67" t="str">
        <f>IF(OR(BS307="YES",BT307="YES",BU307="YES"),"YES","NO")</f>
        <v>YES</v>
      </c>
      <c r="BW307" s="67" t="str">
        <f>+IF(BE307=1,BE$8,IF(BF307=1,BF$8,IF(BG307=1,BG$8,IF(BH307=1,BH$8,BI$8))))</f>
        <v>&lt;$15</v>
      </c>
      <c r="BX307" s="67" t="str">
        <f>+IF(BJ307=1,BJ$8,IF(BK307=1,BK$8,IF(BL307=1,BL$8,IF(BM307=1,BM$8,BN$8))))</f>
        <v>$15-20</v>
      </c>
    </row>
    <row r="308" spans="1:76" hidden="1" x14ac:dyDescent="0.2">
      <c r="A308" s="77" t="str">
        <f t="shared" si="20"/>
        <v>27-0000</v>
      </c>
      <c r="B308" s="77" t="str">
        <f>VLOOKUP(A308,'[1]2- &amp; 3-digit SOC'!$A$1:$B$121,2,FALSE)</f>
        <v>Arts, Design, Entertainment, Sports, and Media Occupations</v>
      </c>
      <c r="C308" s="77" t="str">
        <f t="shared" si="21"/>
        <v>27-0000 Arts, Design, Entertainment, Sports, and Media Occupations</v>
      </c>
      <c r="D308" s="77" t="str">
        <f t="shared" si="22"/>
        <v>27-3000</v>
      </c>
      <c r="E308" s="77" t="str">
        <f>VLOOKUP(D308,'[1]2- &amp; 3-digit SOC'!$A$1:$B$121,2,FALSE)</f>
        <v>Media and Communication Workers</v>
      </c>
      <c r="F308" s="77" t="str">
        <f t="shared" si="23"/>
        <v>27-3000 Media and Communication Workers</v>
      </c>
      <c r="G308" s="77" t="s">
        <v>996</v>
      </c>
      <c r="H308" s="77" t="s">
        <v>997</v>
      </c>
      <c r="I308" s="77" t="s">
        <v>998</v>
      </c>
      <c r="J308" s="78" t="str">
        <f>CONCATENATE(H308, " (", R308, ")")</f>
        <v>News Analysts, Reporters, and Journalists ($44,418)</v>
      </c>
      <c r="K308" s="70">
        <v>9.9254135462100006</v>
      </c>
      <c r="L308" s="70">
        <v>13.9593497521</v>
      </c>
      <c r="M308" s="70">
        <v>21.354715370699999</v>
      </c>
      <c r="N308" s="70">
        <v>28.6725579256</v>
      </c>
      <c r="O308" s="70">
        <v>35.094591878000003</v>
      </c>
      <c r="P308" s="70">
        <v>55.920523103699999</v>
      </c>
      <c r="Q308" s="71">
        <v>44417.807971000002</v>
      </c>
      <c r="R308" s="71" t="str">
        <f>TEXT(Q308, "$#,###")</f>
        <v>$44,418</v>
      </c>
      <c r="S308" s="68" t="s">
        <v>84</v>
      </c>
      <c r="T308" s="68" t="s">
        <v>8</v>
      </c>
      <c r="U308" s="68" t="s">
        <v>8</v>
      </c>
      <c r="V308" s="61">
        <v>701.30062834</v>
      </c>
      <c r="W308" s="61">
        <v>599.51944487900005</v>
      </c>
      <c r="X308" s="61">
        <f>W308-V308</f>
        <v>-101.78118346099996</v>
      </c>
      <c r="Y308" s="72">
        <f>X308/V308</f>
        <v>-0.14513202947203843</v>
      </c>
      <c r="Z308" s="61">
        <v>599.51944487900005</v>
      </c>
      <c r="AA308" s="61">
        <v>578.16192685700003</v>
      </c>
      <c r="AB308" s="61">
        <f>AA308-Z308</f>
        <v>-21.357518022000022</v>
      </c>
      <c r="AC308" s="72">
        <f>AB308/Z308</f>
        <v>-3.5624395846427584E-2</v>
      </c>
      <c r="AD308" s="61">
        <v>238.04329652300001</v>
      </c>
      <c r="AE308" s="61">
        <v>59.510824130800003</v>
      </c>
      <c r="AF308" s="61">
        <v>175.78876190700001</v>
      </c>
      <c r="AG308" s="61">
        <v>58.596253969000003</v>
      </c>
      <c r="AH308" s="62">
        <v>9.9000000000000005E-2</v>
      </c>
      <c r="AI308" s="61">
        <v>608.06018676500003</v>
      </c>
      <c r="AJ308" s="61">
        <v>217.26195791800001</v>
      </c>
      <c r="AK308" s="63">
        <f>AJ308/AI308</f>
        <v>0.3573033766178253</v>
      </c>
      <c r="AL308" s="73">
        <v>82.2</v>
      </c>
      <c r="AM308" s="74">
        <v>0.48783500000000002</v>
      </c>
      <c r="AN308" s="74">
        <v>0.47729899999999997</v>
      </c>
      <c r="AO308" s="76" t="s">
        <v>90</v>
      </c>
      <c r="AP308" s="75">
        <v>1.6828964936400001E-2</v>
      </c>
      <c r="AQ308" s="75">
        <v>5.9957682460800001E-2</v>
      </c>
      <c r="AR308" s="75">
        <v>0.239621997039</v>
      </c>
      <c r="AS308" s="75">
        <v>0.20457421129299999</v>
      </c>
      <c r="AT308" s="75">
        <v>0.19713648480400001</v>
      </c>
      <c r="AU308" s="75">
        <v>0.169861637023</v>
      </c>
      <c r="AV308" s="75">
        <v>0.10651854629</v>
      </c>
      <c r="AW308" s="61">
        <v>757</v>
      </c>
      <c r="AX308" s="61">
        <v>801</v>
      </c>
      <c r="AY308" s="61">
        <v>901</v>
      </c>
      <c r="AZ308" s="61">
        <v>837</v>
      </c>
      <c r="BA308" s="61">
        <v>1101</v>
      </c>
      <c r="BB308" s="61">
        <f>SUM(AW308:BA308)</f>
        <v>4397</v>
      </c>
      <c r="BC308" s="61">
        <f>BA308-AW308</f>
        <v>344</v>
      </c>
      <c r="BD308" s="63">
        <f>BC308/AW308</f>
        <v>0.45442536327608984</v>
      </c>
      <c r="BE308" s="67">
        <f>IF(K308&lt;BE$6,1,0)</f>
        <v>1</v>
      </c>
      <c r="BF308" s="67">
        <f>+IF(AND(K308&gt;=BF$5,K308&lt;BF$6),1,0)</f>
        <v>0</v>
      </c>
      <c r="BG308" s="67">
        <f>+IF(AND(K308&gt;=BG$5,K308&lt;BG$6),1,0)</f>
        <v>0</v>
      </c>
      <c r="BH308" s="67">
        <f>+IF(AND(K308&gt;=BH$5,K308&lt;BH$6),1,0)</f>
        <v>0</v>
      </c>
      <c r="BI308" s="67">
        <f>+IF(K308&gt;=BI$6,1,0)</f>
        <v>0</v>
      </c>
      <c r="BJ308" s="67">
        <f>IF(M308&lt;BJ$6,1,0)</f>
        <v>0</v>
      </c>
      <c r="BK308" s="67">
        <f>+IF(AND(M308&gt;=BK$5,M308&lt;BK$6),1,0)</f>
        <v>0</v>
      </c>
      <c r="BL308" s="67">
        <f>+IF(AND(M308&gt;=BL$5,M308&lt;BL$6),1,0)</f>
        <v>1</v>
      </c>
      <c r="BM308" s="67">
        <f>+IF(AND(M308&gt;=BM$5,M308&lt;BM$6),1,0)</f>
        <v>0</v>
      </c>
      <c r="BN308" s="67">
        <f>+IF(M308&gt;=BN$6,1,0)</f>
        <v>0</v>
      </c>
      <c r="BO308" s="67" t="str">
        <f>+IF(M308&gt;=BO$6,"YES","NO")</f>
        <v>YES</v>
      </c>
      <c r="BP308" s="67" t="str">
        <f>+IF(K308&gt;=BP$6,"YES","NO")</f>
        <v>NO</v>
      </c>
      <c r="BQ308" s="67" t="str">
        <f>+IF(ISERROR(VLOOKUP(E308,'[1]Hi Tech List (2020)'!$A$2:$B$84,1,FALSE)),"NO","YES")</f>
        <v>NO</v>
      </c>
      <c r="BR308" s="67" t="str">
        <f>IF(AL308&gt;=BR$6,"YES","NO")</f>
        <v>NO</v>
      </c>
      <c r="BS308" s="67" t="str">
        <f>IF(AB308&gt;BS$6,"YES","NO")</f>
        <v>NO</v>
      </c>
      <c r="BT308" s="67" t="str">
        <f>IF(AC308&gt;BT$6,"YES","NO")</f>
        <v>NO</v>
      </c>
      <c r="BU308" s="67" t="str">
        <f>IF(AD308&gt;BU$6,"YES","NO")</f>
        <v>YES</v>
      </c>
      <c r="BV308" s="67" t="str">
        <f>IF(OR(BS308="YES",BT308="YES",BU308="YES"),"YES","NO")</f>
        <v>YES</v>
      </c>
      <c r="BW308" s="67" t="str">
        <f>+IF(BE308=1,BE$8,IF(BF308=1,BF$8,IF(BG308=1,BG$8,IF(BH308=1,BH$8,BI$8))))</f>
        <v>&lt;$15</v>
      </c>
      <c r="BX308" s="67" t="str">
        <f>+IF(BJ308=1,BJ$8,IF(BK308=1,BK$8,IF(BL308=1,BL$8,IF(BM308=1,BM$8,BN$8))))</f>
        <v>$20-25</v>
      </c>
    </row>
    <row r="309" spans="1:76" hidden="1" x14ac:dyDescent="0.2">
      <c r="A309" s="77" t="str">
        <f t="shared" si="20"/>
        <v>27-0000</v>
      </c>
      <c r="B309" s="77" t="str">
        <f>VLOOKUP(A309,'[1]2- &amp; 3-digit SOC'!$A$1:$B$121,2,FALSE)</f>
        <v>Arts, Design, Entertainment, Sports, and Media Occupations</v>
      </c>
      <c r="C309" s="77" t="str">
        <f t="shared" si="21"/>
        <v>27-0000 Arts, Design, Entertainment, Sports, and Media Occupations</v>
      </c>
      <c r="D309" s="77" t="str">
        <f t="shared" si="22"/>
        <v>27-3000</v>
      </c>
      <c r="E309" s="77" t="str">
        <f>VLOOKUP(D309,'[1]2- &amp; 3-digit SOC'!$A$1:$B$121,2,FALSE)</f>
        <v>Media and Communication Workers</v>
      </c>
      <c r="F309" s="77" t="str">
        <f t="shared" si="23"/>
        <v>27-3000 Media and Communication Workers</v>
      </c>
      <c r="G309" s="77" t="s">
        <v>999</v>
      </c>
      <c r="H309" s="77" t="s">
        <v>1000</v>
      </c>
      <c r="I309" s="77" t="s">
        <v>1001</v>
      </c>
      <c r="J309" s="78" t="str">
        <f>CONCATENATE(H309, " (", R309, ")")</f>
        <v>Editors ($52,952)</v>
      </c>
      <c r="K309" s="70">
        <v>13.4678136438</v>
      </c>
      <c r="L309" s="70">
        <v>18.310697719499998</v>
      </c>
      <c r="M309" s="70">
        <v>25.457708569000001</v>
      </c>
      <c r="N309" s="70">
        <v>32.183698807900001</v>
      </c>
      <c r="O309" s="70">
        <v>35.071937955400003</v>
      </c>
      <c r="P309" s="70">
        <v>51.142372961699998</v>
      </c>
      <c r="Q309" s="71">
        <v>52952.033823600003</v>
      </c>
      <c r="R309" s="71" t="str">
        <f>TEXT(Q309, "$#,###")</f>
        <v>$52,952</v>
      </c>
      <c r="S309" s="68" t="s">
        <v>84</v>
      </c>
      <c r="T309" s="68" t="s">
        <v>546</v>
      </c>
      <c r="U309" s="68" t="s">
        <v>8</v>
      </c>
      <c r="V309" s="61">
        <v>2189.0786072300002</v>
      </c>
      <c r="W309" s="61">
        <v>1923.3841402200001</v>
      </c>
      <c r="X309" s="61">
        <f>W309-V309</f>
        <v>-265.69446701000015</v>
      </c>
      <c r="Y309" s="72">
        <f>X309/V309</f>
        <v>-0.12137273925772936</v>
      </c>
      <c r="Z309" s="61">
        <v>1923.3841402200001</v>
      </c>
      <c r="AA309" s="61">
        <v>1892.5149269000001</v>
      </c>
      <c r="AB309" s="61">
        <f>AA309-Z309</f>
        <v>-30.869213319999972</v>
      </c>
      <c r="AC309" s="72">
        <f>AB309/Z309</f>
        <v>-1.6049426983664895E-2</v>
      </c>
      <c r="AD309" s="61">
        <v>749.90793257500002</v>
      </c>
      <c r="AE309" s="61">
        <v>187.476983144</v>
      </c>
      <c r="AF309" s="61">
        <v>539.03574875000004</v>
      </c>
      <c r="AG309" s="61">
        <v>179.678582917</v>
      </c>
      <c r="AH309" s="62">
        <v>9.4E-2</v>
      </c>
      <c r="AI309" s="61">
        <v>1936.3344848300001</v>
      </c>
      <c r="AJ309" s="61">
        <v>828.07665552799995</v>
      </c>
      <c r="AK309" s="63">
        <f>AJ309/AI309</f>
        <v>0.42765165936746757</v>
      </c>
      <c r="AL309" s="73">
        <v>89.9</v>
      </c>
      <c r="AM309" s="74">
        <v>0.63906300000000005</v>
      </c>
      <c r="AN309" s="74">
        <v>0.63179600000000002</v>
      </c>
      <c r="AO309" s="76" t="s">
        <v>90</v>
      </c>
      <c r="AP309" s="75">
        <v>1.9080633490199998E-2</v>
      </c>
      <c r="AQ309" s="75">
        <v>4.7605998678100003E-2</v>
      </c>
      <c r="AR309" s="75">
        <v>0.212466433417</v>
      </c>
      <c r="AS309" s="75">
        <v>0.20797852544100001</v>
      </c>
      <c r="AT309" s="75">
        <v>0.19316737612099999</v>
      </c>
      <c r="AU309" s="75">
        <v>0.192928510227</v>
      </c>
      <c r="AV309" s="75">
        <v>0.12249705081499999</v>
      </c>
      <c r="AW309" s="61">
        <v>607</v>
      </c>
      <c r="AX309" s="61">
        <v>680</v>
      </c>
      <c r="AY309" s="61">
        <v>758</v>
      </c>
      <c r="AZ309" s="61">
        <v>739</v>
      </c>
      <c r="BA309" s="61">
        <v>1061</v>
      </c>
      <c r="BB309" s="61">
        <f>SUM(AW309:BA309)</f>
        <v>3845</v>
      </c>
      <c r="BC309" s="61">
        <f>BA309-AW309</f>
        <v>454</v>
      </c>
      <c r="BD309" s="63">
        <f>BC309/AW309</f>
        <v>0.74794069192751234</v>
      </c>
      <c r="BE309" s="67">
        <f>IF(K309&lt;BE$6,1,0)</f>
        <v>1</v>
      </c>
      <c r="BF309" s="67">
        <f>+IF(AND(K309&gt;=BF$5,K309&lt;BF$6),1,0)</f>
        <v>0</v>
      </c>
      <c r="BG309" s="67">
        <f>+IF(AND(K309&gt;=BG$5,K309&lt;BG$6),1,0)</f>
        <v>0</v>
      </c>
      <c r="BH309" s="67">
        <f>+IF(AND(K309&gt;=BH$5,K309&lt;BH$6),1,0)</f>
        <v>0</v>
      </c>
      <c r="BI309" s="67">
        <f>+IF(K309&gt;=BI$6,1,0)</f>
        <v>0</v>
      </c>
      <c r="BJ309" s="67">
        <f>IF(M309&lt;BJ$6,1,0)</f>
        <v>0</v>
      </c>
      <c r="BK309" s="67">
        <f>+IF(AND(M309&gt;=BK$5,M309&lt;BK$6),1,0)</f>
        <v>0</v>
      </c>
      <c r="BL309" s="67">
        <f>+IF(AND(M309&gt;=BL$5,M309&lt;BL$6),1,0)</f>
        <v>0</v>
      </c>
      <c r="BM309" s="67">
        <f>+IF(AND(M309&gt;=BM$5,M309&lt;BM$6),1,0)</f>
        <v>1</v>
      </c>
      <c r="BN309" s="67">
        <f>+IF(M309&gt;=BN$6,1,0)</f>
        <v>0</v>
      </c>
      <c r="BO309" s="67" t="str">
        <f>+IF(M309&gt;=BO$6,"YES","NO")</f>
        <v>YES</v>
      </c>
      <c r="BP309" s="67" t="str">
        <f>+IF(K309&gt;=BP$6,"YES","NO")</f>
        <v>NO</v>
      </c>
      <c r="BQ309" s="67" t="str">
        <f>+IF(ISERROR(VLOOKUP(E309,'[1]Hi Tech List (2020)'!$A$2:$B$84,1,FALSE)),"NO","YES")</f>
        <v>NO</v>
      </c>
      <c r="BR309" s="67" t="str">
        <f>IF(AL309&gt;=BR$6,"YES","NO")</f>
        <v>NO</v>
      </c>
      <c r="BS309" s="67" t="str">
        <f>IF(AB309&gt;BS$6,"YES","NO")</f>
        <v>NO</v>
      </c>
      <c r="BT309" s="67" t="str">
        <f>IF(AC309&gt;BT$6,"YES","NO")</f>
        <v>NO</v>
      </c>
      <c r="BU309" s="67" t="str">
        <f>IF(AD309&gt;BU$6,"YES","NO")</f>
        <v>YES</v>
      </c>
      <c r="BV309" s="67" t="str">
        <f>IF(OR(BS309="YES",BT309="YES",BU309="YES"),"YES","NO")</f>
        <v>YES</v>
      </c>
      <c r="BW309" s="67" t="str">
        <f>+IF(BE309=1,BE$8,IF(BF309=1,BF$8,IF(BG309=1,BG$8,IF(BH309=1,BH$8,BI$8))))</f>
        <v>&lt;$15</v>
      </c>
      <c r="BX309" s="67" t="str">
        <f>+IF(BJ309=1,BJ$8,IF(BK309=1,BK$8,IF(BL309=1,BL$8,IF(BM309=1,BM$8,BN$8))))</f>
        <v>$25-30</v>
      </c>
    </row>
    <row r="310" spans="1:76" hidden="1" x14ac:dyDescent="0.2">
      <c r="A310" s="77" t="str">
        <f t="shared" si="20"/>
        <v>27-0000</v>
      </c>
      <c r="B310" s="77" t="str">
        <f>VLOOKUP(A310,'[1]2- &amp; 3-digit SOC'!$A$1:$B$121,2,FALSE)</f>
        <v>Arts, Design, Entertainment, Sports, and Media Occupations</v>
      </c>
      <c r="C310" s="77" t="str">
        <f t="shared" si="21"/>
        <v>27-0000 Arts, Design, Entertainment, Sports, and Media Occupations</v>
      </c>
      <c r="D310" s="77" t="str">
        <f t="shared" si="22"/>
        <v>27-3000</v>
      </c>
      <c r="E310" s="77" t="str">
        <f>VLOOKUP(D310,'[1]2- &amp; 3-digit SOC'!$A$1:$B$121,2,FALSE)</f>
        <v>Media and Communication Workers</v>
      </c>
      <c r="F310" s="77" t="str">
        <f t="shared" si="23"/>
        <v>27-3000 Media and Communication Workers</v>
      </c>
      <c r="G310" s="77" t="s">
        <v>1002</v>
      </c>
      <c r="H310" s="77" t="s">
        <v>1003</v>
      </c>
      <c r="I310" s="77" t="s">
        <v>1004</v>
      </c>
      <c r="J310" s="78" t="str">
        <f>CONCATENATE(H310, " (", R310, ")")</f>
        <v>Technical Writers ($75,467)</v>
      </c>
      <c r="K310" s="70">
        <v>23.684703133399999</v>
      </c>
      <c r="L310" s="70">
        <v>29.851901546699999</v>
      </c>
      <c r="M310" s="70">
        <v>36.2819992457</v>
      </c>
      <c r="N310" s="70">
        <v>38.336375957800001</v>
      </c>
      <c r="O310" s="70">
        <v>45.120708843199999</v>
      </c>
      <c r="P310" s="70">
        <v>55.664043796800001</v>
      </c>
      <c r="Q310" s="71">
        <v>75466.558431099998</v>
      </c>
      <c r="R310" s="71" t="str">
        <f>TEXT(Q310, "$#,###")</f>
        <v>$75,467</v>
      </c>
      <c r="S310" s="68" t="s">
        <v>84</v>
      </c>
      <c r="T310" s="68" t="s">
        <v>546</v>
      </c>
      <c r="U310" s="68" t="s">
        <v>317</v>
      </c>
      <c r="V310" s="61">
        <v>1894.7700440199999</v>
      </c>
      <c r="W310" s="61">
        <v>1944.0782856200001</v>
      </c>
      <c r="X310" s="61">
        <f>W310-V310</f>
        <v>49.308241600000201</v>
      </c>
      <c r="Y310" s="72">
        <f>X310/V310</f>
        <v>2.6023338164765569E-2</v>
      </c>
      <c r="Z310" s="61">
        <v>1944.0782856200001</v>
      </c>
      <c r="AA310" s="61">
        <v>2052.7530764100002</v>
      </c>
      <c r="AB310" s="61">
        <f>AA310-Z310</f>
        <v>108.67479079000009</v>
      </c>
      <c r="AC310" s="72">
        <f>AB310/Z310</f>
        <v>5.5900419028311825E-2</v>
      </c>
      <c r="AD310" s="61">
        <v>815.87572724400002</v>
      </c>
      <c r="AE310" s="61">
        <v>203.968931811</v>
      </c>
      <c r="AF310" s="61">
        <v>511.98721673599999</v>
      </c>
      <c r="AG310" s="61">
        <v>170.66240557899999</v>
      </c>
      <c r="AH310" s="62">
        <v>8.5999999999999993E-2</v>
      </c>
      <c r="AI310" s="61">
        <v>1890.72417544</v>
      </c>
      <c r="AJ310" s="61">
        <v>1116.6278957899999</v>
      </c>
      <c r="AK310" s="63">
        <f>AJ310/AI310</f>
        <v>0.5905821220750741</v>
      </c>
      <c r="AL310" s="73">
        <v>93.9</v>
      </c>
      <c r="AM310" s="74">
        <v>1.42014</v>
      </c>
      <c r="AN310" s="74">
        <v>1.4091899999999999</v>
      </c>
      <c r="AO310" s="76" t="s">
        <v>90</v>
      </c>
      <c r="AP310" s="75">
        <v>7.0700065458099998E-3</v>
      </c>
      <c r="AQ310" s="75">
        <v>2.8618692979799999E-2</v>
      </c>
      <c r="AR310" s="75">
        <v>0.17318567882499999</v>
      </c>
      <c r="AS310" s="75">
        <v>0.22966157766</v>
      </c>
      <c r="AT310" s="75">
        <v>0.23606594171600001</v>
      </c>
      <c r="AU310" s="75">
        <v>0.25076421849300001</v>
      </c>
      <c r="AV310" s="75">
        <v>7.4324411475300001E-2</v>
      </c>
      <c r="AW310" s="61">
        <v>32</v>
      </c>
      <c r="AX310" s="61">
        <v>28</v>
      </c>
      <c r="AY310" s="61">
        <v>47</v>
      </c>
      <c r="AZ310" s="61">
        <v>48</v>
      </c>
      <c r="BA310" s="61">
        <v>57</v>
      </c>
      <c r="BB310" s="61">
        <f>SUM(AW310:BA310)</f>
        <v>212</v>
      </c>
      <c r="BC310" s="61">
        <f>BA310-AW310</f>
        <v>25</v>
      </c>
      <c r="BD310" s="63">
        <f>BC310/AW310</f>
        <v>0.78125</v>
      </c>
      <c r="BE310" s="67">
        <f>IF(K310&lt;BE$6,1,0)</f>
        <v>0</v>
      </c>
      <c r="BF310" s="67">
        <f>+IF(AND(K310&gt;=BF$5,K310&lt;BF$6),1,0)</f>
        <v>0</v>
      </c>
      <c r="BG310" s="67">
        <f>+IF(AND(K310&gt;=BG$5,K310&lt;BG$6),1,0)</f>
        <v>1</v>
      </c>
      <c r="BH310" s="67">
        <f>+IF(AND(K310&gt;=BH$5,K310&lt;BH$6),1,0)</f>
        <v>0</v>
      </c>
      <c r="BI310" s="67">
        <f>+IF(K310&gt;=BI$6,1,0)</f>
        <v>0</v>
      </c>
      <c r="BJ310" s="67">
        <f>IF(M310&lt;BJ$6,1,0)</f>
        <v>0</v>
      </c>
      <c r="BK310" s="67">
        <f>+IF(AND(M310&gt;=BK$5,M310&lt;BK$6),1,0)</f>
        <v>0</v>
      </c>
      <c r="BL310" s="67">
        <f>+IF(AND(M310&gt;=BL$5,M310&lt;BL$6),1,0)</f>
        <v>0</v>
      </c>
      <c r="BM310" s="67">
        <f>+IF(AND(M310&gt;=BM$5,M310&lt;BM$6),1,0)</f>
        <v>0</v>
      </c>
      <c r="BN310" s="67">
        <f>+IF(M310&gt;=BN$6,1,0)</f>
        <v>1</v>
      </c>
      <c r="BO310" s="67" t="str">
        <f>+IF(M310&gt;=BO$6,"YES","NO")</f>
        <v>YES</v>
      </c>
      <c r="BP310" s="67" t="str">
        <f>+IF(K310&gt;=BP$6,"YES","NO")</f>
        <v>YES</v>
      </c>
      <c r="BQ310" s="67" t="str">
        <f>+IF(ISERROR(VLOOKUP(E310,'[1]Hi Tech List (2020)'!$A$2:$B$84,1,FALSE)),"NO","YES")</f>
        <v>NO</v>
      </c>
      <c r="BR310" s="67" t="str">
        <f>IF(AL310&gt;=BR$6,"YES","NO")</f>
        <v>NO</v>
      </c>
      <c r="BS310" s="67" t="str">
        <f>IF(AB310&gt;BS$6,"YES","NO")</f>
        <v>YES</v>
      </c>
      <c r="BT310" s="67" t="str">
        <f>IF(AC310&gt;BT$6,"YES","NO")</f>
        <v>NO</v>
      </c>
      <c r="BU310" s="67" t="str">
        <f>IF(AD310&gt;BU$6,"YES","NO")</f>
        <v>YES</v>
      </c>
      <c r="BV310" s="67" t="str">
        <f>IF(OR(BS310="YES",BT310="YES",BU310="YES"),"YES","NO")</f>
        <v>YES</v>
      </c>
      <c r="BW310" s="67" t="str">
        <f>+IF(BE310=1,BE$8,IF(BF310=1,BF$8,IF(BG310=1,BG$8,IF(BH310=1,BH$8,BI$8))))</f>
        <v>$20-25</v>
      </c>
      <c r="BX310" s="67" t="str">
        <f>+IF(BJ310=1,BJ$8,IF(BK310=1,BK$8,IF(BL310=1,BL$8,IF(BM310=1,BM$8,BN$8))))</f>
        <v>&gt;$30</v>
      </c>
    </row>
    <row r="311" spans="1:76" hidden="1" x14ac:dyDescent="0.2">
      <c r="A311" s="77" t="str">
        <f t="shared" si="20"/>
        <v>27-0000</v>
      </c>
      <c r="B311" s="77" t="str">
        <f>VLOOKUP(A311,'[1]2- &amp; 3-digit SOC'!$A$1:$B$121,2,FALSE)</f>
        <v>Arts, Design, Entertainment, Sports, and Media Occupations</v>
      </c>
      <c r="C311" s="77" t="str">
        <f t="shared" si="21"/>
        <v>27-0000 Arts, Design, Entertainment, Sports, and Media Occupations</v>
      </c>
      <c r="D311" s="77" t="str">
        <f t="shared" si="22"/>
        <v>27-3000</v>
      </c>
      <c r="E311" s="77" t="str">
        <f>VLOOKUP(D311,'[1]2- &amp; 3-digit SOC'!$A$1:$B$121,2,FALSE)</f>
        <v>Media and Communication Workers</v>
      </c>
      <c r="F311" s="77" t="str">
        <f t="shared" si="23"/>
        <v>27-3000 Media and Communication Workers</v>
      </c>
      <c r="G311" s="77" t="s">
        <v>1005</v>
      </c>
      <c r="H311" s="77" t="s">
        <v>1006</v>
      </c>
      <c r="I311" s="77" t="s">
        <v>1007</v>
      </c>
      <c r="J311" s="78" t="str">
        <f>CONCATENATE(H311, " (", R311, ")")</f>
        <v>Writers and Authors ($48,483)</v>
      </c>
      <c r="K311" s="70">
        <v>3.4036547708999998</v>
      </c>
      <c r="L311" s="70">
        <v>12.6767168536</v>
      </c>
      <c r="M311" s="70">
        <v>23.309311218200001</v>
      </c>
      <c r="N311" s="70">
        <v>30.854499221800001</v>
      </c>
      <c r="O311" s="70">
        <v>36.637477287899998</v>
      </c>
      <c r="P311" s="70">
        <v>54.983750575499997</v>
      </c>
      <c r="Q311" s="71">
        <v>48483.367333900002</v>
      </c>
      <c r="R311" s="71" t="str">
        <f>TEXT(Q311, "$#,###")</f>
        <v>$48,483</v>
      </c>
      <c r="S311" s="68" t="s">
        <v>84</v>
      </c>
      <c r="T311" s="68" t="s">
        <v>8</v>
      </c>
      <c r="U311" s="68" t="s">
        <v>648</v>
      </c>
      <c r="V311" s="61">
        <v>3048.77204919</v>
      </c>
      <c r="W311" s="61">
        <v>2866.2305039299999</v>
      </c>
      <c r="X311" s="61">
        <f>W311-V311</f>
        <v>-182.54154526000002</v>
      </c>
      <c r="Y311" s="72">
        <f>X311/V311</f>
        <v>-5.9873792567895587E-2</v>
      </c>
      <c r="Z311" s="61">
        <v>2866.2305039299999</v>
      </c>
      <c r="AA311" s="61">
        <v>2929.1396992599998</v>
      </c>
      <c r="AB311" s="61">
        <f>AA311-Z311</f>
        <v>62.909195329999875</v>
      </c>
      <c r="AC311" s="72">
        <f>AB311/Z311</f>
        <v>2.1948407584017626E-2</v>
      </c>
      <c r="AD311" s="61">
        <v>1143.10711496</v>
      </c>
      <c r="AE311" s="61">
        <v>285.77677874</v>
      </c>
      <c r="AF311" s="61">
        <v>797.54943478200005</v>
      </c>
      <c r="AG311" s="61">
        <v>265.84981159400002</v>
      </c>
      <c r="AH311" s="62">
        <v>9.1999999999999998E-2</v>
      </c>
      <c r="AI311" s="61">
        <v>2837.6375726699998</v>
      </c>
      <c r="AJ311" s="61">
        <v>663.92378140400001</v>
      </c>
      <c r="AK311" s="63">
        <f>AJ311/AI311</f>
        <v>0.23397060561870786</v>
      </c>
      <c r="AL311" s="73">
        <v>89.8</v>
      </c>
      <c r="AM311" s="74">
        <v>0.87440700000000005</v>
      </c>
      <c r="AN311" s="74">
        <v>0.86588200000000004</v>
      </c>
      <c r="AO311" s="75">
        <v>3.9756579887099998E-3</v>
      </c>
      <c r="AP311" s="75">
        <v>9.0069419493599995E-3</v>
      </c>
      <c r="AQ311" s="75">
        <v>3.6476769577600002E-2</v>
      </c>
      <c r="AR311" s="75">
        <v>0.17471208221199999</v>
      </c>
      <c r="AS311" s="75">
        <v>0.21886932231</v>
      </c>
      <c r="AT311" s="75">
        <v>0.203779191764</v>
      </c>
      <c r="AU311" s="75">
        <v>0.19522091381699999</v>
      </c>
      <c r="AV311" s="75">
        <v>0.15795912038099999</v>
      </c>
      <c r="AW311" s="61">
        <v>831</v>
      </c>
      <c r="AX311" s="61">
        <v>936</v>
      </c>
      <c r="AY311" s="61">
        <v>1000</v>
      </c>
      <c r="AZ311" s="61">
        <v>984</v>
      </c>
      <c r="BA311" s="61">
        <v>1282</v>
      </c>
      <c r="BB311" s="61">
        <f>SUM(AW311:BA311)</f>
        <v>5033</v>
      </c>
      <c r="BC311" s="61">
        <f>BA311-AW311</f>
        <v>451</v>
      </c>
      <c r="BD311" s="63">
        <f>BC311/AW311</f>
        <v>0.542719614921781</v>
      </c>
      <c r="BE311" s="67">
        <f>IF(K311&lt;BE$6,1,0)</f>
        <v>1</v>
      </c>
      <c r="BF311" s="67">
        <f>+IF(AND(K311&gt;=BF$5,K311&lt;BF$6),1,0)</f>
        <v>0</v>
      </c>
      <c r="BG311" s="67">
        <f>+IF(AND(K311&gt;=BG$5,K311&lt;BG$6),1,0)</f>
        <v>0</v>
      </c>
      <c r="BH311" s="67">
        <f>+IF(AND(K311&gt;=BH$5,K311&lt;BH$6),1,0)</f>
        <v>0</v>
      </c>
      <c r="BI311" s="67">
        <f>+IF(K311&gt;=BI$6,1,0)</f>
        <v>0</v>
      </c>
      <c r="BJ311" s="67">
        <f>IF(M311&lt;BJ$6,1,0)</f>
        <v>0</v>
      </c>
      <c r="BK311" s="67">
        <f>+IF(AND(M311&gt;=BK$5,M311&lt;BK$6),1,0)</f>
        <v>0</v>
      </c>
      <c r="BL311" s="67">
        <f>+IF(AND(M311&gt;=BL$5,M311&lt;BL$6),1,0)</f>
        <v>1</v>
      </c>
      <c r="BM311" s="67">
        <f>+IF(AND(M311&gt;=BM$5,M311&lt;BM$6),1,0)</f>
        <v>0</v>
      </c>
      <c r="BN311" s="67">
        <f>+IF(M311&gt;=BN$6,1,0)</f>
        <v>0</v>
      </c>
      <c r="BO311" s="67" t="str">
        <f>+IF(M311&gt;=BO$6,"YES","NO")</f>
        <v>YES</v>
      </c>
      <c r="BP311" s="67" t="str">
        <f>+IF(K311&gt;=BP$6,"YES","NO")</f>
        <v>NO</v>
      </c>
      <c r="BQ311" s="67" t="str">
        <f>+IF(ISERROR(VLOOKUP(E311,'[1]Hi Tech List (2020)'!$A$2:$B$84,1,FALSE)),"NO","YES")</f>
        <v>NO</v>
      </c>
      <c r="BR311" s="67" t="str">
        <f>IF(AL311&gt;=BR$6,"YES","NO")</f>
        <v>NO</v>
      </c>
      <c r="BS311" s="67" t="str">
        <f>IF(AB311&gt;BS$6,"YES","NO")</f>
        <v>NO</v>
      </c>
      <c r="BT311" s="67" t="str">
        <f>IF(AC311&gt;BT$6,"YES","NO")</f>
        <v>NO</v>
      </c>
      <c r="BU311" s="67" t="str">
        <f>IF(AD311&gt;BU$6,"YES","NO")</f>
        <v>YES</v>
      </c>
      <c r="BV311" s="67" t="str">
        <f>IF(OR(BS311="YES",BT311="YES",BU311="YES"),"YES","NO")</f>
        <v>YES</v>
      </c>
      <c r="BW311" s="67" t="str">
        <f>+IF(BE311=1,BE$8,IF(BF311=1,BF$8,IF(BG311=1,BG$8,IF(BH311=1,BH$8,BI$8))))</f>
        <v>&lt;$15</v>
      </c>
      <c r="BX311" s="67" t="str">
        <f>+IF(BJ311=1,BJ$8,IF(BK311=1,BK$8,IF(BL311=1,BL$8,IF(BM311=1,BM$8,BN$8))))</f>
        <v>$20-25</v>
      </c>
    </row>
    <row r="312" spans="1:76" hidden="1" x14ac:dyDescent="0.2">
      <c r="A312" s="77" t="str">
        <f t="shared" si="20"/>
        <v>27-0000</v>
      </c>
      <c r="B312" s="77" t="str">
        <f>VLOOKUP(A312,'[1]2- &amp; 3-digit SOC'!$A$1:$B$121,2,FALSE)</f>
        <v>Arts, Design, Entertainment, Sports, and Media Occupations</v>
      </c>
      <c r="C312" s="77" t="str">
        <f t="shared" si="21"/>
        <v>27-0000 Arts, Design, Entertainment, Sports, and Media Occupations</v>
      </c>
      <c r="D312" s="77" t="str">
        <f t="shared" si="22"/>
        <v>27-3000</v>
      </c>
      <c r="E312" s="77" t="str">
        <f>VLOOKUP(D312,'[1]2- &amp; 3-digit SOC'!$A$1:$B$121,2,FALSE)</f>
        <v>Media and Communication Workers</v>
      </c>
      <c r="F312" s="77" t="str">
        <f t="shared" si="23"/>
        <v>27-3000 Media and Communication Workers</v>
      </c>
      <c r="G312" s="77" t="s">
        <v>1008</v>
      </c>
      <c r="H312" s="77" t="s">
        <v>1009</v>
      </c>
      <c r="I312" s="77" t="s">
        <v>1010</v>
      </c>
      <c r="J312" s="78" t="str">
        <f>CONCATENATE(H312, " (", R312, ")")</f>
        <v>Interpreters and Translators ($49,727)</v>
      </c>
      <c r="K312" s="70">
        <v>12.773038272699999</v>
      </c>
      <c r="L312" s="70">
        <v>17.8948210412</v>
      </c>
      <c r="M312" s="70">
        <v>23.907092581699999</v>
      </c>
      <c r="N312" s="70">
        <v>28.779744630700002</v>
      </c>
      <c r="O312" s="70">
        <v>33.432531837299997</v>
      </c>
      <c r="P312" s="70">
        <v>43.7446141474</v>
      </c>
      <c r="Q312" s="71">
        <v>49726.752569999997</v>
      </c>
      <c r="R312" s="71" t="str">
        <f>TEXT(Q312, "$#,###")</f>
        <v>$49,727</v>
      </c>
      <c r="S312" s="68" t="s">
        <v>84</v>
      </c>
      <c r="T312" s="68" t="s">
        <v>8</v>
      </c>
      <c r="U312" s="68" t="s">
        <v>8</v>
      </c>
      <c r="V312" s="61">
        <v>1806.96299292</v>
      </c>
      <c r="W312" s="61">
        <v>2047.94703583</v>
      </c>
      <c r="X312" s="61">
        <f>W312-V312</f>
        <v>240.98404290999997</v>
      </c>
      <c r="Y312" s="72">
        <f>X312/V312</f>
        <v>0.13336412746371562</v>
      </c>
      <c r="Z312" s="61">
        <v>2047.94703583</v>
      </c>
      <c r="AA312" s="61">
        <v>2194.60444048</v>
      </c>
      <c r="AB312" s="61">
        <f>AA312-Z312</f>
        <v>146.65740464999999</v>
      </c>
      <c r="AC312" s="72">
        <f>AB312/Z312</f>
        <v>7.1611912849378012E-2</v>
      </c>
      <c r="AD312" s="61">
        <v>912.49450320300002</v>
      </c>
      <c r="AE312" s="61">
        <v>228.123625801</v>
      </c>
      <c r="AF312" s="61">
        <v>536.35800525100001</v>
      </c>
      <c r="AG312" s="61">
        <v>178.78600175</v>
      </c>
      <c r="AH312" s="62">
        <v>8.5000000000000006E-2</v>
      </c>
      <c r="AI312" s="61">
        <v>1979.21444361</v>
      </c>
      <c r="AJ312" s="61">
        <v>591.37012572599997</v>
      </c>
      <c r="AK312" s="63">
        <f>AJ312/AI312</f>
        <v>0.29879032443163001</v>
      </c>
      <c r="AL312" s="73">
        <v>95.6</v>
      </c>
      <c r="AM312" s="74">
        <v>0.87634900000000004</v>
      </c>
      <c r="AN312" s="74">
        <v>0.86315600000000003</v>
      </c>
      <c r="AO312" s="76" t="s">
        <v>90</v>
      </c>
      <c r="AP312" s="75">
        <v>3.3068304540200003E-2</v>
      </c>
      <c r="AQ312" s="75">
        <v>5.7272304951399997E-2</v>
      </c>
      <c r="AR312" s="75">
        <v>0.22156063266199999</v>
      </c>
      <c r="AS312" s="75">
        <v>0.232182558515</v>
      </c>
      <c r="AT312" s="75">
        <v>0.195200783997</v>
      </c>
      <c r="AU312" s="75">
        <v>0.17940828733600001</v>
      </c>
      <c r="AV312" s="75">
        <v>7.8093960615799998E-2</v>
      </c>
      <c r="AW312" s="61">
        <v>555</v>
      </c>
      <c r="AX312" s="61">
        <v>499</v>
      </c>
      <c r="AY312" s="61">
        <v>582</v>
      </c>
      <c r="AZ312" s="61">
        <v>611</v>
      </c>
      <c r="BA312" s="61">
        <v>595</v>
      </c>
      <c r="BB312" s="61">
        <f>SUM(AW312:BA312)</f>
        <v>2842</v>
      </c>
      <c r="BC312" s="61">
        <f>BA312-AW312</f>
        <v>40</v>
      </c>
      <c r="BD312" s="63">
        <f>BC312/AW312</f>
        <v>7.2072072072072071E-2</v>
      </c>
      <c r="BE312" s="67">
        <f>IF(K312&lt;BE$6,1,0)</f>
        <v>1</v>
      </c>
      <c r="BF312" s="67">
        <f>+IF(AND(K312&gt;=BF$5,K312&lt;BF$6),1,0)</f>
        <v>0</v>
      </c>
      <c r="BG312" s="67">
        <f>+IF(AND(K312&gt;=BG$5,K312&lt;BG$6),1,0)</f>
        <v>0</v>
      </c>
      <c r="BH312" s="67">
        <f>+IF(AND(K312&gt;=BH$5,K312&lt;BH$6),1,0)</f>
        <v>0</v>
      </c>
      <c r="BI312" s="67">
        <f>+IF(K312&gt;=BI$6,1,0)</f>
        <v>0</v>
      </c>
      <c r="BJ312" s="67">
        <f>IF(M312&lt;BJ$6,1,0)</f>
        <v>0</v>
      </c>
      <c r="BK312" s="67">
        <f>+IF(AND(M312&gt;=BK$5,M312&lt;BK$6),1,0)</f>
        <v>0</v>
      </c>
      <c r="BL312" s="67">
        <f>+IF(AND(M312&gt;=BL$5,M312&lt;BL$6),1,0)</f>
        <v>1</v>
      </c>
      <c r="BM312" s="67">
        <f>+IF(AND(M312&gt;=BM$5,M312&lt;BM$6),1,0)</f>
        <v>0</v>
      </c>
      <c r="BN312" s="67">
        <f>+IF(M312&gt;=BN$6,1,0)</f>
        <v>0</v>
      </c>
      <c r="BO312" s="67" t="str">
        <f>+IF(M312&gt;=BO$6,"YES","NO")</f>
        <v>YES</v>
      </c>
      <c r="BP312" s="67" t="str">
        <f>+IF(K312&gt;=BP$6,"YES","NO")</f>
        <v>NO</v>
      </c>
      <c r="BQ312" s="67" t="str">
        <f>+IF(ISERROR(VLOOKUP(E312,'[1]Hi Tech List (2020)'!$A$2:$B$84,1,FALSE)),"NO","YES")</f>
        <v>NO</v>
      </c>
      <c r="BR312" s="67" t="str">
        <f>IF(AL312&gt;=BR$6,"YES","NO")</f>
        <v>NO</v>
      </c>
      <c r="BS312" s="67" t="str">
        <f>IF(AB312&gt;BS$6,"YES","NO")</f>
        <v>YES</v>
      </c>
      <c r="BT312" s="67" t="str">
        <f>IF(AC312&gt;BT$6,"YES","NO")</f>
        <v>NO</v>
      </c>
      <c r="BU312" s="67" t="str">
        <f>IF(AD312&gt;BU$6,"YES","NO")</f>
        <v>YES</v>
      </c>
      <c r="BV312" s="67" t="str">
        <f>IF(OR(BS312="YES",BT312="YES",BU312="YES"),"YES","NO")</f>
        <v>YES</v>
      </c>
      <c r="BW312" s="67" t="str">
        <f>+IF(BE312=1,BE$8,IF(BF312=1,BF$8,IF(BG312=1,BG$8,IF(BH312=1,BH$8,BI$8))))</f>
        <v>&lt;$15</v>
      </c>
      <c r="BX312" s="67" t="str">
        <f>+IF(BJ312=1,BJ$8,IF(BK312=1,BK$8,IF(BL312=1,BL$8,IF(BM312=1,BM$8,BN$8))))</f>
        <v>$20-25</v>
      </c>
    </row>
    <row r="313" spans="1:76" hidden="1" x14ac:dyDescent="0.2">
      <c r="A313" s="77" t="str">
        <f t="shared" si="20"/>
        <v>27-0000</v>
      </c>
      <c r="B313" s="77" t="str">
        <f>VLOOKUP(A313,'[1]2- &amp; 3-digit SOC'!$A$1:$B$121,2,FALSE)</f>
        <v>Arts, Design, Entertainment, Sports, and Media Occupations</v>
      </c>
      <c r="C313" s="77" t="str">
        <f t="shared" si="21"/>
        <v>27-0000 Arts, Design, Entertainment, Sports, and Media Occupations</v>
      </c>
      <c r="D313" s="77" t="str">
        <f t="shared" si="22"/>
        <v>27-3000</v>
      </c>
      <c r="E313" s="77" t="str">
        <f>VLOOKUP(D313,'[1]2- &amp; 3-digit SOC'!$A$1:$B$121,2,FALSE)</f>
        <v>Media and Communication Workers</v>
      </c>
      <c r="F313" s="77" t="str">
        <f t="shared" si="23"/>
        <v>27-3000 Media and Communication Workers</v>
      </c>
      <c r="G313" s="77" t="s">
        <v>1011</v>
      </c>
      <c r="H313" s="77" t="s">
        <v>1012</v>
      </c>
      <c r="I313" s="77" t="s">
        <v>1013</v>
      </c>
      <c r="J313" s="78" t="str">
        <f>CONCATENATE(H313, " (", R313, ")")</f>
        <v>Media and Communication Workers, All Other ($22,090)</v>
      </c>
      <c r="K313" s="70">
        <v>7.6747429921999997</v>
      </c>
      <c r="L313" s="70">
        <v>8.8412902679500007</v>
      </c>
      <c r="M313" s="70">
        <v>10.620187570800001</v>
      </c>
      <c r="N313" s="70">
        <v>17.029915558999999</v>
      </c>
      <c r="O313" s="70">
        <v>17.018778996399998</v>
      </c>
      <c r="P313" s="70">
        <v>32.421708346300001</v>
      </c>
      <c r="Q313" s="71">
        <v>22089.990147299999</v>
      </c>
      <c r="R313" s="71" t="str">
        <f>TEXT(Q313, "$#,###")</f>
        <v>$22,090</v>
      </c>
      <c r="S313" s="68" t="s">
        <v>307</v>
      </c>
      <c r="T313" s="68" t="s">
        <v>8</v>
      </c>
      <c r="U313" s="68" t="s">
        <v>317</v>
      </c>
      <c r="V313" s="61">
        <v>621.97780949000003</v>
      </c>
      <c r="W313" s="61">
        <v>480.974164433</v>
      </c>
      <c r="X313" s="61">
        <f>W313-V313</f>
        <v>-141.00364505700003</v>
      </c>
      <c r="Y313" s="72">
        <f>X313/V313</f>
        <v>-0.22670205095036761</v>
      </c>
      <c r="Z313" s="61">
        <v>480.974164433</v>
      </c>
      <c r="AA313" s="61">
        <v>498.457801082</v>
      </c>
      <c r="AB313" s="61">
        <f>AA313-Z313</f>
        <v>17.483636649000005</v>
      </c>
      <c r="AC313" s="72">
        <f>AB313/Z313</f>
        <v>3.6350469405380059E-2</v>
      </c>
      <c r="AD313" s="61">
        <v>197.76952215399999</v>
      </c>
      <c r="AE313" s="61">
        <v>49.442380538400002</v>
      </c>
      <c r="AF313" s="61">
        <v>131.47793274200001</v>
      </c>
      <c r="AG313" s="61">
        <v>43.825977580699998</v>
      </c>
      <c r="AH313" s="62">
        <v>0.09</v>
      </c>
      <c r="AI313" s="61">
        <v>472.97002166700003</v>
      </c>
      <c r="AJ313" s="61">
        <v>278.83168014699999</v>
      </c>
      <c r="AK313" s="63">
        <f>AJ313/AI313</f>
        <v>0.58953351665766807</v>
      </c>
      <c r="AL313" s="73">
        <v>92.8</v>
      </c>
      <c r="AM313" s="74">
        <v>0.65916399999999997</v>
      </c>
      <c r="AN313" s="74">
        <v>0.656671</v>
      </c>
      <c r="AO313" s="76" t="s">
        <v>90</v>
      </c>
      <c r="AP313" s="75">
        <v>4.6607644097000002E-2</v>
      </c>
      <c r="AQ313" s="75">
        <v>7.6376208675599994E-2</v>
      </c>
      <c r="AR313" s="75">
        <v>0.240123254648</v>
      </c>
      <c r="AS313" s="75">
        <v>0.23075263995600001</v>
      </c>
      <c r="AT313" s="75">
        <v>0.18027847572799999</v>
      </c>
      <c r="AU313" s="75">
        <v>0.13900754765100001</v>
      </c>
      <c r="AV313" s="75">
        <v>6.9255159130400007E-2</v>
      </c>
      <c r="AW313" s="61">
        <v>341</v>
      </c>
      <c r="AX313" s="61">
        <v>377</v>
      </c>
      <c r="AY313" s="61">
        <v>370</v>
      </c>
      <c r="AZ313" s="61">
        <v>374</v>
      </c>
      <c r="BA313" s="61">
        <v>299</v>
      </c>
      <c r="BB313" s="61">
        <f>SUM(AW313:BA313)</f>
        <v>1761</v>
      </c>
      <c r="BC313" s="61">
        <f>BA313-AW313</f>
        <v>-42</v>
      </c>
      <c r="BD313" s="62">
        <f>BC313/AW313</f>
        <v>-0.12316715542521994</v>
      </c>
      <c r="BE313" s="67">
        <f>IF(K313&lt;BE$6,1,0)</f>
        <v>1</v>
      </c>
      <c r="BF313" s="67">
        <f>+IF(AND(K313&gt;=BF$5,K313&lt;BF$6),1,0)</f>
        <v>0</v>
      </c>
      <c r="BG313" s="67">
        <f>+IF(AND(K313&gt;=BG$5,K313&lt;BG$6),1,0)</f>
        <v>0</v>
      </c>
      <c r="BH313" s="67">
        <f>+IF(AND(K313&gt;=BH$5,K313&lt;BH$6),1,0)</f>
        <v>0</v>
      </c>
      <c r="BI313" s="67">
        <f>+IF(K313&gt;=BI$6,1,0)</f>
        <v>0</v>
      </c>
      <c r="BJ313" s="67">
        <f>IF(M313&lt;BJ$6,1,0)</f>
        <v>1</v>
      </c>
      <c r="BK313" s="67">
        <f>+IF(AND(M313&gt;=BK$5,M313&lt;BK$6),1,0)</f>
        <v>0</v>
      </c>
      <c r="BL313" s="67">
        <f>+IF(AND(M313&gt;=BL$5,M313&lt;BL$6),1,0)</f>
        <v>0</v>
      </c>
      <c r="BM313" s="67">
        <f>+IF(AND(M313&gt;=BM$5,M313&lt;BM$6),1,0)</f>
        <v>0</v>
      </c>
      <c r="BN313" s="67">
        <f>+IF(M313&gt;=BN$6,1,0)</f>
        <v>0</v>
      </c>
      <c r="BO313" s="67" t="str">
        <f>+IF(M313&gt;=BO$6,"YES","NO")</f>
        <v>NO</v>
      </c>
      <c r="BP313" s="67" t="str">
        <f>+IF(K313&gt;=BP$6,"YES","NO")</f>
        <v>NO</v>
      </c>
      <c r="BQ313" s="67" t="str">
        <f>+IF(ISERROR(VLOOKUP(E313,'[1]Hi Tech List (2020)'!$A$2:$B$84,1,FALSE)),"NO","YES")</f>
        <v>NO</v>
      </c>
      <c r="BR313" s="67" t="str">
        <f>IF(AL313&gt;=BR$6,"YES","NO")</f>
        <v>NO</v>
      </c>
      <c r="BS313" s="67" t="str">
        <f>IF(AB313&gt;BS$6,"YES","NO")</f>
        <v>NO</v>
      </c>
      <c r="BT313" s="67" t="str">
        <f>IF(AC313&gt;BT$6,"YES","NO")</f>
        <v>NO</v>
      </c>
      <c r="BU313" s="67" t="str">
        <f>IF(AD313&gt;BU$6,"YES","NO")</f>
        <v>YES</v>
      </c>
      <c r="BV313" s="67" t="str">
        <f>IF(OR(BS313="YES",BT313="YES",BU313="YES"),"YES","NO")</f>
        <v>YES</v>
      </c>
      <c r="BW313" s="67" t="str">
        <f>+IF(BE313=1,BE$8,IF(BF313=1,BF$8,IF(BG313=1,BG$8,IF(BH313=1,BH$8,BI$8))))</f>
        <v>&lt;$15</v>
      </c>
      <c r="BX313" s="67" t="str">
        <f>+IF(BJ313=1,BJ$8,IF(BK313=1,BK$8,IF(BL313=1,BL$8,IF(BM313=1,BM$8,BN$8))))</f>
        <v>&lt;$15</v>
      </c>
    </row>
    <row r="314" spans="1:76" hidden="1" x14ac:dyDescent="0.2">
      <c r="A314" s="77" t="str">
        <f t="shared" si="20"/>
        <v>27-0000</v>
      </c>
      <c r="B314" s="77" t="str">
        <f>VLOOKUP(A314,'[1]2- &amp; 3-digit SOC'!$A$1:$B$121,2,FALSE)</f>
        <v>Arts, Design, Entertainment, Sports, and Media Occupations</v>
      </c>
      <c r="C314" s="77" t="str">
        <f t="shared" si="21"/>
        <v>27-0000 Arts, Design, Entertainment, Sports, and Media Occupations</v>
      </c>
      <c r="D314" s="77" t="str">
        <f t="shared" si="22"/>
        <v>27-4000</v>
      </c>
      <c r="E314" s="77" t="str">
        <f>VLOOKUP(D314,'[1]2- &amp; 3-digit SOC'!$A$1:$B$121,2,FALSE)</f>
        <v>Media and Communication Equipment Workers</v>
      </c>
      <c r="F314" s="77" t="str">
        <f t="shared" si="23"/>
        <v>27-4000 Media and Communication Equipment Workers</v>
      </c>
      <c r="G314" s="77" t="s">
        <v>1014</v>
      </c>
      <c r="H314" s="77" t="s">
        <v>1015</v>
      </c>
      <c r="I314" s="77" t="s">
        <v>1016</v>
      </c>
      <c r="J314" s="78" t="str">
        <f>CONCATENATE(H314, " (", R314, ")")</f>
        <v>Audio and Video Technicians ($35,794)</v>
      </c>
      <c r="K314" s="70">
        <v>11.416778623800001</v>
      </c>
      <c r="L314" s="70">
        <v>13.552627900999999</v>
      </c>
      <c r="M314" s="70">
        <v>17.208718697599998</v>
      </c>
      <c r="N314" s="70">
        <v>19.6091548194</v>
      </c>
      <c r="O314" s="70">
        <v>23.3171614657</v>
      </c>
      <c r="P314" s="70">
        <v>31.289073547200001</v>
      </c>
      <c r="Q314" s="71">
        <v>35794.134891000002</v>
      </c>
      <c r="R314" s="71" t="str">
        <f>TEXT(Q314, "$#,###")</f>
        <v>$35,794</v>
      </c>
      <c r="S314" s="68" t="s">
        <v>89</v>
      </c>
      <c r="T314" s="68" t="s">
        <v>8</v>
      </c>
      <c r="U314" s="68" t="s">
        <v>317</v>
      </c>
      <c r="V314" s="61">
        <v>2187.9410473299999</v>
      </c>
      <c r="W314" s="61">
        <v>2199.0969945500001</v>
      </c>
      <c r="X314" s="61">
        <f>W314-V314</f>
        <v>11.155947220000144</v>
      </c>
      <c r="Y314" s="72">
        <f>X314/V314</f>
        <v>5.0988335511205976E-3</v>
      </c>
      <c r="Z314" s="61">
        <v>2199.0969945500001</v>
      </c>
      <c r="AA314" s="61">
        <v>2291.5610041599998</v>
      </c>
      <c r="AB314" s="61">
        <f>AA314-Z314</f>
        <v>92.464009609999721</v>
      </c>
      <c r="AC314" s="72">
        <f>AB314/Z314</f>
        <v>4.2046353498346067E-2</v>
      </c>
      <c r="AD314" s="61">
        <v>1003.98744893</v>
      </c>
      <c r="AE314" s="61">
        <v>250.996862233</v>
      </c>
      <c r="AF314" s="61">
        <v>663.01618578499995</v>
      </c>
      <c r="AG314" s="61">
        <v>221.00539526200001</v>
      </c>
      <c r="AH314" s="62">
        <v>9.9000000000000005E-2</v>
      </c>
      <c r="AI314" s="61">
        <v>2158.0931481399998</v>
      </c>
      <c r="AJ314" s="61">
        <v>1482.49853097</v>
      </c>
      <c r="AK314" s="63">
        <f>AJ314/AI314</f>
        <v>0.68694835171861057</v>
      </c>
      <c r="AL314" s="73">
        <v>97.8</v>
      </c>
      <c r="AM314" s="74">
        <v>0.97989400000000004</v>
      </c>
      <c r="AN314" s="74">
        <v>0.96413700000000002</v>
      </c>
      <c r="AO314" s="75">
        <v>1.9350632868300001E-2</v>
      </c>
      <c r="AP314" s="75">
        <v>4.5608209074100001E-2</v>
      </c>
      <c r="AQ314" s="75">
        <v>7.3672202138199999E-2</v>
      </c>
      <c r="AR314" s="75">
        <v>0.29225729788999999</v>
      </c>
      <c r="AS314" s="75">
        <v>0.24085738294600001</v>
      </c>
      <c r="AT314" s="75">
        <v>0.18536247940200001</v>
      </c>
      <c r="AU314" s="75">
        <v>0.112221366532</v>
      </c>
      <c r="AV314" s="75">
        <v>3.0670429149299999E-2</v>
      </c>
      <c r="AW314" s="61">
        <v>232</v>
      </c>
      <c r="AX314" s="61">
        <v>223</v>
      </c>
      <c r="AY314" s="61">
        <v>213</v>
      </c>
      <c r="AZ314" s="61">
        <v>232</v>
      </c>
      <c r="BA314" s="61">
        <v>175</v>
      </c>
      <c r="BB314" s="61">
        <f>SUM(AW314:BA314)</f>
        <v>1075</v>
      </c>
      <c r="BC314" s="61">
        <f>BA314-AW314</f>
        <v>-57</v>
      </c>
      <c r="BD314" s="62">
        <f>BC314/AW314</f>
        <v>-0.24568965517241378</v>
      </c>
      <c r="BE314" s="67">
        <f>IF(K314&lt;BE$6,1,0)</f>
        <v>1</v>
      </c>
      <c r="BF314" s="67">
        <f>+IF(AND(K314&gt;=BF$5,K314&lt;BF$6),1,0)</f>
        <v>0</v>
      </c>
      <c r="BG314" s="67">
        <f>+IF(AND(K314&gt;=BG$5,K314&lt;BG$6),1,0)</f>
        <v>0</v>
      </c>
      <c r="BH314" s="67">
        <f>+IF(AND(K314&gt;=BH$5,K314&lt;BH$6),1,0)</f>
        <v>0</v>
      </c>
      <c r="BI314" s="67">
        <f>+IF(K314&gt;=BI$6,1,0)</f>
        <v>0</v>
      </c>
      <c r="BJ314" s="67">
        <f>IF(M314&lt;BJ$6,1,0)</f>
        <v>0</v>
      </c>
      <c r="BK314" s="67">
        <f>+IF(AND(M314&gt;=BK$5,M314&lt;BK$6),1,0)</f>
        <v>1</v>
      </c>
      <c r="BL314" s="67">
        <f>+IF(AND(M314&gt;=BL$5,M314&lt;BL$6),1,0)</f>
        <v>0</v>
      </c>
      <c r="BM314" s="67">
        <f>+IF(AND(M314&gt;=BM$5,M314&lt;BM$6),1,0)</f>
        <v>0</v>
      </c>
      <c r="BN314" s="67">
        <f>+IF(M314&gt;=BN$6,1,0)</f>
        <v>0</v>
      </c>
      <c r="BO314" s="67" t="str">
        <f>+IF(M314&gt;=BO$6,"YES","NO")</f>
        <v>NO</v>
      </c>
      <c r="BP314" s="67" t="str">
        <f>+IF(K314&gt;=BP$6,"YES","NO")</f>
        <v>NO</v>
      </c>
      <c r="BQ314" s="67" t="str">
        <f>+IF(ISERROR(VLOOKUP(E314,'[1]Hi Tech List (2020)'!$A$2:$B$84,1,FALSE)),"NO","YES")</f>
        <v>NO</v>
      </c>
      <c r="BR314" s="67" t="str">
        <f>IF(AL314&gt;=BR$6,"YES","NO")</f>
        <v>NO</v>
      </c>
      <c r="BS314" s="67" t="str">
        <f>IF(AB314&gt;BS$6,"YES","NO")</f>
        <v>NO</v>
      </c>
      <c r="BT314" s="67" t="str">
        <f>IF(AC314&gt;BT$6,"YES","NO")</f>
        <v>NO</v>
      </c>
      <c r="BU314" s="67" t="str">
        <f>IF(AD314&gt;BU$6,"YES","NO")</f>
        <v>YES</v>
      </c>
      <c r="BV314" s="67" t="str">
        <f>IF(OR(BS314="YES",BT314="YES",BU314="YES"),"YES","NO")</f>
        <v>YES</v>
      </c>
      <c r="BW314" s="67" t="str">
        <f>+IF(BE314=1,BE$8,IF(BF314=1,BF$8,IF(BG314=1,BG$8,IF(BH314=1,BH$8,BI$8))))</f>
        <v>&lt;$15</v>
      </c>
      <c r="BX314" s="67" t="str">
        <f>+IF(BJ314=1,BJ$8,IF(BK314=1,BK$8,IF(BL314=1,BL$8,IF(BM314=1,BM$8,BN$8))))</f>
        <v>$15-20</v>
      </c>
    </row>
    <row r="315" spans="1:76" hidden="1" x14ac:dyDescent="0.2">
      <c r="A315" s="77" t="str">
        <f t="shared" si="20"/>
        <v>27-0000</v>
      </c>
      <c r="B315" s="77" t="str">
        <f>VLOOKUP(A315,'[1]2- &amp; 3-digit SOC'!$A$1:$B$121,2,FALSE)</f>
        <v>Arts, Design, Entertainment, Sports, and Media Occupations</v>
      </c>
      <c r="C315" s="77" t="str">
        <f t="shared" si="21"/>
        <v>27-0000 Arts, Design, Entertainment, Sports, and Media Occupations</v>
      </c>
      <c r="D315" s="77" t="str">
        <f t="shared" si="22"/>
        <v>27-4000</v>
      </c>
      <c r="E315" s="77" t="str">
        <f>VLOOKUP(D315,'[1]2- &amp; 3-digit SOC'!$A$1:$B$121,2,FALSE)</f>
        <v>Media and Communication Equipment Workers</v>
      </c>
      <c r="F315" s="77" t="str">
        <f t="shared" si="23"/>
        <v>27-4000 Media and Communication Equipment Workers</v>
      </c>
      <c r="G315" s="77" t="s">
        <v>1017</v>
      </c>
      <c r="H315" s="77" t="s">
        <v>1018</v>
      </c>
      <c r="I315" s="77" t="s">
        <v>1019</v>
      </c>
      <c r="J315" s="78" t="str">
        <f>CONCATENATE(H315, " (", R315, ")")</f>
        <v>Broadcast Technicians ($38,429)</v>
      </c>
      <c r="K315" s="70">
        <v>8.6258405296900005</v>
      </c>
      <c r="L315" s="70">
        <v>11.9852435135</v>
      </c>
      <c r="M315" s="70">
        <v>18.475495745300002</v>
      </c>
      <c r="N315" s="70">
        <v>23.145176409299999</v>
      </c>
      <c r="O315" s="70">
        <v>31.897945067999999</v>
      </c>
      <c r="P315" s="70">
        <v>44.5239895709</v>
      </c>
      <c r="Q315" s="71">
        <v>38429.031150199997</v>
      </c>
      <c r="R315" s="71" t="str">
        <f>TEXT(Q315, "$#,###")</f>
        <v>$38,429</v>
      </c>
      <c r="S315" s="68" t="s">
        <v>139</v>
      </c>
      <c r="T315" s="68" t="s">
        <v>8</v>
      </c>
      <c r="U315" s="68" t="s">
        <v>317</v>
      </c>
      <c r="V315" s="61">
        <v>392.37342378199997</v>
      </c>
      <c r="W315" s="61">
        <v>356.26657745099999</v>
      </c>
      <c r="X315" s="61">
        <f>W315-V315</f>
        <v>-36.106846330999986</v>
      </c>
      <c r="Y315" s="72">
        <f>X315/V315</f>
        <v>-9.202164097398377E-2</v>
      </c>
      <c r="Z315" s="61">
        <v>356.26657745099999</v>
      </c>
      <c r="AA315" s="61">
        <v>360.31853928599998</v>
      </c>
      <c r="AB315" s="61">
        <f>AA315-Z315</f>
        <v>4.051961834999986</v>
      </c>
      <c r="AC315" s="72">
        <f>AB315/Z315</f>
        <v>1.1373398717305394E-2</v>
      </c>
      <c r="AD315" s="61">
        <v>151.06578010699999</v>
      </c>
      <c r="AE315" s="61">
        <v>37.7664450268</v>
      </c>
      <c r="AF315" s="61">
        <v>106.22376242</v>
      </c>
      <c r="AG315" s="61">
        <v>35.4079208068</v>
      </c>
      <c r="AH315" s="62">
        <v>9.9000000000000005E-2</v>
      </c>
      <c r="AI315" s="61">
        <v>354.59725938600002</v>
      </c>
      <c r="AJ315" s="61">
        <v>187.63132893100001</v>
      </c>
      <c r="AK315" s="63">
        <f>AJ315/AI315</f>
        <v>0.52913925295387643</v>
      </c>
      <c r="AL315" s="73">
        <v>96.3</v>
      </c>
      <c r="AM315" s="74">
        <v>0.47077799999999997</v>
      </c>
      <c r="AN315" s="74">
        <v>0.46321600000000002</v>
      </c>
      <c r="AO315" s="76" t="s">
        <v>90</v>
      </c>
      <c r="AP315" s="75">
        <v>3.9579139352399997E-2</v>
      </c>
      <c r="AQ315" s="75">
        <v>5.6257683965399999E-2</v>
      </c>
      <c r="AR315" s="75">
        <v>0.23189185912499999</v>
      </c>
      <c r="AS315" s="75">
        <v>0.22539702723400001</v>
      </c>
      <c r="AT315" s="75">
        <v>0.223756673495</v>
      </c>
      <c r="AU315" s="75">
        <v>0.16591965574500001</v>
      </c>
      <c r="AV315" s="75">
        <v>4.4537753707599999E-2</v>
      </c>
      <c r="AW315" s="61">
        <v>165</v>
      </c>
      <c r="AX315" s="61">
        <v>179</v>
      </c>
      <c r="AY315" s="61">
        <v>190</v>
      </c>
      <c r="AZ315" s="61">
        <v>198</v>
      </c>
      <c r="BA315" s="61">
        <v>135</v>
      </c>
      <c r="BB315" s="61">
        <f>SUM(AW315:BA315)</f>
        <v>867</v>
      </c>
      <c r="BC315" s="61">
        <f>BA315-AW315</f>
        <v>-30</v>
      </c>
      <c r="BD315" s="62">
        <f>BC315/AW315</f>
        <v>-0.18181818181818182</v>
      </c>
      <c r="BE315" s="67">
        <f>IF(K315&lt;BE$6,1,0)</f>
        <v>1</v>
      </c>
      <c r="BF315" s="67">
        <f>+IF(AND(K315&gt;=BF$5,K315&lt;BF$6),1,0)</f>
        <v>0</v>
      </c>
      <c r="BG315" s="67">
        <f>+IF(AND(K315&gt;=BG$5,K315&lt;BG$6),1,0)</f>
        <v>0</v>
      </c>
      <c r="BH315" s="67">
        <f>+IF(AND(K315&gt;=BH$5,K315&lt;BH$6),1,0)</f>
        <v>0</v>
      </c>
      <c r="BI315" s="67">
        <f>+IF(K315&gt;=BI$6,1,0)</f>
        <v>0</v>
      </c>
      <c r="BJ315" s="67">
        <f>IF(M315&lt;BJ$6,1,0)</f>
        <v>0</v>
      </c>
      <c r="BK315" s="67">
        <f>+IF(AND(M315&gt;=BK$5,M315&lt;BK$6),1,0)</f>
        <v>1</v>
      </c>
      <c r="BL315" s="67">
        <f>+IF(AND(M315&gt;=BL$5,M315&lt;BL$6),1,0)</f>
        <v>0</v>
      </c>
      <c r="BM315" s="67">
        <f>+IF(AND(M315&gt;=BM$5,M315&lt;BM$6),1,0)</f>
        <v>0</v>
      </c>
      <c r="BN315" s="67">
        <f>+IF(M315&gt;=BN$6,1,0)</f>
        <v>0</v>
      </c>
      <c r="BO315" s="67" t="str">
        <f>+IF(M315&gt;=BO$6,"YES","NO")</f>
        <v>NO</v>
      </c>
      <c r="BP315" s="67" t="str">
        <f>+IF(K315&gt;=BP$6,"YES","NO")</f>
        <v>NO</v>
      </c>
      <c r="BQ315" s="67" t="str">
        <f>+IF(ISERROR(VLOOKUP(E315,'[1]Hi Tech List (2020)'!$A$2:$B$84,1,FALSE)),"NO","YES")</f>
        <v>NO</v>
      </c>
      <c r="BR315" s="67" t="str">
        <f>IF(AL315&gt;=BR$6,"YES","NO")</f>
        <v>NO</v>
      </c>
      <c r="BS315" s="67" t="str">
        <f>IF(AB315&gt;BS$6,"YES","NO")</f>
        <v>NO</v>
      </c>
      <c r="BT315" s="67" t="str">
        <f>IF(AC315&gt;BT$6,"YES","NO")</f>
        <v>NO</v>
      </c>
      <c r="BU315" s="67" t="str">
        <f>IF(AD315&gt;BU$6,"YES","NO")</f>
        <v>YES</v>
      </c>
      <c r="BV315" s="67" t="str">
        <f>IF(OR(BS315="YES",BT315="YES",BU315="YES"),"YES","NO")</f>
        <v>YES</v>
      </c>
      <c r="BW315" s="67" t="str">
        <f>+IF(BE315=1,BE$8,IF(BF315=1,BF$8,IF(BG315=1,BG$8,IF(BH315=1,BH$8,BI$8))))</f>
        <v>&lt;$15</v>
      </c>
      <c r="BX315" s="67" t="str">
        <f>+IF(BJ315=1,BJ$8,IF(BK315=1,BK$8,IF(BL315=1,BL$8,IF(BM315=1,BM$8,BN$8))))</f>
        <v>$15-20</v>
      </c>
    </row>
    <row r="316" spans="1:76" hidden="1" x14ac:dyDescent="0.2">
      <c r="A316" s="77" t="str">
        <f t="shared" si="20"/>
        <v>27-0000</v>
      </c>
      <c r="B316" s="77" t="str">
        <f>VLOOKUP(A316,'[1]2- &amp; 3-digit SOC'!$A$1:$B$121,2,FALSE)</f>
        <v>Arts, Design, Entertainment, Sports, and Media Occupations</v>
      </c>
      <c r="C316" s="77" t="str">
        <f t="shared" si="21"/>
        <v>27-0000 Arts, Design, Entertainment, Sports, and Media Occupations</v>
      </c>
      <c r="D316" s="77" t="str">
        <f t="shared" si="22"/>
        <v>27-4000</v>
      </c>
      <c r="E316" s="77" t="str">
        <f>VLOOKUP(D316,'[1]2- &amp; 3-digit SOC'!$A$1:$B$121,2,FALSE)</f>
        <v>Media and Communication Equipment Workers</v>
      </c>
      <c r="F316" s="77" t="str">
        <f t="shared" si="23"/>
        <v>27-4000 Media and Communication Equipment Workers</v>
      </c>
      <c r="G316" s="77" t="s">
        <v>1020</v>
      </c>
      <c r="H316" s="77" t="s">
        <v>1021</v>
      </c>
      <c r="I316" s="77" t="s">
        <v>1022</v>
      </c>
      <c r="J316" s="78" t="str">
        <f>CONCATENATE(H316, " (", R316, ")")</f>
        <v>Sound Engineering Technicians ($46,021)</v>
      </c>
      <c r="K316" s="70">
        <v>11.8755596804</v>
      </c>
      <c r="L316" s="70">
        <v>15.5216845366</v>
      </c>
      <c r="M316" s="70">
        <v>22.125615286399999</v>
      </c>
      <c r="N316" s="70">
        <v>28.8455811587</v>
      </c>
      <c r="O316" s="70">
        <v>31.490423621600002</v>
      </c>
      <c r="P316" s="70">
        <v>52.9300485061</v>
      </c>
      <c r="Q316" s="71">
        <v>46021.2797957</v>
      </c>
      <c r="R316" s="71" t="str">
        <f>TEXT(Q316, "$#,###")</f>
        <v>$46,021</v>
      </c>
      <c r="S316" s="68" t="s">
        <v>89</v>
      </c>
      <c r="T316" s="68" t="s">
        <v>8</v>
      </c>
      <c r="U316" s="68" t="s">
        <v>317</v>
      </c>
      <c r="V316" s="61">
        <v>366.61965382400001</v>
      </c>
      <c r="W316" s="61">
        <v>383.86093139600001</v>
      </c>
      <c r="X316" s="61">
        <f>W316-V316</f>
        <v>17.241277572000001</v>
      </c>
      <c r="Y316" s="72">
        <f>X316/V316</f>
        <v>4.7027695848179694E-2</v>
      </c>
      <c r="Z316" s="61">
        <v>383.86093139600001</v>
      </c>
      <c r="AA316" s="61">
        <v>392.07125129100001</v>
      </c>
      <c r="AB316" s="61">
        <f>AA316-Z316</f>
        <v>8.2103198949999978</v>
      </c>
      <c r="AC316" s="72">
        <f>AB316/Z316</f>
        <v>2.138878750994859E-2</v>
      </c>
      <c r="AD316" s="61">
        <v>167.71259286399999</v>
      </c>
      <c r="AE316" s="61">
        <v>41.928148215999997</v>
      </c>
      <c r="AF316" s="61">
        <v>114.857878496</v>
      </c>
      <c r="AG316" s="61">
        <v>38.285959498799997</v>
      </c>
      <c r="AH316" s="62">
        <v>9.9000000000000005E-2</v>
      </c>
      <c r="AI316" s="61">
        <v>379.66731657999998</v>
      </c>
      <c r="AJ316" s="61">
        <v>195.880111486</v>
      </c>
      <c r="AK316" s="63">
        <f>AJ316/AI316</f>
        <v>0.51592566157778808</v>
      </c>
      <c r="AL316" s="73">
        <v>101.4</v>
      </c>
      <c r="AM316" s="74">
        <v>0.781717</v>
      </c>
      <c r="AN316" s="74">
        <v>0.75815399999999999</v>
      </c>
      <c r="AO316" s="76" t="s">
        <v>90</v>
      </c>
      <c r="AP316" s="75">
        <v>5.5517943648699997E-2</v>
      </c>
      <c r="AQ316" s="75">
        <v>6.8187377431700003E-2</v>
      </c>
      <c r="AR316" s="75">
        <v>0.26727827222299999</v>
      </c>
      <c r="AS316" s="75">
        <v>0.227165376902</v>
      </c>
      <c r="AT316" s="75">
        <v>0.18150476609999999</v>
      </c>
      <c r="AU316" s="75">
        <v>0.149768750107</v>
      </c>
      <c r="AV316" s="75">
        <v>3.3704579128999997E-2</v>
      </c>
      <c r="AW316" s="61">
        <v>140</v>
      </c>
      <c r="AX316" s="61">
        <v>122</v>
      </c>
      <c r="AY316" s="61">
        <v>110</v>
      </c>
      <c r="AZ316" s="61">
        <v>126</v>
      </c>
      <c r="BA316" s="61">
        <v>116</v>
      </c>
      <c r="BB316" s="61">
        <f>SUM(AW316:BA316)</f>
        <v>614</v>
      </c>
      <c r="BC316" s="61">
        <f>BA316-AW316</f>
        <v>-24</v>
      </c>
      <c r="BD316" s="62">
        <f>BC316/AW316</f>
        <v>-0.17142857142857143</v>
      </c>
      <c r="BE316" s="67">
        <f>IF(K316&lt;BE$6,1,0)</f>
        <v>1</v>
      </c>
      <c r="BF316" s="67">
        <f>+IF(AND(K316&gt;=BF$5,K316&lt;BF$6),1,0)</f>
        <v>0</v>
      </c>
      <c r="BG316" s="67">
        <f>+IF(AND(K316&gt;=BG$5,K316&lt;BG$6),1,0)</f>
        <v>0</v>
      </c>
      <c r="BH316" s="67">
        <f>+IF(AND(K316&gt;=BH$5,K316&lt;BH$6),1,0)</f>
        <v>0</v>
      </c>
      <c r="BI316" s="67">
        <f>+IF(K316&gt;=BI$6,1,0)</f>
        <v>0</v>
      </c>
      <c r="BJ316" s="67">
        <f>IF(M316&lt;BJ$6,1,0)</f>
        <v>0</v>
      </c>
      <c r="BK316" s="67">
        <f>+IF(AND(M316&gt;=BK$5,M316&lt;BK$6),1,0)</f>
        <v>0</v>
      </c>
      <c r="BL316" s="67">
        <f>+IF(AND(M316&gt;=BL$5,M316&lt;BL$6),1,0)</f>
        <v>1</v>
      </c>
      <c r="BM316" s="67">
        <f>+IF(AND(M316&gt;=BM$5,M316&lt;BM$6),1,0)</f>
        <v>0</v>
      </c>
      <c r="BN316" s="67">
        <f>+IF(M316&gt;=BN$6,1,0)</f>
        <v>0</v>
      </c>
      <c r="BO316" s="67" t="str">
        <f>+IF(M316&gt;=BO$6,"YES","NO")</f>
        <v>YES</v>
      </c>
      <c r="BP316" s="67" t="str">
        <f>+IF(K316&gt;=BP$6,"YES","NO")</f>
        <v>NO</v>
      </c>
      <c r="BQ316" s="67" t="str">
        <f>+IF(ISERROR(VLOOKUP(E316,'[1]Hi Tech List (2020)'!$A$2:$B$84,1,FALSE)),"NO","YES")</f>
        <v>NO</v>
      </c>
      <c r="BR316" s="67" t="str">
        <f>IF(AL316&gt;=BR$6,"YES","NO")</f>
        <v>YES</v>
      </c>
      <c r="BS316" s="67" t="str">
        <f>IF(AB316&gt;BS$6,"YES","NO")</f>
        <v>NO</v>
      </c>
      <c r="BT316" s="67" t="str">
        <f>IF(AC316&gt;BT$6,"YES","NO")</f>
        <v>NO</v>
      </c>
      <c r="BU316" s="67" t="str">
        <f>IF(AD316&gt;BU$6,"YES","NO")</f>
        <v>YES</v>
      </c>
      <c r="BV316" s="67" t="str">
        <f>IF(OR(BS316="YES",BT316="YES",BU316="YES"),"YES","NO")</f>
        <v>YES</v>
      </c>
      <c r="BW316" s="67" t="str">
        <f>+IF(BE316=1,BE$8,IF(BF316=1,BF$8,IF(BG316=1,BG$8,IF(BH316=1,BH$8,BI$8))))</f>
        <v>&lt;$15</v>
      </c>
      <c r="BX316" s="67" t="str">
        <f>+IF(BJ316=1,BJ$8,IF(BK316=1,BK$8,IF(BL316=1,BL$8,IF(BM316=1,BM$8,BN$8))))</f>
        <v>$20-25</v>
      </c>
    </row>
    <row r="317" spans="1:76" hidden="1" x14ac:dyDescent="0.2">
      <c r="A317" s="77" t="str">
        <f t="shared" si="20"/>
        <v>27-0000</v>
      </c>
      <c r="B317" s="77" t="str">
        <f>VLOOKUP(A317,'[1]2- &amp; 3-digit SOC'!$A$1:$B$121,2,FALSE)</f>
        <v>Arts, Design, Entertainment, Sports, and Media Occupations</v>
      </c>
      <c r="C317" s="77" t="str">
        <f t="shared" si="21"/>
        <v>27-0000 Arts, Design, Entertainment, Sports, and Media Occupations</v>
      </c>
      <c r="D317" s="77" t="str">
        <f t="shared" si="22"/>
        <v>27-4000</v>
      </c>
      <c r="E317" s="77" t="str">
        <f>VLOOKUP(D317,'[1]2- &amp; 3-digit SOC'!$A$1:$B$121,2,FALSE)</f>
        <v>Media and Communication Equipment Workers</v>
      </c>
      <c r="F317" s="77" t="str">
        <f t="shared" si="23"/>
        <v>27-4000 Media and Communication Equipment Workers</v>
      </c>
      <c r="G317" s="77" t="s">
        <v>1023</v>
      </c>
      <c r="H317" s="77" t="s">
        <v>1024</v>
      </c>
      <c r="I317" s="77" t="s">
        <v>1025</v>
      </c>
      <c r="J317" s="78" t="str">
        <f>CONCATENATE(H317, " (", R317, ")")</f>
        <v>Photographers ($39,936)</v>
      </c>
      <c r="K317" s="70">
        <v>4.9815354759500003</v>
      </c>
      <c r="L317" s="70">
        <v>11.2151982733</v>
      </c>
      <c r="M317" s="70">
        <v>19.1998528644</v>
      </c>
      <c r="N317" s="70">
        <v>29.061148129599999</v>
      </c>
      <c r="O317" s="70">
        <v>33.222846384500002</v>
      </c>
      <c r="P317" s="70">
        <v>54.387308505100002</v>
      </c>
      <c r="Q317" s="71">
        <v>39935.693957900003</v>
      </c>
      <c r="R317" s="71" t="str">
        <f>TEXT(Q317, "$#,###")</f>
        <v>$39,936</v>
      </c>
      <c r="S317" s="68" t="s">
        <v>307</v>
      </c>
      <c r="T317" s="68" t="s">
        <v>8</v>
      </c>
      <c r="U317" s="68" t="s">
        <v>85</v>
      </c>
      <c r="V317" s="61">
        <v>3495.6850705900001</v>
      </c>
      <c r="W317" s="61">
        <v>3685.5594033000002</v>
      </c>
      <c r="X317" s="61">
        <f>W317-V317</f>
        <v>189.87433271000009</v>
      </c>
      <c r="Y317" s="72">
        <f>X317/V317</f>
        <v>5.4316773071881208E-2</v>
      </c>
      <c r="Z317" s="61">
        <v>3685.5594033000002</v>
      </c>
      <c r="AA317" s="61">
        <v>3748.5431569699999</v>
      </c>
      <c r="AB317" s="61">
        <f>AA317-Z317</f>
        <v>62.983753669999714</v>
      </c>
      <c r="AC317" s="72">
        <f>AB317/Z317</f>
        <v>1.7089333470952851E-2</v>
      </c>
      <c r="AD317" s="61">
        <v>1491.23254748</v>
      </c>
      <c r="AE317" s="61">
        <v>372.80813686900001</v>
      </c>
      <c r="AF317" s="61">
        <v>969.65054669100005</v>
      </c>
      <c r="AG317" s="61">
        <v>323.21684889699998</v>
      </c>
      <c r="AH317" s="62">
        <v>8.6999999999999994E-2</v>
      </c>
      <c r="AI317" s="61">
        <v>3649.0085385799998</v>
      </c>
      <c r="AJ317" s="61">
        <v>678.91561734300001</v>
      </c>
      <c r="AK317" s="63">
        <f>AJ317/AI317</f>
        <v>0.1860548174017696</v>
      </c>
      <c r="AL317" s="73">
        <v>92.2</v>
      </c>
      <c r="AM317" s="74">
        <v>1.0801229999999999</v>
      </c>
      <c r="AN317" s="74">
        <v>1.0919890000000001</v>
      </c>
      <c r="AO317" s="75">
        <v>1.4768997632399999E-2</v>
      </c>
      <c r="AP317" s="75">
        <v>4.5520168951999999E-2</v>
      </c>
      <c r="AQ317" s="75">
        <v>0.10153200963800001</v>
      </c>
      <c r="AR317" s="75">
        <v>0.24658481071400001</v>
      </c>
      <c r="AS317" s="75">
        <v>0.23357181696599999</v>
      </c>
      <c r="AT317" s="75">
        <v>0.147437103623</v>
      </c>
      <c r="AU317" s="75">
        <v>0.155787534817</v>
      </c>
      <c r="AV317" s="75">
        <v>5.4797557657500003E-2</v>
      </c>
      <c r="AW317" s="61">
        <v>218</v>
      </c>
      <c r="AX317" s="61">
        <v>231</v>
      </c>
      <c r="AY317" s="61">
        <v>211</v>
      </c>
      <c r="AZ317" s="61">
        <v>280</v>
      </c>
      <c r="BA317" s="61">
        <v>286</v>
      </c>
      <c r="BB317" s="61">
        <f>SUM(AW317:BA317)</f>
        <v>1226</v>
      </c>
      <c r="BC317" s="61">
        <f>BA317-AW317</f>
        <v>68</v>
      </c>
      <c r="BD317" s="62">
        <f>BC317/AW317</f>
        <v>0.31192660550458717</v>
      </c>
      <c r="BE317" s="67">
        <f>IF(K317&lt;BE$6,1,0)</f>
        <v>1</v>
      </c>
      <c r="BF317" s="67">
        <f>+IF(AND(K317&gt;=BF$5,K317&lt;BF$6),1,0)</f>
        <v>0</v>
      </c>
      <c r="BG317" s="67">
        <f>+IF(AND(K317&gt;=BG$5,K317&lt;BG$6),1,0)</f>
        <v>0</v>
      </c>
      <c r="BH317" s="67">
        <f>+IF(AND(K317&gt;=BH$5,K317&lt;BH$6),1,0)</f>
        <v>0</v>
      </c>
      <c r="BI317" s="67">
        <f>+IF(K317&gt;=BI$6,1,0)</f>
        <v>0</v>
      </c>
      <c r="BJ317" s="67">
        <f>IF(M317&lt;BJ$6,1,0)</f>
        <v>0</v>
      </c>
      <c r="BK317" s="67">
        <f>+IF(AND(M317&gt;=BK$5,M317&lt;BK$6),1,0)</f>
        <v>1</v>
      </c>
      <c r="BL317" s="67">
        <f>+IF(AND(M317&gt;=BL$5,M317&lt;BL$6),1,0)</f>
        <v>0</v>
      </c>
      <c r="BM317" s="67">
        <f>+IF(AND(M317&gt;=BM$5,M317&lt;BM$6),1,0)</f>
        <v>0</v>
      </c>
      <c r="BN317" s="67">
        <f>+IF(M317&gt;=BN$6,1,0)</f>
        <v>0</v>
      </c>
      <c r="BO317" s="67" t="str">
        <f>+IF(M317&gt;=BO$6,"YES","NO")</f>
        <v>NO</v>
      </c>
      <c r="BP317" s="67" t="str">
        <f>+IF(K317&gt;=BP$6,"YES","NO")</f>
        <v>NO</v>
      </c>
      <c r="BQ317" s="67" t="str">
        <f>+IF(ISERROR(VLOOKUP(E317,'[1]Hi Tech List (2020)'!$A$2:$B$84,1,FALSE)),"NO","YES")</f>
        <v>NO</v>
      </c>
      <c r="BR317" s="67" t="str">
        <f>IF(AL317&gt;=BR$6,"YES","NO")</f>
        <v>NO</v>
      </c>
      <c r="BS317" s="67" t="str">
        <f>IF(AB317&gt;BS$6,"YES","NO")</f>
        <v>NO</v>
      </c>
      <c r="BT317" s="67" t="str">
        <f>IF(AC317&gt;BT$6,"YES","NO")</f>
        <v>NO</v>
      </c>
      <c r="BU317" s="67" t="str">
        <f>IF(AD317&gt;BU$6,"YES","NO")</f>
        <v>YES</v>
      </c>
      <c r="BV317" s="67" t="str">
        <f>IF(OR(BS317="YES",BT317="YES",BU317="YES"),"YES","NO")</f>
        <v>YES</v>
      </c>
      <c r="BW317" s="67" t="str">
        <f>+IF(BE317=1,BE$8,IF(BF317=1,BF$8,IF(BG317=1,BG$8,IF(BH317=1,BH$8,BI$8))))</f>
        <v>&lt;$15</v>
      </c>
      <c r="BX317" s="67" t="str">
        <f>+IF(BJ317=1,BJ$8,IF(BK317=1,BK$8,IF(BL317=1,BL$8,IF(BM317=1,BM$8,BN$8))))</f>
        <v>$15-20</v>
      </c>
    </row>
    <row r="318" spans="1:76" hidden="1" x14ac:dyDescent="0.2">
      <c r="A318" s="77" t="str">
        <f t="shared" si="20"/>
        <v>27-0000</v>
      </c>
      <c r="B318" s="77" t="str">
        <f>VLOOKUP(A318,'[1]2- &amp; 3-digit SOC'!$A$1:$B$121,2,FALSE)</f>
        <v>Arts, Design, Entertainment, Sports, and Media Occupations</v>
      </c>
      <c r="C318" s="77" t="str">
        <f t="shared" si="21"/>
        <v>27-0000 Arts, Design, Entertainment, Sports, and Media Occupations</v>
      </c>
      <c r="D318" s="77" t="str">
        <f t="shared" si="22"/>
        <v>27-4000</v>
      </c>
      <c r="E318" s="77" t="str">
        <f>VLOOKUP(D318,'[1]2- &amp; 3-digit SOC'!$A$1:$B$121,2,FALSE)</f>
        <v>Media and Communication Equipment Workers</v>
      </c>
      <c r="F318" s="77" t="str">
        <f t="shared" si="23"/>
        <v>27-4000 Media and Communication Equipment Workers</v>
      </c>
      <c r="G318" s="77" t="s">
        <v>1026</v>
      </c>
      <c r="H318" s="77" t="s">
        <v>1027</v>
      </c>
      <c r="I318" s="77" t="s">
        <v>1028</v>
      </c>
      <c r="J318" s="78" t="str">
        <f>CONCATENATE(H318, " (", R318, ")")</f>
        <v>Camera Operators, Television, Video, and Film ($50,408)</v>
      </c>
      <c r="K318" s="70">
        <v>9.6702146027900007</v>
      </c>
      <c r="L318" s="70">
        <v>17.079689286000001</v>
      </c>
      <c r="M318" s="70">
        <v>24.234704089499999</v>
      </c>
      <c r="N318" s="70">
        <v>26.078093290799998</v>
      </c>
      <c r="O318" s="70">
        <v>30.0940637749</v>
      </c>
      <c r="P318" s="70">
        <v>39.625488160000003</v>
      </c>
      <c r="Q318" s="71">
        <v>50408.184506199999</v>
      </c>
      <c r="R318" s="71" t="str">
        <f>TEXT(Q318, "$#,###")</f>
        <v>$50,408</v>
      </c>
      <c r="S318" s="68" t="s">
        <v>84</v>
      </c>
      <c r="T318" s="68" t="s">
        <v>8</v>
      </c>
      <c r="U318" s="68" t="s">
        <v>8</v>
      </c>
      <c r="V318" s="61">
        <v>483.93352320999998</v>
      </c>
      <c r="W318" s="61">
        <v>564.82199550799999</v>
      </c>
      <c r="X318" s="61">
        <f>W318-V318</f>
        <v>80.888472298000011</v>
      </c>
      <c r="Y318" s="72">
        <f>X318/V318</f>
        <v>0.16714790031790991</v>
      </c>
      <c r="Z318" s="61">
        <v>564.82199550799999</v>
      </c>
      <c r="AA318" s="61">
        <v>589.41920851299994</v>
      </c>
      <c r="AB318" s="61">
        <f>AA318-Z318</f>
        <v>24.597213004999958</v>
      </c>
      <c r="AC318" s="72">
        <f>AB318/Z318</f>
        <v>4.3548610359759918E-2</v>
      </c>
      <c r="AD318" s="61">
        <v>224.90971209899999</v>
      </c>
      <c r="AE318" s="61">
        <v>56.227428024799998</v>
      </c>
      <c r="AF318" s="61">
        <v>143.00676539599999</v>
      </c>
      <c r="AG318" s="61">
        <v>47.668921798699998</v>
      </c>
      <c r="AH318" s="62">
        <v>8.3000000000000004E-2</v>
      </c>
      <c r="AI318" s="61">
        <v>553.80557436399999</v>
      </c>
      <c r="AJ318" s="61">
        <v>279.01748865100001</v>
      </c>
      <c r="AK318" s="63">
        <f>AJ318/AI318</f>
        <v>0.50381849076082086</v>
      </c>
      <c r="AL318" s="73">
        <v>99.2</v>
      </c>
      <c r="AM318" s="74">
        <v>0.74846500000000005</v>
      </c>
      <c r="AN318" s="74">
        <v>0.73217600000000005</v>
      </c>
      <c r="AO318" s="75">
        <v>3.0133172440400001E-2</v>
      </c>
      <c r="AP318" s="75">
        <v>6.5930909439699995E-2</v>
      </c>
      <c r="AQ318" s="75">
        <v>0.12790919348999999</v>
      </c>
      <c r="AR318" s="75">
        <v>0.253187331307</v>
      </c>
      <c r="AS318" s="75">
        <v>0.203570223356</v>
      </c>
      <c r="AT318" s="75">
        <v>0.18308042165800001</v>
      </c>
      <c r="AU318" s="75">
        <v>9.9697333526599999E-2</v>
      </c>
      <c r="AV318" s="75">
        <v>3.6491414782199999E-2</v>
      </c>
      <c r="AW318" s="61">
        <v>126</v>
      </c>
      <c r="AX318" s="61">
        <v>131</v>
      </c>
      <c r="AY318" s="61">
        <v>123</v>
      </c>
      <c r="AZ318" s="61">
        <v>114</v>
      </c>
      <c r="BA318" s="61">
        <v>107</v>
      </c>
      <c r="BB318" s="61">
        <f>SUM(AW318:BA318)</f>
        <v>601</v>
      </c>
      <c r="BC318" s="61">
        <f>BA318-AW318</f>
        <v>-19</v>
      </c>
      <c r="BD318" s="62">
        <f>BC318/AW318</f>
        <v>-0.15079365079365079</v>
      </c>
      <c r="BE318" s="67">
        <f>IF(K318&lt;BE$6,1,0)</f>
        <v>1</v>
      </c>
      <c r="BF318" s="67">
        <f>+IF(AND(K318&gt;=BF$5,K318&lt;BF$6),1,0)</f>
        <v>0</v>
      </c>
      <c r="BG318" s="67">
        <f>+IF(AND(K318&gt;=BG$5,K318&lt;BG$6),1,0)</f>
        <v>0</v>
      </c>
      <c r="BH318" s="67">
        <f>+IF(AND(K318&gt;=BH$5,K318&lt;BH$6),1,0)</f>
        <v>0</v>
      </c>
      <c r="BI318" s="67">
        <f>+IF(K318&gt;=BI$6,1,0)</f>
        <v>0</v>
      </c>
      <c r="BJ318" s="67">
        <f>IF(M318&lt;BJ$6,1,0)</f>
        <v>0</v>
      </c>
      <c r="BK318" s="67">
        <f>+IF(AND(M318&gt;=BK$5,M318&lt;BK$6),1,0)</f>
        <v>0</v>
      </c>
      <c r="BL318" s="67">
        <f>+IF(AND(M318&gt;=BL$5,M318&lt;BL$6),1,0)</f>
        <v>1</v>
      </c>
      <c r="BM318" s="67">
        <f>+IF(AND(M318&gt;=BM$5,M318&lt;BM$6),1,0)</f>
        <v>0</v>
      </c>
      <c r="BN318" s="67">
        <f>+IF(M318&gt;=BN$6,1,0)</f>
        <v>0</v>
      </c>
      <c r="BO318" s="67" t="str">
        <f>+IF(M318&gt;=BO$6,"YES","NO")</f>
        <v>YES</v>
      </c>
      <c r="BP318" s="67" t="str">
        <f>+IF(K318&gt;=BP$6,"YES","NO")</f>
        <v>NO</v>
      </c>
      <c r="BQ318" s="67" t="str">
        <f>+IF(ISERROR(VLOOKUP(E318,'[1]Hi Tech List (2020)'!$A$2:$B$84,1,FALSE)),"NO","YES")</f>
        <v>NO</v>
      </c>
      <c r="BR318" s="67" t="str">
        <f>IF(AL318&gt;=BR$6,"YES","NO")</f>
        <v>NO</v>
      </c>
      <c r="BS318" s="67" t="str">
        <f>IF(AB318&gt;BS$6,"YES","NO")</f>
        <v>NO</v>
      </c>
      <c r="BT318" s="67" t="str">
        <f>IF(AC318&gt;BT$6,"YES","NO")</f>
        <v>NO</v>
      </c>
      <c r="BU318" s="67" t="str">
        <f>IF(AD318&gt;BU$6,"YES","NO")</f>
        <v>YES</v>
      </c>
      <c r="BV318" s="67" t="str">
        <f>IF(OR(BS318="YES",BT318="YES",BU318="YES"),"YES","NO")</f>
        <v>YES</v>
      </c>
      <c r="BW318" s="67" t="str">
        <f>+IF(BE318=1,BE$8,IF(BF318=1,BF$8,IF(BG318=1,BG$8,IF(BH318=1,BH$8,BI$8))))</f>
        <v>&lt;$15</v>
      </c>
      <c r="BX318" s="67" t="str">
        <f>+IF(BJ318=1,BJ$8,IF(BK318=1,BK$8,IF(BL318=1,BL$8,IF(BM318=1,BM$8,BN$8))))</f>
        <v>$20-25</v>
      </c>
    </row>
    <row r="319" spans="1:76" hidden="1" x14ac:dyDescent="0.2">
      <c r="A319" s="77" t="str">
        <f t="shared" si="20"/>
        <v>27-0000</v>
      </c>
      <c r="B319" s="77" t="str">
        <f>VLOOKUP(A319,'[1]2- &amp; 3-digit SOC'!$A$1:$B$121,2,FALSE)</f>
        <v>Arts, Design, Entertainment, Sports, and Media Occupations</v>
      </c>
      <c r="C319" s="77" t="str">
        <f t="shared" si="21"/>
        <v>27-0000 Arts, Design, Entertainment, Sports, and Media Occupations</v>
      </c>
      <c r="D319" s="77" t="str">
        <f t="shared" si="22"/>
        <v>27-4000</v>
      </c>
      <c r="E319" s="77" t="str">
        <f>VLOOKUP(D319,'[1]2- &amp; 3-digit SOC'!$A$1:$B$121,2,FALSE)</f>
        <v>Media and Communication Equipment Workers</v>
      </c>
      <c r="F319" s="77" t="str">
        <f t="shared" si="23"/>
        <v>27-4000 Media and Communication Equipment Workers</v>
      </c>
      <c r="G319" s="77" t="s">
        <v>1029</v>
      </c>
      <c r="H319" s="77" t="s">
        <v>1030</v>
      </c>
      <c r="I319" s="77" t="s">
        <v>1031</v>
      </c>
      <c r="J319" s="78" t="str">
        <f>CONCATENATE(H319, " (", R319, ")")</f>
        <v>Film and Video Editors ($49,342)</v>
      </c>
      <c r="K319" s="70">
        <v>10.824113608999999</v>
      </c>
      <c r="L319" s="70">
        <v>16.232484790299999</v>
      </c>
      <c r="M319" s="70">
        <v>23.722216830499999</v>
      </c>
      <c r="N319" s="70">
        <v>33.570505565700003</v>
      </c>
      <c r="O319" s="70">
        <v>36.686416251899999</v>
      </c>
      <c r="P319" s="70">
        <v>64.540885720399999</v>
      </c>
      <c r="Q319" s="71">
        <v>49342.211007500002</v>
      </c>
      <c r="R319" s="71" t="str">
        <f>TEXT(Q319, "$#,###")</f>
        <v>$49,342</v>
      </c>
      <c r="S319" s="68" t="s">
        <v>84</v>
      </c>
      <c r="T319" s="68" t="s">
        <v>8</v>
      </c>
      <c r="U319" s="68" t="s">
        <v>8</v>
      </c>
      <c r="V319" s="61">
        <v>714.73228718099995</v>
      </c>
      <c r="W319" s="61">
        <v>801.14201907300003</v>
      </c>
      <c r="X319" s="61">
        <f>W319-V319</f>
        <v>86.409731892000082</v>
      </c>
      <c r="Y319" s="72">
        <f>X319/V319</f>
        <v>0.12089803894659867</v>
      </c>
      <c r="Z319" s="61">
        <v>801.14201907300003</v>
      </c>
      <c r="AA319" s="61">
        <v>839.79035490599995</v>
      </c>
      <c r="AB319" s="61">
        <f>AA319-Z319</f>
        <v>38.648335832999919</v>
      </c>
      <c r="AC319" s="72">
        <f>AB319/Z319</f>
        <v>4.8241553823028575E-2</v>
      </c>
      <c r="AD319" s="61">
        <v>327.68972533200002</v>
      </c>
      <c r="AE319" s="61">
        <v>81.922431333000006</v>
      </c>
      <c r="AF319" s="61">
        <v>203.14514242999999</v>
      </c>
      <c r="AG319" s="61">
        <v>67.715047476500004</v>
      </c>
      <c r="AH319" s="62">
        <v>8.3000000000000004E-2</v>
      </c>
      <c r="AI319" s="61">
        <v>783.72320055499995</v>
      </c>
      <c r="AJ319" s="61">
        <v>421.6948362</v>
      </c>
      <c r="AK319" s="63">
        <f>AJ319/AI319</f>
        <v>0.53806603645441831</v>
      </c>
      <c r="AL319" s="73">
        <v>94.1</v>
      </c>
      <c r="AM319" s="74">
        <v>0.74490000000000001</v>
      </c>
      <c r="AN319" s="74">
        <v>0.72075299999999998</v>
      </c>
      <c r="AO319" s="75">
        <v>4.2088460899099997E-2</v>
      </c>
      <c r="AP319" s="75">
        <v>7.9841988295900002E-2</v>
      </c>
      <c r="AQ319" s="75">
        <v>0.13117542795500001</v>
      </c>
      <c r="AR319" s="75">
        <v>0.253670039608</v>
      </c>
      <c r="AS319" s="75">
        <v>0.19183595762799999</v>
      </c>
      <c r="AT319" s="75">
        <v>0.187524610195</v>
      </c>
      <c r="AU319" s="75">
        <v>7.9084669093800006E-2</v>
      </c>
      <c r="AV319" s="75">
        <v>3.47788463256E-2</v>
      </c>
      <c r="AW319" s="61">
        <v>495</v>
      </c>
      <c r="AX319" s="61">
        <v>436</v>
      </c>
      <c r="AY319" s="61">
        <v>469</v>
      </c>
      <c r="AZ319" s="61">
        <v>468</v>
      </c>
      <c r="BA319" s="61">
        <v>384</v>
      </c>
      <c r="BB319" s="61">
        <f>SUM(AW319:BA319)</f>
        <v>2252</v>
      </c>
      <c r="BC319" s="61">
        <f>BA319-AW319</f>
        <v>-111</v>
      </c>
      <c r="BD319" s="62">
        <f>BC319/AW319</f>
        <v>-0.22424242424242424</v>
      </c>
      <c r="BE319" s="67">
        <f>IF(K319&lt;BE$6,1,0)</f>
        <v>1</v>
      </c>
      <c r="BF319" s="67">
        <f>+IF(AND(K319&gt;=BF$5,K319&lt;BF$6),1,0)</f>
        <v>0</v>
      </c>
      <c r="BG319" s="67">
        <f>+IF(AND(K319&gt;=BG$5,K319&lt;BG$6),1,0)</f>
        <v>0</v>
      </c>
      <c r="BH319" s="67">
        <f>+IF(AND(K319&gt;=BH$5,K319&lt;BH$6),1,0)</f>
        <v>0</v>
      </c>
      <c r="BI319" s="67">
        <f>+IF(K319&gt;=BI$6,1,0)</f>
        <v>0</v>
      </c>
      <c r="BJ319" s="67">
        <f>IF(M319&lt;BJ$6,1,0)</f>
        <v>0</v>
      </c>
      <c r="BK319" s="67">
        <f>+IF(AND(M319&gt;=BK$5,M319&lt;BK$6),1,0)</f>
        <v>0</v>
      </c>
      <c r="BL319" s="67">
        <f>+IF(AND(M319&gt;=BL$5,M319&lt;BL$6),1,0)</f>
        <v>1</v>
      </c>
      <c r="BM319" s="67">
        <f>+IF(AND(M319&gt;=BM$5,M319&lt;BM$6),1,0)</f>
        <v>0</v>
      </c>
      <c r="BN319" s="67">
        <f>+IF(M319&gt;=BN$6,1,0)</f>
        <v>0</v>
      </c>
      <c r="BO319" s="67" t="str">
        <f>+IF(M319&gt;=BO$6,"YES","NO")</f>
        <v>YES</v>
      </c>
      <c r="BP319" s="67" t="str">
        <f>+IF(K319&gt;=BP$6,"YES","NO")</f>
        <v>NO</v>
      </c>
      <c r="BQ319" s="67" t="str">
        <f>+IF(ISERROR(VLOOKUP(E319,'[1]Hi Tech List (2020)'!$A$2:$B$84,1,FALSE)),"NO","YES")</f>
        <v>NO</v>
      </c>
      <c r="BR319" s="67" t="str">
        <f>IF(AL319&gt;=BR$6,"YES","NO")</f>
        <v>NO</v>
      </c>
      <c r="BS319" s="67" t="str">
        <f>IF(AB319&gt;BS$6,"YES","NO")</f>
        <v>NO</v>
      </c>
      <c r="BT319" s="67" t="str">
        <f>IF(AC319&gt;BT$6,"YES","NO")</f>
        <v>NO</v>
      </c>
      <c r="BU319" s="67" t="str">
        <f>IF(AD319&gt;BU$6,"YES","NO")</f>
        <v>YES</v>
      </c>
      <c r="BV319" s="67" t="str">
        <f>IF(OR(BS319="YES",BT319="YES",BU319="YES"),"YES","NO")</f>
        <v>YES</v>
      </c>
      <c r="BW319" s="67" t="str">
        <f>+IF(BE319=1,BE$8,IF(BF319=1,BF$8,IF(BG319=1,BG$8,IF(BH319=1,BH$8,BI$8))))</f>
        <v>&lt;$15</v>
      </c>
      <c r="BX319" s="67" t="str">
        <f>+IF(BJ319=1,BJ$8,IF(BK319=1,BK$8,IF(BL319=1,BL$8,IF(BM319=1,BM$8,BN$8))))</f>
        <v>$20-25</v>
      </c>
    </row>
    <row r="320" spans="1:76" ht="25.5" hidden="1" x14ac:dyDescent="0.2">
      <c r="A320" s="77" t="str">
        <f t="shared" si="20"/>
        <v>27-0000</v>
      </c>
      <c r="B320" s="77" t="str">
        <f>VLOOKUP(A320,'[1]2- &amp; 3-digit SOC'!$A$1:$B$121,2,FALSE)</f>
        <v>Arts, Design, Entertainment, Sports, and Media Occupations</v>
      </c>
      <c r="C320" s="77" t="str">
        <f t="shared" si="21"/>
        <v>27-0000 Arts, Design, Entertainment, Sports, and Media Occupations</v>
      </c>
      <c r="D320" s="77" t="str">
        <f t="shared" si="22"/>
        <v>27-4000</v>
      </c>
      <c r="E320" s="77" t="str">
        <f>VLOOKUP(D320,'[1]2- &amp; 3-digit SOC'!$A$1:$B$121,2,FALSE)</f>
        <v>Media and Communication Equipment Workers</v>
      </c>
      <c r="F320" s="77" t="str">
        <f t="shared" si="23"/>
        <v>27-4000 Media and Communication Equipment Workers</v>
      </c>
      <c r="G320" s="77" t="s">
        <v>1032</v>
      </c>
      <c r="H320" s="77" t="s">
        <v>1033</v>
      </c>
      <c r="I320" s="77" t="s">
        <v>1034</v>
      </c>
      <c r="J320" s="78" t="str">
        <f>CONCATENATE(H320, " (", R320, ")")</f>
        <v>Lighting Technicians and Media and Communication Equipment Workers, All Other ($63,185)</v>
      </c>
      <c r="K320" s="70">
        <v>12.680197935500001</v>
      </c>
      <c r="L320" s="70">
        <v>15.1025612652</v>
      </c>
      <c r="M320" s="70">
        <v>30.377603733699999</v>
      </c>
      <c r="N320" s="70">
        <v>34.183896529899997</v>
      </c>
      <c r="O320" s="70">
        <v>45.987839387400001</v>
      </c>
      <c r="P320" s="70">
        <v>60.721250963000003</v>
      </c>
      <c r="Q320" s="71">
        <v>63185.4157662</v>
      </c>
      <c r="R320" s="71" t="str">
        <f>TEXT(Q320, "$#,###")</f>
        <v>$63,185</v>
      </c>
      <c r="S320" s="68" t="s">
        <v>307</v>
      </c>
      <c r="T320" s="68" t="s">
        <v>8</v>
      </c>
      <c r="U320" s="68" t="s">
        <v>317</v>
      </c>
      <c r="V320" s="61">
        <v>184.28974340799999</v>
      </c>
      <c r="W320" s="61">
        <v>241.782078896</v>
      </c>
      <c r="X320" s="61">
        <f>W320-V320</f>
        <v>57.492335488000009</v>
      </c>
      <c r="Y320" s="72">
        <f>X320/V320</f>
        <v>0.31196709282250962</v>
      </c>
      <c r="Z320" s="61">
        <v>241.782078896</v>
      </c>
      <c r="AA320" s="61">
        <v>252.50272962299999</v>
      </c>
      <c r="AB320" s="61">
        <f>AA320-Z320</f>
        <v>10.720650726999992</v>
      </c>
      <c r="AC320" s="72">
        <f>AB320/Z320</f>
        <v>4.4340137928962742E-2</v>
      </c>
      <c r="AD320" s="61">
        <v>110.364557979</v>
      </c>
      <c r="AE320" s="61">
        <v>27.5911394948</v>
      </c>
      <c r="AF320" s="61">
        <v>72.842932944899999</v>
      </c>
      <c r="AG320" s="61">
        <v>24.280977648299999</v>
      </c>
      <c r="AH320" s="62">
        <v>9.9000000000000005E-2</v>
      </c>
      <c r="AI320" s="61">
        <v>238.21220695599999</v>
      </c>
      <c r="AJ320" s="61">
        <v>154.886525001</v>
      </c>
      <c r="AK320" s="63">
        <f>AJ320/AI320</f>
        <v>0.65020397980532119</v>
      </c>
      <c r="AL320" s="73">
        <v>96.1</v>
      </c>
      <c r="AM320" s="74">
        <v>0.34545199999999998</v>
      </c>
      <c r="AN320" s="74">
        <v>0.34960799999999997</v>
      </c>
      <c r="AO320" s="76" t="s">
        <v>90</v>
      </c>
      <c r="AP320" s="75">
        <v>6.3737005267800004E-2</v>
      </c>
      <c r="AQ320" s="75">
        <v>9.3778251595600007E-2</v>
      </c>
      <c r="AR320" s="75">
        <v>0.25460105722800003</v>
      </c>
      <c r="AS320" s="75">
        <v>0.21205872736699999</v>
      </c>
      <c r="AT320" s="75">
        <v>0.201422250356</v>
      </c>
      <c r="AU320" s="75">
        <v>0.122796999049</v>
      </c>
      <c r="AV320" s="76" t="s">
        <v>90</v>
      </c>
      <c r="AW320" s="61">
        <v>0</v>
      </c>
      <c r="AX320" s="61">
        <v>0</v>
      </c>
      <c r="AY320" s="61">
        <v>0</v>
      </c>
      <c r="AZ320" s="61">
        <v>0</v>
      </c>
      <c r="BA320" s="61">
        <v>0</v>
      </c>
      <c r="BB320" s="61">
        <f>SUM(AW320:BA320)</f>
        <v>0</v>
      </c>
      <c r="BC320" s="61">
        <f>BA320-AW320</f>
        <v>0</v>
      </c>
      <c r="BD320" s="62">
        <v>0</v>
      </c>
      <c r="BE320" s="67">
        <f>IF(K320&lt;BE$6,1,0)</f>
        <v>1</v>
      </c>
      <c r="BF320" s="67">
        <f>+IF(AND(K320&gt;=BF$5,K320&lt;BF$6),1,0)</f>
        <v>0</v>
      </c>
      <c r="BG320" s="67">
        <f>+IF(AND(K320&gt;=BG$5,K320&lt;BG$6),1,0)</f>
        <v>0</v>
      </c>
      <c r="BH320" s="67">
        <f>+IF(AND(K320&gt;=BH$5,K320&lt;BH$6),1,0)</f>
        <v>0</v>
      </c>
      <c r="BI320" s="67">
        <f>+IF(K320&gt;=BI$6,1,0)</f>
        <v>0</v>
      </c>
      <c r="BJ320" s="67">
        <f>IF(M320&lt;BJ$6,1,0)</f>
        <v>0</v>
      </c>
      <c r="BK320" s="67">
        <f>+IF(AND(M320&gt;=BK$5,M320&lt;BK$6),1,0)</f>
        <v>0</v>
      </c>
      <c r="BL320" s="67">
        <f>+IF(AND(M320&gt;=BL$5,M320&lt;BL$6),1,0)</f>
        <v>0</v>
      </c>
      <c r="BM320" s="67">
        <f>+IF(AND(M320&gt;=BM$5,M320&lt;BM$6),1,0)</f>
        <v>0</v>
      </c>
      <c r="BN320" s="67">
        <f>+IF(M320&gt;=BN$6,1,0)</f>
        <v>1</v>
      </c>
      <c r="BO320" s="67" t="str">
        <f>+IF(M320&gt;=BO$6,"YES","NO")</f>
        <v>YES</v>
      </c>
      <c r="BP320" s="67" t="str">
        <f>+IF(K320&gt;=BP$6,"YES","NO")</f>
        <v>NO</v>
      </c>
      <c r="BQ320" s="67" t="str">
        <f>+IF(ISERROR(VLOOKUP(E320,'[1]Hi Tech List (2020)'!$A$2:$B$84,1,FALSE)),"NO","YES")</f>
        <v>NO</v>
      </c>
      <c r="BR320" s="67" t="str">
        <f>IF(AL320&gt;=BR$6,"YES","NO")</f>
        <v>NO</v>
      </c>
      <c r="BS320" s="67" t="str">
        <f>IF(AB320&gt;BS$6,"YES","NO")</f>
        <v>NO</v>
      </c>
      <c r="BT320" s="67" t="str">
        <f>IF(AC320&gt;BT$6,"YES","NO")</f>
        <v>NO</v>
      </c>
      <c r="BU320" s="67" t="str">
        <f>IF(AD320&gt;BU$6,"YES","NO")</f>
        <v>YES</v>
      </c>
      <c r="BV320" s="67" t="str">
        <f>IF(OR(BS320="YES",BT320="YES",BU320="YES"),"YES","NO")</f>
        <v>YES</v>
      </c>
      <c r="BW320" s="67" t="str">
        <f>+IF(BE320=1,BE$8,IF(BF320=1,BF$8,IF(BG320=1,BG$8,IF(BH320=1,BH$8,BI$8))))</f>
        <v>&lt;$15</v>
      </c>
      <c r="BX320" s="67" t="str">
        <f>+IF(BJ320=1,BJ$8,IF(BK320=1,BK$8,IF(BL320=1,BL$8,IF(BM320=1,BM$8,BN$8))))</f>
        <v>&gt;$30</v>
      </c>
    </row>
    <row r="321" spans="1:76" hidden="1" x14ac:dyDescent="0.2">
      <c r="A321" s="77" t="str">
        <f t="shared" si="20"/>
        <v>29-0000</v>
      </c>
      <c r="B321" s="77" t="str">
        <f>VLOOKUP(A321,'[1]2- &amp; 3-digit SOC'!$A$1:$B$121,2,FALSE)</f>
        <v>Healthcare Practitioners and Technical Occupations</v>
      </c>
      <c r="C321" s="77" t="str">
        <f t="shared" si="21"/>
        <v>29-0000 Healthcare Practitioners and Technical Occupations</v>
      </c>
      <c r="D321" s="77" t="str">
        <f t="shared" si="22"/>
        <v>29-1000</v>
      </c>
      <c r="E321" s="77" t="str">
        <f>VLOOKUP(D321,'[1]2- &amp; 3-digit SOC'!$A$1:$B$121,2,FALSE)</f>
        <v>Healthcare Diagnosing or Treating Practitioners</v>
      </c>
      <c r="F321" s="77" t="str">
        <f t="shared" si="23"/>
        <v>29-1000 Healthcare Diagnosing or Treating Practitioners</v>
      </c>
      <c r="G321" s="77" t="s">
        <v>1035</v>
      </c>
      <c r="H321" s="77" t="s">
        <v>1036</v>
      </c>
      <c r="I321" s="77" t="s">
        <v>1037</v>
      </c>
      <c r="J321" s="78" t="str">
        <f>CONCATENATE(H321, " (", R321, ")")</f>
        <v>Chiropractors ($82,764)</v>
      </c>
      <c r="K321" s="70">
        <v>10.740808424600001</v>
      </c>
      <c r="L321" s="70">
        <v>26.381166446799998</v>
      </c>
      <c r="M321" s="70">
        <v>39.790499193199999</v>
      </c>
      <c r="N321" s="70">
        <v>47.550906475300003</v>
      </c>
      <c r="O321" s="70">
        <v>58.102680083800003</v>
      </c>
      <c r="P321" s="70">
        <v>67.618453109300006</v>
      </c>
      <c r="Q321" s="71">
        <v>82764.238321900004</v>
      </c>
      <c r="R321" s="71" t="str">
        <f>TEXT(Q321, "$#,###")</f>
        <v>$82,764</v>
      </c>
      <c r="S321" s="68" t="s">
        <v>724</v>
      </c>
      <c r="T321" s="68" t="s">
        <v>8</v>
      </c>
      <c r="U321" s="68" t="s">
        <v>8</v>
      </c>
      <c r="V321" s="61">
        <v>1212.3583086599999</v>
      </c>
      <c r="W321" s="61">
        <v>1184.02743291</v>
      </c>
      <c r="X321" s="61">
        <f>W321-V321</f>
        <v>-28.330875749999905</v>
      </c>
      <c r="Y321" s="72">
        <f>X321/V321</f>
        <v>-2.3368401525876919E-2</v>
      </c>
      <c r="Z321" s="61">
        <v>1184.02743291</v>
      </c>
      <c r="AA321" s="61">
        <v>1266.2750213700001</v>
      </c>
      <c r="AB321" s="61">
        <f>AA321-Z321</f>
        <v>82.247588460000088</v>
      </c>
      <c r="AC321" s="72">
        <f>AB321/Z321</f>
        <v>6.9464259166579528E-2</v>
      </c>
      <c r="AD321" s="61">
        <v>215.485202117</v>
      </c>
      <c r="AE321" s="61">
        <v>53.871300529300001</v>
      </c>
      <c r="AF321" s="61">
        <v>80.156312747000001</v>
      </c>
      <c r="AG321" s="61">
        <v>26.718770915699999</v>
      </c>
      <c r="AH321" s="62">
        <v>2.1999999999999999E-2</v>
      </c>
      <c r="AI321" s="61">
        <v>1145.1213957099999</v>
      </c>
      <c r="AJ321" s="61">
        <v>125.868946565</v>
      </c>
      <c r="AK321" s="63">
        <f>AJ321/AI321</f>
        <v>0.10991755724462605</v>
      </c>
      <c r="AL321" s="73">
        <v>81.8</v>
      </c>
      <c r="AM321" s="74">
        <v>0.92456499999999997</v>
      </c>
      <c r="AN321" s="74">
        <v>0.95382100000000003</v>
      </c>
      <c r="AO321" s="75">
        <v>1.05398528005E-4</v>
      </c>
      <c r="AP321" s="76" t="s">
        <v>90</v>
      </c>
      <c r="AQ321" s="75">
        <v>1.5505611319200001E-2</v>
      </c>
      <c r="AR321" s="75">
        <v>0.254379482499</v>
      </c>
      <c r="AS321" s="75">
        <v>0.29456265872999998</v>
      </c>
      <c r="AT321" s="75">
        <v>0.25048066551499998</v>
      </c>
      <c r="AU321" s="75">
        <v>0.128334848843</v>
      </c>
      <c r="AV321" s="75">
        <v>5.2573305718299997E-2</v>
      </c>
      <c r="AW321" s="61">
        <v>279</v>
      </c>
      <c r="AX321" s="61">
        <v>247</v>
      </c>
      <c r="AY321" s="61">
        <v>342</v>
      </c>
      <c r="AZ321" s="61">
        <v>406</v>
      </c>
      <c r="BA321" s="61">
        <v>490</v>
      </c>
      <c r="BB321" s="61">
        <f>SUM(AW321:BA321)</f>
        <v>1764</v>
      </c>
      <c r="BC321" s="61">
        <f>BA321-AW321</f>
        <v>211</v>
      </c>
      <c r="BD321" s="62">
        <f>BC321/AW321</f>
        <v>0.75627240143369179</v>
      </c>
      <c r="BE321" s="67">
        <f>IF(K321&lt;BE$6,1,0)</f>
        <v>1</v>
      </c>
      <c r="BF321" s="67">
        <f>+IF(AND(K321&gt;=BF$5,K321&lt;BF$6),1,0)</f>
        <v>0</v>
      </c>
      <c r="BG321" s="67">
        <f>+IF(AND(K321&gt;=BG$5,K321&lt;BG$6),1,0)</f>
        <v>0</v>
      </c>
      <c r="BH321" s="67">
        <f>+IF(AND(K321&gt;=BH$5,K321&lt;BH$6),1,0)</f>
        <v>0</v>
      </c>
      <c r="BI321" s="67">
        <f>+IF(K321&gt;=BI$6,1,0)</f>
        <v>0</v>
      </c>
      <c r="BJ321" s="67">
        <f>IF(M321&lt;BJ$6,1,0)</f>
        <v>0</v>
      </c>
      <c r="BK321" s="67">
        <f>+IF(AND(M321&gt;=BK$5,M321&lt;BK$6),1,0)</f>
        <v>0</v>
      </c>
      <c r="BL321" s="67">
        <f>+IF(AND(M321&gt;=BL$5,M321&lt;BL$6),1,0)</f>
        <v>0</v>
      </c>
      <c r="BM321" s="67">
        <f>+IF(AND(M321&gt;=BM$5,M321&lt;BM$6),1,0)</f>
        <v>0</v>
      </c>
      <c r="BN321" s="67">
        <f>+IF(M321&gt;=BN$6,1,0)</f>
        <v>1</v>
      </c>
      <c r="BO321" s="67" t="str">
        <f>+IF(M321&gt;=BO$6,"YES","NO")</f>
        <v>YES</v>
      </c>
      <c r="BP321" s="67" t="str">
        <f>+IF(K321&gt;=BP$6,"YES","NO")</f>
        <v>NO</v>
      </c>
      <c r="BQ321" s="67" t="str">
        <f>+IF(ISERROR(VLOOKUP(E321,'[1]Hi Tech List (2020)'!$A$2:$B$84,1,FALSE)),"NO","YES")</f>
        <v>NO</v>
      </c>
      <c r="BR321" s="67" t="str">
        <f>IF(AL321&gt;=BR$6,"YES","NO")</f>
        <v>NO</v>
      </c>
      <c r="BS321" s="67" t="str">
        <f>IF(AB321&gt;BS$6,"YES","NO")</f>
        <v>NO</v>
      </c>
      <c r="BT321" s="67" t="str">
        <f>IF(AC321&gt;BT$6,"YES","NO")</f>
        <v>NO</v>
      </c>
      <c r="BU321" s="67" t="str">
        <f>IF(AD321&gt;BU$6,"YES","NO")</f>
        <v>YES</v>
      </c>
      <c r="BV321" s="67" t="str">
        <f>IF(OR(BS321="YES",BT321="YES",BU321="YES"),"YES","NO")</f>
        <v>YES</v>
      </c>
      <c r="BW321" s="67" t="str">
        <f>+IF(BE321=1,BE$8,IF(BF321=1,BF$8,IF(BG321=1,BG$8,IF(BH321=1,BH$8,BI$8))))</f>
        <v>&lt;$15</v>
      </c>
      <c r="BX321" s="67" t="str">
        <f>+IF(BJ321=1,BJ$8,IF(BK321=1,BK$8,IF(BL321=1,BL$8,IF(BM321=1,BM$8,BN$8))))</f>
        <v>&gt;$30</v>
      </c>
    </row>
    <row r="322" spans="1:76" hidden="1" x14ac:dyDescent="0.2">
      <c r="A322" s="77" t="str">
        <f t="shared" si="20"/>
        <v>29-0000</v>
      </c>
      <c r="B322" s="77" t="str">
        <f>VLOOKUP(A322,'[1]2- &amp; 3-digit SOC'!$A$1:$B$121,2,FALSE)</f>
        <v>Healthcare Practitioners and Technical Occupations</v>
      </c>
      <c r="C322" s="77" t="str">
        <f t="shared" si="21"/>
        <v>29-0000 Healthcare Practitioners and Technical Occupations</v>
      </c>
      <c r="D322" s="77" t="str">
        <f t="shared" si="22"/>
        <v>29-1000</v>
      </c>
      <c r="E322" s="77" t="str">
        <f>VLOOKUP(D322,'[1]2- &amp; 3-digit SOC'!$A$1:$B$121,2,FALSE)</f>
        <v>Healthcare Diagnosing or Treating Practitioners</v>
      </c>
      <c r="F322" s="77" t="str">
        <f t="shared" si="23"/>
        <v>29-1000 Healthcare Diagnosing or Treating Practitioners</v>
      </c>
      <c r="G322" s="77" t="s">
        <v>1038</v>
      </c>
      <c r="H322" s="77" t="s">
        <v>1039</v>
      </c>
      <c r="I322" s="77" t="s">
        <v>1040</v>
      </c>
      <c r="J322" s="78" t="str">
        <f>CONCATENATE(H322, " (", R322, ")")</f>
        <v>Dentists, General ($169,529)</v>
      </c>
      <c r="K322" s="70">
        <v>42.945949782900001</v>
      </c>
      <c r="L322" s="70">
        <v>61.430424116399998</v>
      </c>
      <c r="M322" s="70">
        <v>81.504246912400006</v>
      </c>
      <c r="N322" s="70">
        <v>101.573107049</v>
      </c>
      <c r="O322" s="70">
        <v>120.50698556899999</v>
      </c>
      <c r="P322" s="70">
        <v>173.26645811</v>
      </c>
      <c r="Q322" s="71">
        <v>169528.83357799999</v>
      </c>
      <c r="R322" s="71" t="str">
        <f>TEXT(Q322, "$#,###")</f>
        <v>$169,529</v>
      </c>
      <c r="S322" s="68" t="s">
        <v>724</v>
      </c>
      <c r="T322" s="68" t="s">
        <v>8</v>
      </c>
      <c r="U322" s="68" t="s">
        <v>8</v>
      </c>
      <c r="V322" s="61">
        <v>3579.7399260399998</v>
      </c>
      <c r="W322" s="61">
        <v>3625.17575889</v>
      </c>
      <c r="X322" s="61">
        <f>W322-V322</f>
        <v>45.435832850000224</v>
      </c>
      <c r="Y322" s="72">
        <f>X322/V322</f>
        <v>1.26924954853529E-2</v>
      </c>
      <c r="Z322" s="61">
        <v>3625.17575889</v>
      </c>
      <c r="AA322" s="61">
        <v>3854.3915008600002</v>
      </c>
      <c r="AB322" s="61">
        <f>AA322-Z322</f>
        <v>229.21574197000018</v>
      </c>
      <c r="AC322" s="72">
        <f>AB322/Z322</f>
        <v>6.322886315453688E-2</v>
      </c>
      <c r="AD322" s="61">
        <v>703.35944449700003</v>
      </c>
      <c r="AE322" s="61">
        <v>175.83986112400001</v>
      </c>
      <c r="AF322" s="61">
        <v>311.45640880399998</v>
      </c>
      <c r="AG322" s="61">
        <v>103.81880293499999</v>
      </c>
      <c r="AH322" s="62">
        <v>2.8000000000000001E-2</v>
      </c>
      <c r="AI322" s="61">
        <v>3526.3170964599999</v>
      </c>
      <c r="AJ322" s="61">
        <v>628.08130839199998</v>
      </c>
      <c r="AK322" s="63">
        <f>AJ322/AI322</f>
        <v>0.17811254382724639</v>
      </c>
      <c r="AL322" s="73">
        <v>87.9</v>
      </c>
      <c r="AM322" s="74">
        <v>1.079858</v>
      </c>
      <c r="AN322" s="74">
        <v>1.105648</v>
      </c>
      <c r="AO322" s="75">
        <v>1.1040832517300001E-5</v>
      </c>
      <c r="AP322" s="76" t="s">
        <v>90</v>
      </c>
      <c r="AQ322" s="76" t="s">
        <v>90</v>
      </c>
      <c r="AR322" s="75">
        <v>0.190329438327</v>
      </c>
      <c r="AS322" s="75">
        <v>0.29563658165099999</v>
      </c>
      <c r="AT322" s="75">
        <v>0.19651105280799999</v>
      </c>
      <c r="AU322" s="75">
        <v>0.17470865338</v>
      </c>
      <c r="AV322" s="75">
        <v>0.14177788484199999</v>
      </c>
      <c r="AW322" s="61">
        <v>71</v>
      </c>
      <c r="AX322" s="61">
        <v>90</v>
      </c>
      <c r="AY322" s="61">
        <v>145</v>
      </c>
      <c r="AZ322" s="61">
        <v>214</v>
      </c>
      <c r="BA322" s="61">
        <v>251</v>
      </c>
      <c r="BB322" s="61">
        <f>SUM(AW322:BA322)</f>
        <v>771</v>
      </c>
      <c r="BC322" s="61">
        <f>BA322-AW322</f>
        <v>180</v>
      </c>
      <c r="BD322" s="62">
        <f>BC322/AW322</f>
        <v>2.535211267605634</v>
      </c>
      <c r="BE322" s="67">
        <f>IF(K322&lt;BE$6,1,0)</f>
        <v>0</v>
      </c>
      <c r="BF322" s="67">
        <f>+IF(AND(K322&gt;=BF$5,K322&lt;BF$6),1,0)</f>
        <v>0</v>
      </c>
      <c r="BG322" s="67">
        <f>+IF(AND(K322&gt;=BG$5,K322&lt;BG$6),1,0)</f>
        <v>0</v>
      </c>
      <c r="BH322" s="67">
        <f>+IF(AND(K322&gt;=BH$5,K322&lt;BH$6),1,0)</f>
        <v>0</v>
      </c>
      <c r="BI322" s="67">
        <f>+IF(K322&gt;=BI$6,1,0)</f>
        <v>1</v>
      </c>
      <c r="BJ322" s="67">
        <f>IF(M322&lt;BJ$6,1,0)</f>
        <v>0</v>
      </c>
      <c r="BK322" s="67">
        <f>+IF(AND(M322&gt;=BK$5,M322&lt;BK$6),1,0)</f>
        <v>0</v>
      </c>
      <c r="BL322" s="67">
        <f>+IF(AND(M322&gt;=BL$5,M322&lt;BL$6),1,0)</f>
        <v>0</v>
      </c>
      <c r="BM322" s="67">
        <f>+IF(AND(M322&gt;=BM$5,M322&lt;BM$6),1,0)</f>
        <v>0</v>
      </c>
      <c r="BN322" s="67">
        <f>+IF(M322&gt;=BN$6,1,0)</f>
        <v>1</v>
      </c>
      <c r="BO322" s="67" t="str">
        <f>+IF(M322&gt;=BO$6,"YES","NO")</f>
        <v>YES</v>
      </c>
      <c r="BP322" s="67" t="str">
        <f>+IF(K322&gt;=BP$6,"YES","NO")</f>
        <v>YES</v>
      </c>
      <c r="BQ322" s="67" t="str">
        <f>+IF(ISERROR(VLOOKUP(E322,'[1]Hi Tech List (2020)'!$A$2:$B$84,1,FALSE)),"NO","YES")</f>
        <v>NO</v>
      </c>
      <c r="BR322" s="67" t="str">
        <f>IF(AL322&gt;=BR$6,"YES","NO")</f>
        <v>NO</v>
      </c>
      <c r="BS322" s="67" t="str">
        <f>IF(AB322&gt;BS$6,"YES","NO")</f>
        <v>YES</v>
      </c>
      <c r="BT322" s="67" t="str">
        <f>IF(AC322&gt;BT$6,"YES","NO")</f>
        <v>NO</v>
      </c>
      <c r="BU322" s="67" t="str">
        <f>IF(AD322&gt;BU$6,"YES","NO")</f>
        <v>YES</v>
      </c>
      <c r="BV322" s="67" t="str">
        <f>IF(OR(BS322="YES",BT322="YES",BU322="YES"),"YES","NO")</f>
        <v>YES</v>
      </c>
      <c r="BW322" s="67" t="str">
        <f>+IF(BE322=1,BE$8,IF(BF322=1,BF$8,IF(BG322=1,BG$8,IF(BH322=1,BH$8,BI$8))))</f>
        <v>&gt;$30</v>
      </c>
      <c r="BX322" s="67" t="str">
        <f>+IF(BJ322=1,BJ$8,IF(BK322=1,BK$8,IF(BL322=1,BL$8,IF(BM322=1,BM$8,BN$8))))</f>
        <v>&gt;$30</v>
      </c>
    </row>
    <row r="323" spans="1:76" hidden="1" x14ac:dyDescent="0.2">
      <c r="A323" s="77" t="str">
        <f t="shared" si="20"/>
        <v>29-0000</v>
      </c>
      <c r="B323" s="77" t="str">
        <f>VLOOKUP(A323,'[1]2- &amp; 3-digit SOC'!$A$1:$B$121,2,FALSE)</f>
        <v>Healthcare Practitioners and Technical Occupations</v>
      </c>
      <c r="C323" s="77" t="str">
        <f t="shared" si="21"/>
        <v>29-0000 Healthcare Practitioners and Technical Occupations</v>
      </c>
      <c r="D323" s="77" t="str">
        <f t="shared" si="22"/>
        <v>29-1000</v>
      </c>
      <c r="E323" s="77" t="str">
        <f>VLOOKUP(D323,'[1]2- &amp; 3-digit SOC'!$A$1:$B$121,2,FALSE)</f>
        <v>Healthcare Diagnosing or Treating Practitioners</v>
      </c>
      <c r="F323" s="77" t="str">
        <f t="shared" si="23"/>
        <v>29-1000 Healthcare Diagnosing or Treating Practitioners</v>
      </c>
      <c r="G323" s="77" t="s">
        <v>1041</v>
      </c>
      <c r="H323" s="77" t="s">
        <v>1042</v>
      </c>
      <c r="I323" s="77" t="s">
        <v>1043</v>
      </c>
      <c r="J323" s="78" t="str">
        <f>CONCATENATE(H323, " (", R323, ")")</f>
        <v>Oral and Maxillofacial Surgeons ($221,095)</v>
      </c>
      <c r="K323" s="70">
        <v>29.0913385705</v>
      </c>
      <c r="L323" s="70">
        <v>51.301647034399998</v>
      </c>
      <c r="M323" s="70">
        <v>106.295659618</v>
      </c>
      <c r="N323" s="70">
        <v>130.408079724</v>
      </c>
      <c r="O323" s="70">
        <v>175.24804609700001</v>
      </c>
      <c r="P323" s="70">
        <v>270.39075268699997</v>
      </c>
      <c r="Q323" s="71">
        <v>221094.972006</v>
      </c>
      <c r="R323" s="71" t="str">
        <f>TEXT(Q323, "$#,###")</f>
        <v>$221,095</v>
      </c>
      <c r="S323" s="68" t="s">
        <v>724</v>
      </c>
      <c r="T323" s="68" t="s">
        <v>8</v>
      </c>
      <c r="U323" s="68" t="s">
        <v>171</v>
      </c>
      <c r="V323" s="61">
        <v>242.45689600200001</v>
      </c>
      <c r="W323" s="61">
        <v>45.867372347200003</v>
      </c>
      <c r="X323" s="61">
        <f>W323-V323</f>
        <v>-196.58952365480002</v>
      </c>
      <c r="Y323" s="72">
        <f>X323/V323</f>
        <v>-0.81082257051240303</v>
      </c>
      <c r="Z323" s="61">
        <v>45.867372347200003</v>
      </c>
      <c r="AA323" s="61">
        <v>46.5822171537</v>
      </c>
      <c r="AB323" s="61">
        <f>AA323-Z323</f>
        <v>0.71484480649999682</v>
      </c>
      <c r="AC323" s="72">
        <f>AB323/Z323</f>
        <v>1.5585039428220808E-2</v>
      </c>
      <c r="AD323" s="76" t="s">
        <v>90</v>
      </c>
      <c r="AE323" s="61">
        <v>2.2204912221400002</v>
      </c>
      <c r="AF323" s="76" t="s">
        <v>90</v>
      </c>
      <c r="AG323" s="76" t="s">
        <v>90</v>
      </c>
      <c r="AH323" s="76" t="s">
        <v>90</v>
      </c>
      <c r="AI323" s="61">
        <v>47.426868298899997</v>
      </c>
      <c r="AJ323" s="61">
        <v>16.031420940699999</v>
      </c>
      <c r="AK323" s="63">
        <f>AJ323/AI323</f>
        <v>0.33802402553052036</v>
      </c>
      <c r="AL323" s="73">
        <v>75.099999999999994</v>
      </c>
      <c r="AM323" s="74">
        <v>0.28847400000000001</v>
      </c>
      <c r="AN323" s="74">
        <v>0.28611700000000001</v>
      </c>
      <c r="AO323" s="75">
        <v>3.26486314263E-6</v>
      </c>
      <c r="AP323" s="75">
        <v>3.2139506371E-5</v>
      </c>
      <c r="AQ323" s="75">
        <v>1.37993518413E-3</v>
      </c>
      <c r="AR323" s="76" t="s">
        <v>90</v>
      </c>
      <c r="AS323" s="75">
        <v>0.24187185126800001</v>
      </c>
      <c r="AT323" s="76" t="s">
        <v>90</v>
      </c>
      <c r="AU323" s="76" t="s">
        <v>90</v>
      </c>
      <c r="AV323" s="75">
        <v>0.21577596854100001</v>
      </c>
      <c r="AW323" s="61">
        <v>71</v>
      </c>
      <c r="AX323" s="61">
        <v>90</v>
      </c>
      <c r="AY323" s="61">
        <v>145</v>
      </c>
      <c r="AZ323" s="61">
        <v>214</v>
      </c>
      <c r="BA323" s="61">
        <v>251</v>
      </c>
      <c r="BB323" s="61">
        <f>SUM(AW323:BA323)</f>
        <v>771</v>
      </c>
      <c r="BC323" s="61">
        <f>BA323-AW323</f>
        <v>180</v>
      </c>
      <c r="BD323" s="62">
        <f>BC323/AW323</f>
        <v>2.535211267605634</v>
      </c>
      <c r="BE323" s="67">
        <f>IF(K323&lt;BE$6,1,0)</f>
        <v>0</v>
      </c>
      <c r="BF323" s="67">
        <f>+IF(AND(K323&gt;=BF$5,K323&lt;BF$6),1,0)</f>
        <v>0</v>
      </c>
      <c r="BG323" s="67">
        <f>+IF(AND(K323&gt;=BG$5,K323&lt;BG$6),1,0)</f>
        <v>0</v>
      </c>
      <c r="BH323" s="67">
        <f>+IF(AND(K323&gt;=BH$5,K323&lt;BH$6),1,0)</f>
        <v>1</v>
      </c>
      <c r="BI323" s="67">
        <f>+IF(K323&gt;=BI$6,1,0)</f>
        <v>0</v>
      </c>
      <c r="BJ323" s="67">
        <f>IF(M323&lt;BJ$6,1,0)</f>
        <v>0</v>
      </c>
      <c r="BK323" s="67">
        <f>+IF(AND(M323&gt;=BK$5,M323&lt;BK$6),1,0)</f>
        <v>0</v>
      </c>
      <c r="BL323" s="67">
        <f>+IF(AND(M323&gt;=BL$5,M323&lt;BL$6),1,0)</f>
        <v>0</v>
      </c>
      <c r="BM323" s="67">
        <f>+IF(AND(M323&gt;=BM$5,M323&lt;BM$6),1,0)</f>
        <v>0</v>
      </c>
      <c r="BN323" s="67">
        <f>+IF(M323&gt;=BN$6,1,0)</f>
        <v>1</v>
      </c>
      <c r="BO323" s="67" t="str">
        <f>+IF(M323&gt;=BO$6,"YES","NO")</f>
        <v>YES</v>
      </c>
      <c r="BP323" s="67" t="str">
        <f>+IF(K323&gt;=BP$6,"YES","NO")</f>
        <v>YES</v>
      </c>
      <c r="BQ323" s="67" t="str">
        <f>+IF(ISERROR(VLOOKUP(E323,'[1]Hi Tech List (2020)'!$A$2:$B$84,1,FALSE)),"NO","YES")</f>
        <v>NO</v>
      </c>
      <c r="BR323" s="67" t="str">
        <f>IF(AL323&gt;=BR$6,"YES","NO")</f>
        <v>NO</v>
      </c>
      <c r="BS323" s="67" t="str">
        <f>IF(AB323&gt;BS$6,"YES","NO")</f>
        <v>NO</v>
      </c>
      <c r="BT323" s="67" t="str">
        <f>IF(AC323&gt;BT$6,"YES","NO")</f>
        <v>NO</v>
      </c>
      <c r="BU323" s="67" t="str">
        <f>IF(AD323&gt;BU$6,"YES","NO")</f>
        <v>YES</v>
      </c>
      <c r="BV323" s="67" t="str">
        <f>IF(OR(BS323="YES",BT323="YES",BU323="YES"),"YES","NO")</f>
        <v>YES</v>
      </c>
      <c r="BW323" s="67" t="str">
        <f>+IF(BE323=1,BE$8,IF(BF323=1,BF$8,IF(BG323=1,BG$8,IF(BH323=1,BH$8,BI$8))))</f>
        <v>$25-30</v>
      </c>
      <c r="BX323" s="67" t="str">
        <f>+IF(BJ323=1,BJ$8,IF(BK323=1,BK$8,IF(BL323=1,BL$8,IF(BM323=1,BM$8,BN$8))))</f>
        <v>&gt;$30</v>
      </c>
    </row>
    <row r="324" spans="1:76" hidden="1" x14ac:dyDescent="0.2">
      <c r="A324" s="77" t="str">
        <f t="shared" si="20"/>
        <v>29-0000</v>
      </c>
      <c r="B324" s="77" t="str">
        <f>VLOOKUP(A324,'[1]2- &amp; 3-digit SOC'!$A$1:$B$121,2,FALSE)</f>
        <v>Healthcare Practitioners and Technical Occupations</v>
      </c>
      <c r="C324" s="77" t="str">
        <f t="shared" si="21"/>
        <v>29-0000 Healthcare Practitioners and Technical Occupations</v>
      </c>
      <c r="D324" s="77" t="str">
        <f t="shared" si="22"/>
        <v>29-1000</v>
      </c>
      <c r="E324" s="77" t="str">
        <f>VLOOKUP(D324,'[1]2- &amp; 3-digit SOC'!$A$1:$B$121,2,FALSE)</f>
        <v>Healthcare Diagnosing or Treating Practitioners</v>
      </c>
      <c r="F324" s="77" t="str">
        <f t="shared" si="23"/>
        <v>29-1000 Healthcare Diagnosing or Treating Practitioners</v>
      </c>
      <c r="G324" s="77" t="s">
        <v>1044</v>
      </c>
      <c r="H324" s="77" t="s">
        <v>1045</v>
      </c>
      <c r="I324" s="77" t="s">
        <v>1046</v>
      </c>
      <c r="J324" s="78" t="str">
        <f>CONCATENATE(H324, " (", R324, ")")</f>
        <v>Orthodontists ($185,264)</v>
      </c>
      <c r="K324" s="70">
        <v>29.961710217</v>
      </c>
      <c r="L324" s="70">
        <v>35.714287988099997</v>
      </c>
      <c r="M324" s="70">
        <v>89.069149992099995</v>
      </c>
      <c r="N324" s="70">
        <v>98.256020542499996</v>
      </c>
      <c r="O324" s="70">
        <v>161.638888917</v>
      </c>
      <c r="P324" s="70">
        <v>211.82549953399999</v>
      </c>
      <c r="Q324" s="71">
        <v>185263.83198399999</v>
      </c>
      <c r="R324" s="71" t="str">
        <f>TEXT(Q324, "$#,###")</f>
        <v>$185,264</v>
      </c>
      <c r="S324" s="68" t="s">
        <v>724</v>
      </c>
      <c r="T324" s="68" t="s">
        <v>8</v>
      </c>
      <c r="U324" s="68" t="s">
        <v>171</v>
      </c>
      <c r="V324" s="61">
        <v>197.759880751</v>
      </c>
      <c r="W324" s="61">
        <v>175.25522153899999</v>
      </c>
      <c r="X324" s="61">
        <f>W324-V324</f>
        <v>-22.504659212000007</v>
      </c>
      <c r="Y324" s="72">
        <f>X324/V324</f>
        <v>-0.11379790039586282</v>
      </c>
      <c r="Z324" s="61">
        <v>175.25522153899999</v>
      </c>
      <c r="AA324" s="61">
        <v>185.73051086000001</v>
      </c>
      <c r="AB324" s="61">
        <f>AA324-Z324</f>
        <v>10.47528932100002</v>
      </c>
      <c r="AC324" s="72">
        <f>AB324/Z324</f>
        <v>5.9771624656951669E-2</v>
      </c>
      <c r="AD324" s="61">
        <v>33.359471974800002</v>
      </c>
      <c r="AE324" s="61">
        <v>8.3398679937099995</v>
      </c>
      <c r="AF324" s="61">
        <v>15.0245389257</v>
      </c>
      <c r="AG324" s="61">
        <v>5.0081796419</v>
      </c>
      <c r="AH324" s="76">
        <v>2.8000000000000001E-2</v>
      </c>
      <c r="AI324" s="61">
        <v>171.07162392800001</v>
      </c>
      <c r="AJ324" s="61">
        <v>33.010642909700003</v>
      </c>
      <c r="AK324" s="63">
        <f>AJ324/AI324</f>
        <v>0.19296387180841518</v>
      </c>
      <c r="AL324" s="73">
        <v>91.9</v>
      </c>
      <c r="AM324" s="74">
        <v>0.92068899999999998</v>
      </c>
      <c r="AN324" s="74">
        <v>0.94930099999999995</v>
      </c>
      <c r="AO324" s="75">
        <v>1.09741726706E-5</v>
      </c>
      <c r="AP324" s="75">
        <v>1.09329210554E-4</v>
      </c>
      <c r="AQ324" s="75">
        <v>9.1534805823099996E-4</v>
      </c>
      <c r="AR324" s="75">
        <v>0.18667103203800001</v>
      </c>
      <c r="AS324" s="75">
        <v>0.29523511595200003</v>
      </c>
      <c r="AT324" s="75">
        <v>0.19450018018000001</v>
      </c>
      <c r="AU324" s="75">
        <v>0.17545919927799999</v>
      </c>
      <c r="AV324" s="75">
        <v>0.14709882111</v>
      </c>
      <c r="AW324" s="61">
        <v>71</v>
      </c>
      <c r="AX324" s="61">
        <v>90</v>
      </c>
      <c r="AY324" s="61">
        <v>145</v>
      </c>
      <c r="AZ324" s="61">
        <v>214</v>
      </c>
      <c r="BA324" s="61">
        <v>251</v>
      </c>
      <c r="BB324" s="61">
        <f>SUM(AW324:BA324)</f>
        <v>771</v>
      </c>
      <c r="BC324" s="61">
        <f>BA324-AW324</f>
        <v>180</v>
      </c>
      <c r="BD324" s="62">
        <f>BC324/AW324</f>
        <v>2.535211267605634</v>
      </c>
      <c r="BE324" s="67">
        <f>IF(K324&lt;BE$6,1,0)</f>
        <v>0</v>
      </c>
      <c r="BF324" s="67">
        <f>+IF(AND(K324&gt;=BF$5,K324&lt;BF$6),1,0)</f>
        <v>0</v>
      </c>
      <c r="BG324" s="67">
        <f>+IF(AND(K324&gt;=BG$5,K324&lt;BG$6),1,0)</f>
        <v>0</v>
      </c>
      <c r="BH324" s="67">
        <f>+IF(AND(K324&gt;=BH$5,K324&lt;BH$6),1,0)</f>
        <v>1</v>
      </c>
      <c r="BI324" s="67">
        <f>+IF(K324&gt;=BI$6,1,0)</f>
        <v>0</v>
      </c>
      <c r="BJ324" s="67">
        <f>IF(M324&lt;BJ$6,1,0)</f>
        <v>0</v>
      </c>
      <c r="BK324" s="67">
        <f>+IF(AND(M324&gt;=BK$5,M324&lt;BK$6),1,0)</f>
        <v>0</v>
      </c>
      <c r="BL324" s="67">
        <f>+IF(AND(M324&gt;=BL$5,M324&lt;BL$6),1,0)</f>
        <v>0</v>
      </c>
      <c r="BM324" s="67">
        <f>+IF(AND(M324&gt;=BM$5,M324&lt;BM$6),1,0)</f>
        <v>0</v>
      </c>
      <c r="BN324" s="67">
        <f>+IF(M324&gt;=BN$6,1,0)</f>
        <v>1</v>
      </c>
      <c r="BO324" s="67" t="str">
        <f>+IF(M324&gt;=BO$6,"YES","NO")</f>
        <v>YES</v>
      </c>
      <c r="BP324" s="67" t="str">
        <f>+IF(K324&gt;=BP$6,"YES","NO")</f>
        <v>YES</v>
      </c>
      <c r="BQ324" s="67" t="str">
        <f>+IF(ISERROR(VLOOKUP(E324,'[1]Hi Tech List (2020)'!$A$2:$B$84,1,FALSE)),"NO","YES")</f>
        <v>NO</v>
      </c>
      <c r="BR324" s="67" t="str">
        <f>IF(AL324&gt;=BR$6,"YES","NO")</f>
        <v>NO</v>
      </c>
      <c r="BS324" s="67" t="str">
        <f>IF(AB324&gt;BS$6,"YES","NO")</f>
        <v>NO</v>
      </c>
      <c r="BT324" s="67" t="str">
        <f>IF(AC324&gt;BT$6,"YES","NO")</f>
        <v>NO</v>
      </c>
      <c r="BU324" s="67" t="str">
        <f>IF(AD324&gt;BU$6,"YES","NO")</f>
        <v>NO</v>
      </c>
      <c r="BV324" s="67" t="str">
        <f>IF(OR(BS324="YES",BT324="YES",BU324="YES"),"YES","NO")</f>
        <v>NO</v>
      </c>
      <c r="BW324" s="67" t="str">
        <f>+IF(BE324=1,BE$8,IF(BF324=1,BF$8,IF(BG324=1,BG$8,IF(BH324=1,BH$8,BI$8))))</f>
        <v>$25-30</v>
      </c>
      <c r="BX324" s="67" t="str">
        <f>+IF(BJ324=1,BJ$8,IF(BK324=1,BK$8,IF(BL324=1,BL$8,IF(BM324=1,BM$8,BN$8))))</f>
        <v>&gt;$30</v>
      </c>
    </row>
    <row r="325" spans="1:76" hidden="1" x14ac:dyDescent="0.2">
      <c r="A325" s="77" t="str">
        <f t="shared" si="20"/>
        <v>29-0000</v>
      </c>
      <c r="B325" s="77" t="str">
        <f>VLOOKUP(A325,'[1]2- &amp; 3-digit SOC'!$A$1:$B$121,2,FALSE)</f>
        <v>Healthcare Practitioners and Technical Occupations</v>
      </c>
      <c r="C325" s="77" t="str">
        <f t="shared" si="21"/>
        <v>29-0000 Healthcare Practitioners and Technical Occupations</v>
      </c>
      <c r="D325" s="77" t="str">
        <f t="shared" si="22"/>
        <v>29-1000</v>
      </c>
      <c r="E325" s="77" t="str">
        <f>VLOOKUP(D325,'[1]2- &amp; 3-digit SOC'!$A$1:$B$121,2,FALSE)</f>
        <v>Healthcare Diagnosing or Treating Practitioners</v>
      </c>
      <c r="F325" s="77" t="str">
        <f t="shared" si="23"/>
        <v>29-1000 Healthcare Diagnosing or Treating Practitioners</v>
      </c>
      <c r="G325" s="77" t="s">
        <v>1047</v>
      </c>
      <c r="H325" s="77" t="s">
        <v>1048</v>
      </c>
      <c r="I325" s="77" t="s">
        <v>1049</v>
      </c>
      <c r="J325" s="78" t="str">
        <f>CONCATENATE(H325, " (", R325, ")")</f>
        <v>Prosthodontists ($209,830)</v>
      </c>
      <c r="K325" s="70">
        <v>44.4705719922</v>
      </c>
      <c r="L325" s="70">
        <v>61.5226484855</v>
      </c>
      <c r="M325" s="70">
        <v>100.879657959</v>
      </c>
      <c r="N325" s="70">
        <v>113.372209809</v>
      </c>
      <c r="O325" s="70">
        <v>129.608599097</v>
      </c>
      <c r="P325" s="70">
        <v>209.25377232599999</v>
      </c>
      <c r="Q325" s="71">
        <v>209829.68855399999</v>
      </c>
      <c r="R325" s="71" t="str">
        <f>TEXT(Q325, "$#,###")</f>
        <v>$209,830</v>
      </c>
      <c r="S325" s="68" t="s">
        <v>724</v>
      </c>
      <c r="T325" s="68" t="s">
        <v>8</v>
      </c>
      <c r="U325" s="68" t="s">
        <v>171</v>
      </c>
      <c r="V325" s="61">
        <v>11.7586475563</v>
      </c>
      <c r="W325" s="61">
        <v>14.761307217400001</v>
      </c>
      <c r="X325" s="61">
        <f>W325-V325</f>
        <v>3.0026596611000009</v>
      </c>
      <c r="Y325" s="72">
        <f>X325/V325</f>
        <v>0.25535756954389266</v>
      </c>
      <c r="Z325" s="61">
        <v>14.761307217400001</v>
      </c>
      <c r="AA325" s="61">
        <v>15.429821136699999</v>
      </c>
      <c r="AB325" s="61">
        <f>AA325-Z325</f>
        <v>0.6685139192999987</v>
      </c>
      <c r="AC325" s="72">
        <f>AB325/Z325</f>
        <v>4.5288260006673596E-2</v>
      </c>
      <c r="AD325" s="76" t="s">
        <v>90</v>
      </c>
      <c r="AE325" s="61">
        <v>0.63282257077699999</v>
      </c>
      <c r="AF325" s="76" t="s">
        <v>90</v>
      </c>
      <c r="AG325" s="76" t="s">
        <v>90</v>
      </c>
      <c r="AH325" s="76" t="s">
        <v>90</v>
      </c>
      <c r="AI325" s="61">
        <v>14.4526930651</v>
      </c>
      <c r="AJ325" s="76" t="s">
        <v>90</v>
      </c>
      <c r="AK325" s="79" t="s">
        <v>90</v>
      </c>
      <c r="AL325" s="73">
        <v>93.6</v>
      </c>
      <c r="AM325" s="74">
        <v>0.85364600000000002</v>
      </c>
      <c r="AN325" s="74">
        <v>0.88564799999999999</v>
      </c>
      <c r="AO325" s="75">
        <v>1.1617681730699999E-5</v>
      </c>
      <c r="AP325" s="75">
        <v>1.15256377657E-4</v>
      </c>
      <c r="AQ325" s="75">
        <v>8.7841572297900003E-4</v>
      </c>
      <c r="AR325" s="76" t="s">
        <v>90</v>
      </c>
      <c r="AS325" s="76" t="s">
        <v>90</v>
      </c>
      <c r="AT325" s="76" t="s">
        <v>90</v>
      </c>
      <c r="AU325" s="76" t="s">
        <v>90</v>
      </c>
      <c r="AV325" s="76" t="s">
        <v>90</v>
      </c>
      <c r="AW325" s="61">
        <v>71</v>
      </c>
      <c r="AX325" s="61">
        <v>90</v>
      </c>
      <c r="AY325" s="61">
        <v>145</v>
      </c>
      <c r="AZ325" s="61">
        <v>214</v>
      </c>
      <c r="BA325" s="61">
        <v>251</v>
      </c>
      <c r="BB325" s="61">
        <f>SUM(AW325:BA325)</f>
        <v>771</v>
      </c>
      <c r="BC325" s="61">
        <f>BA325-AW325</f>
        <v>180</v>
      </c>
      <c r="BD325" s="62">
        <f>BC325/AW325</f>
        <v>2.535211267605634</v>
      </c>
      <c r="BE325" s="67">
        <f>IF(K325&lt;BE$6,1,0)</f>
        <v>0</v>
      </c>
      <c r="BF325" s="67">
        <f>+IF(AND(K325&gt;=BF$5,K325&lt;BF$6),1,0)</f>
        <v>0</v>
      </c>
      <c r="BG325" s="67">
        <f>+IF(AND(K325&gt;=BG$5,K325&lt;BG$6),1,0)</f>
        <v>0</v>
      </c>
      <c r="BH325" s="67">
        <f>+IF(AND(K325&gt;=BH$5,K325&lt;BH$6),1,0)</f>
        <v>0</v>
      </c>
      <c r="BI325" s="67">
        <f>+IF(K325&gt;=BI$6,1,0)</f>
        <v>1</v>
      </c>
      <c r="BJ325" s="67">
        <f>IF(M325&lt;BJ$6,1,0)</f>
        <v>0</v>
      </c>
      <c r="BK325" s="67">
        <f>+IF(AND(M325&gt;=BK$5,M325&lt;BK$6),1,0)</f>
        <v>0</v>
      </c>
      <c r="BL325" s="67">
        <f>+IF(AND(M325&gt;=BL$5,M325&lt;BL$6),1,0)</f>
        <v>0</v>
      </c>
      <c r="BM325" s="67">
        <f>+IF(AND(M325&gt;=BM$5,M325&lt;BM$6),1,0)</f>
        <v>0</v>
      </c>
      <c r="BN325" s="67">
        <f>+IF(M325&gt;=BN$6,1,0)</f>
        <v>1</v>
      </c>
      <c r="BO325" s="67" t="str">
        <f>+IF(M325&gt;=BO$6,"YES","NO")</f>
        <v>YES</v>
      </c>
      <c r="BP325" s="67" t="str">
        <f>+IF(K325&gt;=BP$6,"YES","NO")</f>
        <v>YES</v>
      </c>
      <c r="BQ325" s="67" t="str">
        <f>+IF(ISERROR(VLOOKUP(E325,'[1]Hi Tech List (2020)'!$A$2:$B$84,1,FALSE)),"NO","YES")</f>
        <v>NO</v>
      </c>
      <c r="BR325" s="67" t="str">
        <f>IF(AL325&gt;=BR$6,"YES","NO")</f>
        <v>NO</v>
      </c>
      <c r="BS325" s="67" t="str">
        <f>IF(AB325&gt;BS$6,"YES","NO")</f>
        <v>NO</v>
      </c>
      <c r="BT325" s="67" t="str">
        <f>IF(AC325&gt;BT$6,"YES","NO")</f>
        <v>NO</v>
      </c>
      <c r="BU325" s="67" t="str">
        <f>IF(AD325&gt;BU$6,"YES","NO")</f>
        <v>YES</v>
      </c>
      <c r="BV325" s="67" t="str">
        <f>IF(OR(BS325="YES",BT325="YES",BU325="YES"),"YES","NO")</f>
        <v>YES</v>
      </c>
      <c r="BW325" s="67" t="str">
        <f>+IF(BE325=1,BE$8,IF(BF325=1,BF$8,IF(BG325=1,BG$8,IF(BH325=1,BH$8,BI$8))))</f>
        <v>&gt;$30</v>
      </c>
      <c r="BX325" s="67" t="str">
        <f>+IF(BJ325=1,BJ$8,IF(BK325=1,BK$8,IF(BL325=1,BL$8,IF(BM325=1,BM$8,BN$8))))</f>
        <v>&gt;$30</v>
      </c>
    </row>
    <row r="326" spans="1:76" hidden="1" x14ac:dyDescent="0.2">
      <c r="A326" s="77" t="str">
        <f t="shared" si="20"/>
        <v>29-0000</v>
      </c>
      <c r="B326" s="77" t="str">
        <f>VLOOKUP(A326,'[1]2- &amp; 3-digit SOC'!$A$1:$B$121,2,FALSE)</f>
        <v>Healthcare Practitioners and Technical Occupations</v>
      </c>
      <c r="C326" s="77" t="str">
        <f t="shared" si="21"/>
        <v>29-0000 Healthcare Practitioners and Technical Occupations</v>
      </c>
      <c r="D326" s="77" t="str">
        <f t="shared" si="22"/>
        <v>29-1000</v>
      </c>
      <c r="E326" s="77" t="str">
        <f>VLOOKUP(D326,'[1]2- &amp; 3-digit SOC'!$A$1:$B$121,2,FALSE)</f>
        <v>Healthcare Diagnosing or Treating Practitioners</v>
      </c>
      <c r="F326" s="77" t="str">
        <f t="shared" si="23"/>
        <v>29-1000 Healthcare Diagnosing or Treating Practitioners</v>
      </c>
      <c r="G326" s="77" t="s">
        <v>1050</v>
      </c>
      <c r="H326" s="77" t="s">
        <v>1051</v>
      </c>
      <c r="I326" s="77" t="s">
        <v>1052</v>
      </c>
      <c r="J326" s="78" t="str">
        <f>CONCATENATE(H326, " (", R326, ")")</f>
        <v>Dentists, All Other Specialists ($295,419)</v>
      </c>
      <c r="K326" s="70">
        <v>51.189061988799999</v>
      </c>
      <c r="L326" s="70">
        <v>88.694851568800004</v>
      </c>
      <c r="M326" s="70">
        <v>142.02836194</v>
      </c>
      <c r="N326" s="70">
        <v>144.438071611</v>
      </c>
      <c r="O326" s="70">
        <v>256.48238164000003</v>
      </c>
      <c r="P326" s="70">
        <v>347.96626873600002</v>
      </c>
      <c r="Q326" s="71">
        <v>295418.99283399998</v>
      </c>
      <c r="R326" s="71" t="str">
        <f>TEXT(Q326, "$#,###")</f>
        <v>$295,419</v>
      </c>
      <c r="S326" s="68" t="s">
        <v>724</v>
      </c>
      <c r="T326" s="68" t="s">
        <v>8</v>
      </c>
      <c r="U326" s="68" t="s">
        <v>171</v>
      </c>
      <c r="V326" s="61">
        <v>914.55900464399997</v>
      </c>
      <c r="W326" s="61">
        <v>131.824879267</v>
      </c>
      <c r="X326" s="61">
        <f>W326-V326</f>
        <v>-782.73412537699994</v>
      </c>
      <c r="Y326" s="72">
        <f>X326/V326</f>
        <v>-0.85585962349327693</v>
      </c>
      <c r="Z326" s="61">
        <v>131.824879267</v>
      </c>
      <c r="AA326" s="61">
        <v>137.91469456600001</v>
      </c>
      <c r="AB326" s="61">
        <f>AA326-Z326</f>
        <v>6.0898152990000085</v>
      </c>
      <c r="AC326" s="72">
        <f>AB326/Z326</f>
        <v>4.6196251670108567E-2</v>
      </c>
      <c r="AD326" s="61">
        <v>22.876797796000002</v>
      </c>
      <c r="AE326" s="61">
        <v>5.7191994490000004</v>
      </c>
      <c r="AF326" s="61">
        <v>11.2568184425</v>
      </c>
      <c r="AG326" s="61">
        <v>3.7522728141699999</v>
      </c>
      <c r="AH326" s="76">
        <v>2.8000000000000001E-2</v>
      </c>
      <c r="AI326" s="61">
        <v>129.29823544800001</v>
      </c>
      <c r="AJ326" s="61">
        <v>19.800877634100001</v>
      </c>
      <c r="AK326" s="63">
        <f>AJ326/AI326</f>
        <v>0.1531411280710272</v>
      </c>
      <c r="AL326" s="73">
        <v>88.2</v>
      </c>
      <c r="AM326" s="74">
        <v>0.72559700000000005</v>
      </c>
      <c r="AN326" s="74">
        <v>0.73557099999999997</v>
      </c>
      <c r="AO326" s="75">
        <v>9.3585326252300003E-6</v>
      </c>
      <c r="AP326" s="75">
        <v>9.8241743290999994E-5</v>
      </c>
      <c r="AQ326" s="75">
        <v>7.11346995387E-4</v>
      </c>
      <c r="AR326" s="75">
        <v>0.19647288232499999</v>
      </c>
      <c r="AS326" s="75">
        <v>0.27379590619499999</v>
      </c>
      <c r="AT326" s="75">
        <v>0.20114670360199999</v>
      </c>
      <c r="AU326" s="75">
        <v>0.190361739428</v>
      </c>
      <c r="AV326" s="75">
        <v>0.13740382117899999</v>
      </c>
      <c r="AW326" s="61">
        <v>71</v>
      </c>
      <c r="AX326" s="61">
        <v>90</v>
      </c>
      <c r="AY326" s="61">
        <v>145</v>
      </c>
      <c r="AZ326" s="61">
        <v>214</v>
      </c>
      <c r="BA326" s="61">
        <v>251</v>
      </c>
      <c r="BB326" s="61">
        <f>SUM(AW326:BA326)</f>
        <v>771</v>
      </c>
      <c r="BC326" s="61">
        <f>BA326-AW326</f>
        <v>180</v>
      </c>
      <c r="BD326" s="62">
        <f>BC326/AW326</f>
        <v>2.535211267605634</v>
      </c>
      <c r="BE326" s="67">
        <f>IF(K326&lt;BE$6,1,0)</f>
        <v>0</v>
      </c>
      <c r="BF326" s="67">
        <f>+IF(AND(K326&gt;=BF$5,K326&lt;BF$6),1,0)</f>
        <v>0</v>
      </c>
      <c r="BG326" s="67">
        <f>+IF(AND(K326&gt;=BG$5,K326&lt;BG$6),1,0)</f>
        <v>0</v>
      </c>
      <c r="BH326" s="67">
        <f>+IF(AND(K326&gt;=BH$5,K326&lt;BH$6),1,0)</f>
        <v>0</v>
      </c>
      <c r="BI326" s="67">
        <f>+IF(K326&gt;=BI$6,1,0)</f>
        <v>1</v>
      </c>
      <c r="BJ326" s="67">
        <f>IF(M326&lt;BJ$6,1,0)</f>
        <v>0</v>
      </c>
      <c r="BK326" s="67">
        <f>+IF(AND(M326&gt;=BK$5,M326&lt;BK$6),1,0)</f>
        <v>0</v>
      </c>
      <c r="BL326" s="67">
        <f>+IF(AND(M326&gt;=BL$5,M326&lt;BL$6),1,0)</f>
        <v>0</v>
      </c>
      <c r="BM326" s="67">
        <f>+IF(AND(M326&gt;=BM$5,M326&lt;BM$6),1,0)</f>
        <v>0</v>
      </c>
      <c r="BN326" s="67">
        <f>+IF(M326&gt;=BN$6,1,0)</f>
        <v>1</v>
      </c>
      <c r="BO326" s="67" t="str">
        <f>+IF(M326&gt;=BO$6,"YES","NO")</f>
        <v>YES</v>
      </c>
      <c r="BP326" s="67" t="str">
        <f>+IF(K326&gt;=BP$6,"YES","NO")</f>
        <v>YES</v>
      </c>
      <c r="BQ326" s="67" t="str">
        <f>+IF(ISERROR(VLOOKUP(E326,'[1]Hi Tech List (2020)'!$A$2:$B$84,1,FALSE)),"NO","YES")</f>
        <v>NO</v>
      </c>
      <c r="BR326" s="67" t="str">
        <f>IF(AL326&gt;=BR$6,"YES","NO")</f>
        <v>NO</v>
      </c>
      <c r="BS326" s="67" t="str">
        <f>IF(AB326&gt;BS$6,"YES","NO")</f>
        <v>NO</v>
      </c>
      <c r="BT326" s="67" t="str">
        <f>IF(AC326&gt;BT$6,"YES","NO")</f>
        <v>NO</v>
      </c>
      <c r="BU326" s="67" t="str">
        <f>IF(AD326&gt;BU$6,"YES","NO")</f>
        <v>NO</v>
      </c>
      <c r="BV326" s="67" t="str">
        <f>IF(OR(BS326="YES",BT326="YES",BU326="YES"),"YES","NO")</f>
        <v>NO</v>
      </c>
      <c r="BW326" s="67" t="str">
        <f>+IF(BE326=1,BE$8,IF(BF326=1,BF$8,IF(BG326=1,BG$8,IF(BH326=1,BH$8,BI$8))))</f>
        <v>&gt;$30</v>
      </c>
      <c r="BX326" s="67" t="str">
        <f>+IF(BJ326=1,BJ$8,IF(BK326=1,BK$8,IF(BL326=1,BL$8,IF(BM326=1,BM$8,BN$8))))</f>
        <v>&gt;$30</v>
      </c>
    </row>
    <row r="327" spans="1:76" hidden="1" x14ac:dyDescent="0.2">
      <c r="A327" s="77" t="str">
        <f t="shared" si="20"/>
        <v>29-0000</v>
      </c>
      <c r="B327" s="77" t="str">
        <f>VLOOKUP(A327,'[1]2- &amp; 3-digit SOC'!$A$1:$B$121,2,FALSE)</f>
        <v>Healthcare Practitioners and Technical Occupations</v>
      </c>
      <c r="C327" s="77" t="str">
        <f t="shared" si="21"/>
        <v>29-0000 Healthcare Practitioners and Technical Occupations</v>
      </c>
      <c r="D327" s="77" t="str">
        <f t="shared" si="22"/>
        <v>29-1000</v>
      </c>
      <c r="E327" s="77" t="str">
        <f>VLOOKUP(D327,'[1]2- &amp; 3-digit SOC'!$A$1:$B$121,2,FALSE)</f>
        <v>Healthcare Diagnosing or Treating Practitioners</v>
      </c>
      <c r="F327" s="77" t="str">
        <f t="shared" si="23"/>
        <v>29-1000 Healthcare Diagnosing or Treating Practitioners</v>
      </c>
      <c r="G327" s="77" t="s">
        <v>1053</v>
      </c>
      <c r="H327" s="77" t="s">
        <v>1054</v>
      </c>
      <c r="I327" s="77" t="s">
        <v>1055</v>
      </c>
      <c r="J327" s="78" t="str">
        <f>CONCATENATE(H327, " (", R327, ")")</f>
        <v>Dietitians and Nutritionists ($55,673)</v>
      </c>
      <c r="K327" s="70">
        <v>11.1998293081</v>
      </c>
      <c r="L327" s="70">
        <v>20.599927382400001</v>
      </c>
      <c r="M327" s="70">
        <v>26.765754102999999</v>
      </c>
      <c r="N327" s="70">
        <v>26.112065065100001</v>
      </c>
      <c r="O327" s="70">
        <v>31.433162431100001</v>
      </c>
      <c r="P327" s="70">
        <v>37.494233438000002</v>
      </c>
      <c r="Q327" s="71">
        <v>55672.768534199997</v>
      </c>
      <c r="R327" s="71" t="str">
        <f>TEXT(Q327, "$#,###")</f>
        <v>$55,673</v>
      </c>
      <c r="S327" s="68" t="s">
        <v>84</v>
      </c>
      <c r="T327" s="68" t="s">
        <v>8</v>
      </c>
      <c r="U327" s="68" t="s">
        <v>171</v>
      </c>
      <c r="V327" s="61">
        <v>1482.02478799</v>
      </c>
      <c r="W327" s="61">
        <v>1609.5758151299999</v>
      </c>
      <c r="X327" s="61">
        <f>W327-V327</f>
        <v>127.55102713999986</v>
      </c>
      <c r="Y327" s="72">
        <f>X327/V327</f>
        <v>8.6065380399602681E-2</v>
      </c>
      <c r="Z327" s="61">
        <v>1609.5758151299999</v>
      </c>
      <c r="AA327" s="61">
        <v>1693.4320473400001</v>
      </c>
      <c r="AB327" s="61">
        <f>AA327-Z327</f>
        <v>83.856232210000144</v>
      </c>
      <c r="AC327" s="72">
        <f>AB327/Z327</f>
        <v>5.2098342570602904E-2</v>
      </c>
      <c r="AD327" s="61">
        <v>504.319545135</v>
      </c>
      <c r="AE327" s="61">
        <v>126.079886284</v>
      </c>
      <c r="AF327" s="61">
        <v>300.09242193099999</v>
      </c>
      <c r="AG327" s="61">
        <v>100.03080731</v>
      </c>
      <c r="AH327" s="62">
        <v>6.0999999999999999E-2</v>
      </c>
      <c r="AI327" s="61">
        <v>1570.8775525000001</v>
      </c>
      <c r="AJ327" s="61">
        <v>543.49829200700003</v>
      </c>
      <c r="AK327" s="63">
        <f>AJ327/AI327</f>
        <v>0.3459838681519386</v>
      </c>
      <c r="AL327" s="73">
        <v>84.7</v>
      </c>
      <c r="AM327" s="74">
        <v>0.86472700000000002</v>
      </c>
      <c r="AN327" s="74">
        <v>0.85836599999999996</v>
      </c>
      <c r="AO327" s="76" t="s">
        <v>90</v>
      </c>
      <c r="AP327" s="75">
        <v>1.0968372898500001E-2</v>
      </c>
      <c r="AQ327" s="75">
        <v>3.5313233936300002E-2</v>
      </c>
      <c r="AR327" s="75">
        <v>0.285960939473</v>
      </c>
      <c r="AS327" s="75">
        <v>0.23848091781799999</v>
      </c>
      <c r="AT327" s="75">
        <v>0.21100708848700001</v>
      </c>
      <c r="AU327" s="75">
        <v>0.16909061412500001</v>
      </c>
      <c r="AV327" s="75">
        <v>4.7845039580399998E-2</v>
      </c>
      <c r="AW327" s="61">
        <v>272</v>
      </c>
      <c r="AX327" s="61">
        <v>294</v>
      </c>
      <c r="AY327" s="61">
        <v>367</v>
      </c>
      <c r="AZ327" s="61">
        <v>417</v>
      </c>
      <c r="BA327" s="61">
        <v>471</v>
      </c>
      <c r="BB327" s="61">
        <f>SUM(AW327:BA327)</f>
        <v>1821</v>
      </c>
      <c r="BC327" s="61">
        <f>BA327-AW327</f>
        <v>199</v>
      </c>
      <c r="BD327" s="62">
        <f>BC327/AW327</f>
        <v>0.73161764705882348</v>
      </c>
      <c r="BE327" s="67">
        <f>IF(K327&lt;BE$6,1,0)</f>
        <v>1</v>
      </c>
      <c r="BF327" s="67">
        <f>+IF(AND(K327&gt;=BF$5,K327&lt;BF$6),1,0)</f>
        <v>0</v>
      </c>
      <c r="BG327" s="67">
        <f>+IF(AND(K327&gt;=BG$5,K327&lt;BG$6),1,0)</f>
        <v>0</v>
      </c>
      <c r="BH327" s="67">
        <f>+IF(AND(K327&gt;=BH$5,K327&lt;BH$6),1,0)</f>
        <v>0</v>
      </c>
      <c r="BI327" s="67">
        <f>+IF(K327&gt;=BI$6,1,0)</f>
        <v>0</v>
      </c>
      <c r="BJ327" s="67">
        <f>IF(M327&lt;BJ$6,1,0)</f>
        <v>0</v>
      </c>
      <c r="BK327" s="67">
        <f>+IF(AND(M327&gt;=BK$5,M327&lt;BK$6),1,0)</f>
        <v>0</v>
      </c>
      <c r="BL327" s="67">
        <f>+IF(AND(M327&gt;=BL$5,M327&lt;BL$6),1,0)</f>
        <v>0</v>
      </c>
      <c r="BM327" s="67">
        <f>+IF(AND(M327&gt;=BM$5,M327&lt;BM$6),1,0)</f>
        <v>1</v>
      </c>
      <c r="BN327" s="67">
        <f>+IF(M327&gt;=BN$6,1,0)</f>
        <v>0</v>
      </c>
      <c r="BO327" s="67" t="str">
        <f>+IF(M327&gt;=BO$6,"YES","NO")</f>
        <v>YES</v>
      </c>
      <c r="BP327" s="67" t="str">
        <f>+IF(K327&gt;=BP$6,"YES","NO")</f>
        <v>NO</v>
      </c>
      <c r="BQ327" s="67" t="str">
        <f>+IF(ISERROR(VLOOKUP(E327,'[1]Hi Tech List (2020)'!$A$2:$B$84,1,FALSE)),"NO","YES")</f>
        <v>NO</v>
      </c>
      <c r="BR327" s="67" t="str">
        <f>IF(AL327&gt;=BR$6,"YES","NO")</f>
        <v>NO</v>
      </c>
      <c r="BS327" s="67" t="str">
        <f>IF(AB327&gt;BS$6,"YES","NO")</f>
        <v>NO</v>
      </c>
      <c r="BT327" s="67" t="str">
        <f>IF(AC327&gt;BT$6,"YES","NO")</f>
        <v>NO</v>
      </c>
      <c r="BU327" s="67" t="str">
        <f>IF(AD327&gt;BU$6,"YES","NO")</f>
        <v>YES</v>
      </c>
      <c r="BV327" s="67" t="str">
        <f>IF(OR(BS327="YES",BT327="YES",BU327="YES"),"YES","NO")</f>
        <v>YES</v>
      </c>
      <c r="BW327" s="67" t="str">
        <f>+IF(BE327=1,BE$8,IF(BF327=1,BF$8,IF(BG327=1,BG$8,IF(BH327=1,BH$8,BI$8))))</f>
        <v>&lt;$15</v>
      </c>
      <c r="BX327" s="67" t="str">
        <f>+IF(BJ327=1,BJ$8,IF(BK327=1,BK$8,IF(BL327=1,BL$8,IF(BM327=1,BM$8,BN$8))))</f>
        <v>$25-30</v>
      </c>
    </row>
    <row r="328" spans="1:76" hidden="1" x14ac:dyDescent="0.2">
      <c r="A328" s="77" t="str">
        <f t="shared" si="20"/>
        <v>29-0000</v>
      </c>
      <c r="B328" s="77" t="str">
        <f>VLOOKUP(A328,'[1]2- &amp; 3-digit SOC'!$A$1:$B$121,2,FALSE)</f>
        <v>Healthcare Practitioners and Technical Occupations</v>
      </c>
      <c r="C328" s="77" t="str">
        <f t="shared" si="21"/>
        <v>29-0000 Healthcare Practitioners and Technical Occupations</v>
      </c>
      <c r="D328" s="77" t="str">
        <f t="shared" si="22"/>
        <v>29-1000</v>
      </c>
      <c r="E328" s="77" t="str">
        <f>VLOOKUP(D328,'[1]2- &amp; 3-digit SOC'!$A$1:$B$121,2,FALSE)</f>
        <v>Healthcare Diagnosing or Treating Practitioners</v>
      </c>
      <c r="F328" s="77" t="str">
        <f t="shared" si="23"/>
        <v>29-1000 Healthcare Diagnosing or Treating Practitioners</v>
      </c>
      <c r="G328" s="77" t="s">
        <v>1056</v>
      </c>
      <c r="H328" s="77" t="s">
        <v>1057</v>
      </c>
      <c r="I328" s="77" t="s">
        <v>1058</v>
      </c>
      <c r="J328" s="78" t="str">
        <f>CONCATENATE(H328, " (", R328, ")")</f>
        <v>Optometrists ($110,677)</v>
      </c>
      <c r="K328" s="70">
        <v>30.943155784199998</v>
      </c>
      <c r="L328" s="70">
        <v>43.278076311100001</v>
      </c>
      <c r="M328" s="70">
        <v>53.2102804369</v>
      </c>
      <c r="N328" s="70">
        <v>53.815117562700003</v>
      </c>
      <c r="O328" s="70">
        <v>60.547015765099999</v>
      </c>
      <c r="P328" s="70">
        <v>66.585981467899998</v>
      </c>
      <c r="Q328" s="71">
        <v>110677.383309</v>
      </c>
      <c r="R328" s="71" t="str">
        <f>TEXT(Q328, "$#,###")</f>
        <v>$110,677</v>
      </c>
      <c r="S328" s="68" t="s">
        <v>724</v>
      </c>
      <c r="T328" s="68" t="s">
        <v>8</v>
      </c>
      <c r="U328" s="68" t="s">
        <v>8</v>
      </c>
      <c r="V328" s="61">
        <v>1017.39979119</v>
      </c>
      <c r="W328" s="61">
        <v>1058.89531577</v>
      </c>
      <c r="X328" s="61">
        <f>W328-V328</f>
        <v>41.495524580000051</v>
      </c>
      <c r="Y328" s="72">
        <f>X328/V328</f>
        <v>4.0785859147331731E-2</v>
      </c>
      <c r="Z328" s="61">
        <v>1058.89531577</v>
      </c>
      <c r="AA328" s="61">
        <v>1098.4118143400001</v>
      </c>
      <c r="AB328" s="61">
        <f>AA328-Z328</f>
        <v>39.516498570000067</v>
      </c>
      <c r="AC328" s="72">
        <f>AB328/Z328</f>
        <v>3.7318607402909078E-2</v>
      </c>
      <c r="AD328" s="61">
        <v>176.62513887399999</v>
      </c>
      <c r="AE328" s="61">
        <v>44.156284718499997</v>
      </c>
      <c r="AF328" s="61">
        <v>93.336597970100001</v>
      </c>
      <c r="AG328" s="61">
        <v>31.112199323399999</v>
      </c>
      <c r="AH328" s="62">
        <v>2.9000000000000001E-2</v>
      </c>
      <c r="AI328" s="61">
        <v>1042.2476795600001</v>
      </c>
      <c r="AJ328" s="61">
        <v>180.074430261</v>
      </c>
      <c r="AK328" s="63">
        <f>AJ328/AI328</f>
        <v>0.17277508388123353</v>
      </c>
      <c r="AL328" s="73">
        <v>83.2</v>
      </c>
      <c r="AM328" s="74">
        <v>0.90191200000000005</v>
      </c>
      <c r="AN328" s="74">
        <v>0.88475000000000004</v>
      </c>
      <c r="AO328" s="75">
        <v>1.9436385293400001E-6</v>
      </c>
      <c r="AP328" s="75">
        <v>1.3484400455800001E-4</v>
      </c>
      <c r="AQ328" s="76" t="s">
        <v>90</v>
      </c>
      <c r="AR328" s="75">
        <v>0.24313674881299999</v>
      </c>
      <c r="AS328" s="75">
        <v>0.307086207863</v>
      </c>
      <c r="AT328" s="75">
        <v>0.23286093228800001</v>
      </c>
      <c r="AU328" s="75">
        <v>0.13725784714100001</v>
      </c>
      <c r="AV328" s="75">
        <v>7.8569250268000004E-2</v>
      </c>
      <c r="AW328" s="61">
        <v>71</v>
      </c>
      <c r="AX328" s="61">
        <v>90</v>
      </c>
      <c r="AY328" s="61">
        <v>145</v>
      </c>
      <c r="AZ328" s="61">
        <v>214</v>
      </c>
      <c r="BA328" s="61">
        <v>251</v>
      </c>
      <c r="BB328" s="61">
        <f>SUM(AW328:BA328)</f>
        <v>771</v>
      </c>
      <c r="BC328" s="61">
        <f>BA328-AW328</f>
        <v>180</v>
      </c>
      <c r="BD328" s="62">
        <f>BC328/AW328</f>
        <v>2.535211267605634</v>
      </c>
      <c r="BE328" s="67">
        <f>IF(K328&lt;BE$6,1,0)</f>
        <v>0</v>
      </c>
      <c r="BF328" s="67">
        <f>+IF(AND(K328&gt;=BF$5,K328&lt;BF$6),1,0)</f>
        <v>0</v>
      </c>
      <c r="BG328" s="67">
        <f>+IF(AND(K328&gt;=BG$5,K328&lt;BG$6),1,0)</f>
        <v>0</v>
      </c>
      <c r="BH328" s="67">
        <f>+IF(AND(K328&gt;=BH$5,K328&lt;BH$6),1,0)</f>
        <v>0</v>
      </c>
      <c r="BI328" s="67">
        <f>+IF(K328&gt;=BI$6,1,0)</f>
        <v>1</v>
      </c>
      <c r="BJ328" s="67">
        <f>IF(M328&lt;BJ$6,1,0)</f>
        <v>0</v>
      </c>
      <c r="BK328" s="67">
        <f>+IF(AND(M328&gt;=BK$5,M328&lt;BK$6),1,0)</f>
        <v>0</v>
      </c>
      <c r="BL328" s="67">
        <f>+IF(AND(M328&gt;=BL$5,M328&lt;BL$6),1,0)</f>
        <v>0</v>
      </c>
      <c r="BM328" s="67">
        <f>+IF(AND(M328&gt;=BM$5,M328&lt;BM$6),1,0)</f>
        <v>0</v>
      </c>
      <c r="BN328" s="67">
        <f>+IF(M328&gt;=BN$6,1,0)</f>
        <v>1</v>
      </c>
      <c r="BO328" s="67" t="str">
        <f>+IF(M328&gt;=BO$6,"YES","NO")</f>
        <v>YES</v>
      </c>
      <c r="BP328" s="67" t="str">
        <f>+IF(K328&gt;=BP$6,"YES","NO")</f>
        <v>YES</v>
      </c>
      <c r="BQ328" s="67" t="str">
        <f>+IF(ISERROR(VLOOKUP(E328,'[1]Hi Tech List (2020)'!$A$2:$B$84,1,FALSE)),"NO","YES")</f>
        <v>NO</v>
      </c>
      <c r="BR328" s="67" t="str">
        <f>IF(AL328&gt;=BR$6,"YES","NO")</f>
        <v>NO</v>
      </c>
      <c r="BS328" s="67" t="str">
        <f>IF(AB328&gt;BS$6,"YES","NO")</f>
        <v>NO</v>
      </c>
      <c r="BT328" s="67" t="str">
        <f>IF(AC328&gt;BT$6,"YES","NO")</f>
        <v>NO</v>
      </c>
      <c r="BU328" s="67" t="str">
        <f>IF(AD328&gt;BU$6,"YES","NO")</f>
        <v>YES</v>
      </c>
      <c r="BV328" s="67" t="str">
        <f>IF(OR(BS328="YES",BT328="YES",BU328="YES"),"YES","NO")</f>
        <v>YES</v>
      </c>
      <c r="BW328" s="67" t="str">
        <f>+IF(BE328=1,BE$8,IF(BF328=1,BF$8,IF(BG328=1,BG$8,IF(BH328=1,BH$8,BI$8))))</f>
        <v>&gt;$30</v>
      </c>
      <c r="BX328" s="67" t="str">
        <f>+IF(BJ328=1,BJ$8,IF(BK328=1,BK$8,IF(BL328=1,BL$8,IF(BM328=1,BM$8,BN$8))))</f>
        <v>&gt;$30</v>
      </c>
    </row>
    <row r="329" spans="1:76" hidden="1" x14ac:dyDescent="0.2">
      <c r="A329" s="77" t="str">
        <f t="shared" ref="A329:A392" si="24">CONCATENATE(LEFT(G329, 3), "0000")</f>
        <v>29-0000</v>
      </c>
      <c r="B329" s="77" t="str">
        <f>VLOOKUP(A329,'[1]2- &amp; 3-digit SOC'!$A$1:$B$121,2,FALSE)</f>
        <v>Healthcare Practitioners and Technical Occupations</v>
      </c>
      <c r="C329" s="77" t="str">
        <f t="shared" ref="C329:C392" si="25">CONCATENATE(A329, " ",B329)</f>
        <v>29-0000 Healthcare Practitioners and Technical Occupations</v>
      </c>
      <c r="D329" s="77" t="str">
        <f t="shared" ref="D329:D392" si="26">CONCATENATE(LEFT(G329, 4), "000")</f>
        <v>29-1000</v>
      </c>
      <c r="E329" s="77" t="str">
        <f>VLOOKUP(D329,'[1]2- &amp; 3-digit SOC'!$A$1:$B$121,2,FALSE)</f>
        <v>Healthcare Diagnosing or Treating Practitioners</v>
      </c>
      <c r="F329" s="77" t="str">
        <f t="shared" ref="F329:F392" si="27">CONCATENATE(D329, " ",E329)</f>
        <v>29-1000 Healthcare Diagnosing or Treating Practitioners</v>
      </c>
      <c r="G329" s="77" t="s">
        <v>1059</v>
      </c>
      <c r="H329" s="77" t="s">
        <v>1060</v>
      </c>
      <c r="I329" s="77" t="s">
        <v>1061</v>
      </c>
      <c r="J329" s="78" t="str">
        <f>CONCATENATE(H329, " (", R329, ")")</f>
        <v>Pharmacists ($124,338)</v>
      </c>
      <c r="K329" s="70">
        <v>38.060001052099999</v>
      </c>
      <c r="L329" s="70">
        <v>51.789555701799998</v>
      </c>
      <c r="M329" s="70">
        <v>59.778076666300002</v>
      </c>
      <c r="N329" s="70">
        <v>58.039377842199997</v>
      </c>
      <c r="O329" s="70">
        <v>68.975088901199996</v>
      </c>
      <c r="P329" s="70">
        <v>77.186921410599993</v>
      </c>
      <c r="Q329" s="71">
        <v>124338.399466</v>
      </c>
      <c r="R329" s="71" t="str">
        <f>TEXT(Q329, "$#,###")</f>
        <v>$124,338</v>
      </c>
      <c r="S329" s="68" t="s">
        <v>724</v>
      </c>
      <c r="T329" s="68" t="s">
        <v>8</v>
      </c>
      <c r="U329" s="68" t="s">
        <v>8</v>
      </c>
      <c r="V329" s="61">
        <v>6402.3317696000004</v>
      </c>
      <c r="W329" s="61">
        <v>6951.8510792799998</v>
      </c>
      <c r="X329" s="61">
        <f>W329-V329</f>
        <v>549.51930967999942</v>
      </c>
      <c r="Y329" s="72">
        <f>X329/V329</f>
        <v>8.5831120512883358E-2</v>
      </c>
      <c r="Z329" s="61">
        <v>6951.8510792799998</v>
      </c>
      <c r="AA329" s="61">
        <v>7148.8984758099996</v>
      </c>
      <c r="AB329" s="61">
        <f>AA329-Z329</f>
        <v>197.04739652999979</v>
      </c>
      <c r="AC329" s="72">
        <f>AB329/Z329</f>
        <v>2.8344594020044502E-2</v>
      </c>
      <c r="AD329" s="61">
        <v>1327.0548816200001</v>
      </c>
      <c r="AE329" s="61">
        <v>331.76372040500002</v>
      </c>
      <c r="AF329" s="61">
        <v>822.02629653199995</v>
      </c>
      <c r="AG329" s="61">
        <v>274.00876551099998</v>
      </c>
      <c r="AH329" s="62">
        <v>3.9E-2</v>
      </c>
      <c r="AI329" s="61">
        <v>6850.74439609</v>
      </c>
      <c r="AJ329" s="61">
        <v>1822.739464</v>
      </c>
      <c r="AK329" s="63">
        <f>AJ329/AI329</f>
        <v>0.26606443893021492</v>
      </c>
      <c r="AL329" s="73">
        <v>89.1</v>
      </c>
      <c r="AM329" s="74">
        <v>0.89105999999999996</v>
      </c>
      <c r="AN329" s="74">
        <v>0.89648499999999998</v>
      </c>
      <c r="AO329" s="76" t="s">
        <v>90</v>
      </c>
      <c r="AP329" s="75">
        <v>8.1827166927700007E-3</v>
      </c>
      <c r="AQ329" s="75">
        <v>2.9000331942799999E-2</v>
      </c>
      <c r="AR329" s="75">
        <v>0.27941920697</v>
      </c>
      <c r="AS329" s="75">
        <v>0.263883445396</v>
      </c>
      <c r="AT329" s="75">
        <v>0.19634970253600001</v>
      </c>
      <c r="AU329" s="75">
        <v>0.15006256002999999</v>
      </c>
      <c r="AV329" s="75">
        <v>7.25943740639E-2</v>
      </c>
      <c r="AW329" s="61">
        <v>71</v>
      </c>
      <c r="AX329" s="61">
        <v>90</v>
      </c>
      <c r="AY329" s="61">
        <v>212</v>
      </c>
      <c r="AZ329" s="61">
        <v>291</v>
      </c>
      <c r="BA329" s="61">
        <v>361</v>
      </c>
      <c r="BB329" s="61">
        <f>SUM(AW329:BA329)</f>
        <v>1025</v>
      </c>
      <c r="BC329" s="61">
        <f>BA329-AW329</f>
        <v>290</v>
      </c>
      <c r="BD329" s="62">
        <f>BC329/AW329</f>
        <v>4.084507042253521</v>
      </c>
      <c r="BE329" s="67">
        <f>IF(K329&lt;BE$6,1,0)</f>
        <v>0</v>
      </c>
      <c r="BF329" s="67">
        <f>+IF(AND(K329&gt;=BF$5,K329&lt;BF$6),1,0)</f>
        <v>0</v>
      </c>
      <c r="BG329" s="67">
        <f>+IF(AND(K329&gt;=BG$5,K329&lt;BG$6),1,0)</f>
        <v>0</v>
      </c>
      <c r="BH329" s="67">
        <f>+IF(AND(K329&gt;=BH$5,K329&lt;BH$6),1,0)</f>
        <v>0</v>
      </c>
      <c r="BI329" s="67">
        <f>+IF(K329&gt;=BI$6,1,0)</f>
        <v>1</v>
      </c>
      <c r="BJ329" s="67">
        <f>IF(M329&lt;BJ$6,1,0)</f>
        <v>0</v>
      </c>
      <c r="BK329" s="67">
        <f>+IF(AND(M329&gt;=BK$5,M329&lt;BK$6),1,0)</f>
        <v>0</v>
      </c>
      <c r="BL329" s="67">
        <f>+IF(AND(M329&gt;=BL$5,M329&lt;BL$6),1,0)</f>
        <v>0</v>
      </c>
      <c r="BM329" s="67">
        <f>+IF(AND(M329&gt;=BM$5,M329&lt;BM$6),1,0)</f>
        <v>0</v>
      </c>
      <c r="BN329" s="67">
        <f>+IF(M329&gt;=BN$6,1,0)</f>
        <v>1</v>
      </c>
      <c r="BO329" s="67" t="str">
        <f>+IF(M329&gt;=BO$6,"YES","NO")</f>
        <v>YES</v>
      </c>
      <c r="BP329" s="67" t="str">
        <f>+IF(K329&gt;=BP$6,"YES","NO")</f>
        <v>YES</v>
      </c>
      <c r="BQ329" s="67" t="str">
        <f>+IF(ISERROR(VLOOKUP(E329,'[1]Hi Tech List (2020)'!$A$2:$B$84,1,FALSE)),"NO","YES")</f>
        <v>NO</v>
      </c>
      <c r="BR329" s="67" t="str">
        <f>IF(AL329&gt;=BR$6,"YES","NO")</f>
        <v>NO</v>
      </c>
      <c r="BS329" s="67" t="str">
        <f>IF(AB329&gt;BS$6,"YES","NO")</f>
        <v>YES</v>
      </c>
      <c r="BT329" s="67" t="str">
        <f>IF(AC329&gt;BT$6,"YES","NO")</f>
        <v>NO</v>
      </c>
      <c r="BU329" s="67" t="str">
        <f>IF(AD329&gt;BU$6,"YES","NO")</f>
        <v>YES</v>
      </c>
      <c r="BV329" s="67" t="str">
        <f>IF(OR(BS329="YES",BT329="YES",BU329="YES"),"YES","NO")</f>
        <v>YES</v>
      </c>
      <c r="BW329" s="67" t="str">
        <f>+IF(BE329=1,BE$8,IF(BF329=1,BF$8,IF(BG329=1,BG$8,IF(BH329=1,BH$8,BI$8))))</f>
        <v>&gt;$30</v>
      </c>
      <c r="BX329" s="67" t="str">
        <f>+IF(BJ329=1,BJ$8,IF(BK329=1,BK$8,IF(BL329=1,BL$8,IF(BM329=1,BM$8,BN$8))))</f>
        <v>&gt;$30</v>
      </c>
    </row>
    <row r="330" spans="1:76" hidden="1" x14ac:dyDescent="0.2">
      <c r="A330" s="77" t="str">
        <f t="shared" si="24"/>
        <v>29-0000</v>
      </c>
      <c r="B330" s="77" t="str">
        <f>VLOOKUP(A330,'[1]2- &amp; 3-digit SOC'!$A$1:$B$121,2,FALSE)</f>
        <v>Healthcare Practitioners and Technical Occupations</v>
      </c>
      <c r="C330" s="77" t="str">
        <f t="shared" si="25"/>
        <v>29-0000 Healthcare Practitioners and Technical Occupations</v>
      </c>
      <c r="D330" s="77" t="str">
        <f t="shared" si="26"/>
        <v>29-1000</v>
      </c>
      <c r="E330" s="77" t="str">
        <f>VLOOKUP(D330,'[1]2- &amp; 3-digit SOC'!$A$1:$B$121,2,FALSE)</f>
        <v>Healthcare Diagnosing or Treating Practitioners</v>
      </c>
      <c r="F330" s="77" t="str">
        <f t="shared" si="27"/>
        <v>29-1000 Healthcare Diagnosing or Treating Practitioners</v>
      </c>
      <c r="G330" s="77" t="s">
        <v>1062</v>
      </c>
      <c r="H330" s="77" t="s">
        <v>1063</v>
      </c>
      <c r="I330" s="77" t="s">
        <v>1064</v>
      </c>
      <c r="J330" s="78" t="str">
        <f>CONCATENATE(H330, " (", R330, ")")</f>
        <v>Physician Assistants ($109,116)</v>
      </c>
      <c r="K330" s="70">
        <v>19.293076243600002</v>
      </c>
      <c r="L330" s="70">
        <v>41.748760092099999</v>
      </c>
      <c r="M330" s="70">
        <v>52.459501454799998</v>
      </c>
      <c r="N330" s="70">
        <v>49.994553395499999</v>
      </c>
      <c r="O330" s="70">
        <v>62.222569946</v>
      </c>
      <c r="P330" s="70">
        <v>71.800739768200003</v>
      </c>
      <c r="Q330" s="71">
        <v>109115.763026</v>
      </c>
      <c r="R330" s="71" t="str">
        <f>TEXT(Q330, "$#,###")</f>
        <v>$109,116</v>
      </c>
      <c r="S330" s="68" t="s">
        <v>599</v>
      </c>
      <c r="T330" s="68" t="s">
        <v>8</v>
      </c>
      <c r="U330" s="68" t="s">
        <v>8</v>
      </c>
      <c r="V330" s="61">
        <v>2703.57281513</v>
      </c>
      <c r="W330" s="61">
        <v>2922.6166832600002</v>
      </c>
      <c r="X330" s="61">
        <f>W330-V330</f>
        <v>219.04386813000019</v>
      </c>
      <c r="Y330" s="72">
        <f>X330/V330</f>
        <v>8.1020147452350963E-2</v>
      </c>
      <c r="Z330" s="61">
        <v>2922.6166832600002</v>
      </c>
      <c r="AA330" s="61">
        <v>3284.34633321</v>
      </c>
      <c r="AB330" s="61">
        <f>AA330-Z330</f>
        <v>361.72964994999984</v>
      </c>
      <c r="AC330" s="72">
        <f>AB330/Z330</f>
        <v>0.12376910459106548</v>
      </c>
      <c r="AD330" s="61">
        <v>1097.26419246</v>
      </c>
      <c r="AE330" s="61">
        <v>274.31604811599999</v>
      </c>
      <c r="AF330" s="61">
        <v>475.86763624999998</v>
      </c>
      <c r="AG330" s="61">
        <v>158.622545417</v>
      </c>
      <c r="AH330" s="62">
        <v>5.1999999999999998E-2</v>
      </c>
      <c r="AI330" s="61">
        <v>2778.9446024200001</v>
      </c>
      <c r="AJ330" s="61">
        <v>754.78294653099999</v>
      </c>
      <c r="AK330" s="63">
        <f>AJ330/AI330</f>
        <v>0.27160777004108294</v>
      </c>
      <c r="AL330" s="73">
        <v>87.8</v>
      </c>
      <c r="AM330" s="74">
        <v>0.89351499999999995</v>
      </c>
      <c r="AN330" s="74">
        <v>0.89882799999999996</v>
      </c>
      <c r="AO330" s="76" t="s">
        <v>90</v>
      </c>
      <c r="AP330" s="75">
        <v>4.9613310179500002E-3</v>
      </c>
      <c r="AQ330" s="75">
        <v>3.01578038434E-2</v>
      </c>
      <c r="AR330" s="75">
        <v>0.35329641036600001</v>
      </c>
      <c r="AS330" s="75">
        <v>0.32166113976600003</v>
      </c>
      <c r="AT330" s="75">
        <v>0.167616687007</v>
      </c>
      <c r="AU330" s="75">
        <v>9.5203251411500003E-2</v>
      </c>
      <c r="AV330" s="75">
        <v>2.68131006246E-2</v>
      </c>
      <c r="AW330" s="61">
        <v>179</v>
      </c>
      <c r="AX330" s="61">
        <v>203</v>
      </c>
      <c r="AY330" s="61">
        <v>246</v>
      </c>
      <c r="AZ330" s="61">
        <v>328</v>
      </c>
      <c r="BA330" s="61">
        <v>366</v>
      </c>
      <c r="BB330" s="61">
        <f>SUM(AW330:BA330)</f>
        <v>1322</v>
      </c>
      <c r="BC330" s="61">
        <f>BA330-AW330</f>
        <v>187</v>
      </c>
      <c r="BD330" s="62">
        <f>BC330/AW330</f>
        <v>1.0446927374301676</v>
      </c>
      <c r="BE330" s="67">
        <f>IF(K330&lt;BE$6,1,0)</f>
        <v>0</v>
      </c>
      <c r="BF330" s="67">
        <f>+IF(AND(K330&gt;=BF$5,K330&lt;BF$6),1,0)</f>
        <v>1</v>
      </c>
      <c r="BG330" s="67">
        <f>+IF(AND(K330&gt;=BG$5,K330&lt;BG$6),1,0)</f>
        <v>0</v>
      </c>
      <c r="BH330" s="67">
        <f>+IF(AND(K330&gt;=BH$5,K330&lt;BH$6),1,0)</f>
        <v>0</v>
      </c>
      <c r="BI330" s="67">
        <f>+IF(K330&gt;=BI$6,1,0)</f>
        <v>0</v>
      </c>
      <c r="BJ330" s="67">
        <f>IF(M330&lt;BJ$6,1,0)</f>
        <v>0</v>
      </c>
      <c r="BK330" s="67">
        <f>+IF(AND(M330&gt;=BK$5,M330&lt;BK$6),1,0)</f>
        <v>0</v>
      </c>
      <c r="BL330" s="67">
        <f>+IF(AND(M330&gt;=BL$5,M330&lt;BL$6),1,0)</f>
        <v>0</v>
      </c>
      <c r="BM330" s="67">
        <f>+IF(AND(M330&gt;=BM$5,M330&lt;BM$6),1,0)</f>
        <v>0</v>
      </c>
      <c r="BN330" s="67">
        <f>+IF(M330&gt;=BN$6,1,0)</f>
        <v>1</v>
      </c>
      <c r="BO330" s="67" t="str">
        <f>+IF(M330&gt;=BO$6,"YES","NO")</f>
        <v>YES</v>
      </c>
      <c r="BP330" s="67" t="str">
        <f>+IF(K330&gt;=BP$6,"YES","NO")</f>
        <v>YES</v>
      </c>
      <c r="BQ330" s="67" t="str">
        <f>+IF(ISERROR(VLOOKUP(E330,'[1]Hi Tech List (2020)'!$A$2:$B$84,1,FALSE)),"NO","YES")</f>
        <v>NO</v>
      </c>
      <c r="BR330" s="67" t="str">
        <f>IF(AL330&gt;=BR$6,"YES","NO")</f>
        <v>NO</v>
      </c>
      <c r="BS330" s="67" t="str">
        <f>IF(AB330&gt;BS$6,"YES","NO")</f>
        <v>YES</v>
      </c>
      <c r="BT330" s="67" t="str">
        <f>IF(AC330&gt;BT$6,"YES","NO")</f>
        <v>NO</v>
      </c>
      <c r="BU330" s="67" t="str">
        <f>IF(AD330&gt;BU$6,"YES","NO")</f>
        <v>YES</v>
      </c>
      <c r="BV330" s="67" t="str">
        <f>IF(OR(BS330="YES",BT330="YES",BU330="YES"),"YES","NO")</f>
        <v>YES</v>
      </c>
      <c r="BW330" s="67" t="str">
        <f>+IF(BE330=1,BE$8,IF(BF330=1,BF$8,IF(BG330=1,BG$8,IF(BH330=1,BH$8,BI$8))))</f>
        <v>$15-20</v>
      </c>
      <c r="BX330" s="67" t="str">
        <f>+IF(BJ330=1,BJ$8,IF(BK330=1,BK$8,IF(BL330=1,BL$8,IF(BM330=1,BM$8,BN$8))))</f>
        <v>&gt;$30</v>
      </c>
    </row>
    <row r="331" spans="1:76" hidden="1" x14ac:dyDescent="0.2">
      <c r="A331" s="77" t="str">
        <f t="shared" si="24"/>
        <v>29-0000</v>
      </c>
      <c r="B331" s="77" t="str">
        <f>VLOOKUP(A331,'[1]2- &amp; 3-digit SOC'!$A$1:$B$121,2,FALSE)</f>
        <v>Healthcare Practitioners and Technical Occupations</v>
      </c>
      <c r="C331" s="77" t="str">
        <f t="shared" si="25"/>
        <v>29-0000 Healthcare Practitioners and Technical Occupations</v>
      </c>
      <c r="D331" s="77" t="str">
        <f t="shared" si="26"/>
        <v>29-1000</v>
      </c>
      <c r="E331" s="77" t="str">
        <f>VLOOKUP(D331,'[1]2- &amp; 3-digit SOC'!$A$1:$B$121,2,FALSE)</f>
        <v>Healthcare Diagnosing or Treating Practitioners</v>
      </c>
      <c r="F331" s="77" t="str">
        <f t="shared" si="27"/>
        <v>29-1000 Healthcare Diagnosing or Treating Practitioners</v>
      </c>
      <c r="G331" s="77" t="s">
        <v>1065</v>
      </c>
      <c r="H331" s="77" t="s">
        <v>1066</v>
      </c>
      <c r="I331" s="77" t="s">
        <v>1067</v>
      </c>
      <c r="J331" s="78" t="str">
        <f>CONCATENATE(H331, " (", R331, ")")</f>
        <v>Podiatrists ($110,463)</v>
      </c>
      <c r="K331" s="70">
        <v>35.968534165500003</v>
      </c>
      <c r="L331" s="70">
        <v>43.358067670899999</v>
      </c>
      <c r="M331" s="70">
        <v>53.107449913799996</v>
      </c>
      <c r="N331" s="70">
        <v>64.787200271399996</v>
      </c>
      <c r="O331" s="70">
        <v>81.143471579199996</v>
      </c>
      <c r="P331" s="70">
        <v>110.235737203</v>
      </c>
      <c r="Q331" s="71">
        <v>110463.495821</v>
      </c>
      <c r="R331" s="71" t="str">
        <f>TEXT(Q331, "$#,###")</f>
        <v>$110,463</v>
      </c>
      <c r="S331" s="68" t="s">
        <v>724</v>
      </c>
      <c r="T331" s="68" t="s">
        <v>8</v>
      </c>
      <c r="U331" s="68" t="s">
        <v>171</v>
      </c>
      <c r="V331" s="61">
        <v>146.479207651</v>
      </c>
      <c r="W331" s="61">
        <v>144.77412869700001</v>
      </c>
      <c r="X331" s="61">
        <f>W331-V331</f>
        <v>-1.7050789539999869</v>
      </c>
      <c r="Y331" s="72">
        <f>X331/V331</f>
        <v>-1.1640416283944492E-2</v>
      </c>
      <c r="Z331" s="61">
        <v>144.77412869700001</v>
      </c>
      <c r="AA331" s="61">
        <v>155.67905926899999</v>
      </c>
      <c r="AB331" s="61">
        <f>AA331-Z331</f>
        <v>10.904930571999984</v>
      </c>
      <c r="AC331" s="72">
        <f>AB331/Z331</f>
        <v>7.532375204152035E-2</v>
      </c>
      <c r="AD331" s="61">
        <v>43.0870884821</v>
      </c>
      <c r="AE331" s="61">
        <v>10.7717721205</v>
      </c>
      <c r="AF331" s="61">
        <v>22.3283400579</v>
      </c>
      <c r="AG331" s="61">
        <v>7.4427800193099998</v>
      </c>
      <c r="AH331" s="76">
        <v>0.05</v>
      </c>
      <c r="AI331" s="61">
        <v>140.166805318</v>
      </c>
      <c r="AJ331" s="61">
        <v>33.036297278900001</v>
      </c>
      <c r="AK331" s="63">
        <f>AJ331/AI331</f>
        <v>0.23569273198422203</v>
      </c>
      <c r="AL331" s="73">
        <v>86.6</v>
      </c>
      <c r="AM331" s="74">
        <v>0.46618599999999999</v>
      </c>
      <c r="AN331" s="74">
        <v>0.47989999999999999</v>
      </c>
      <c r="AO331" s="75">
        <v>6.1645798145800002E-7</v>
      </c>
      <c r="AP331" s="75">
        <v>3.4977171328E-6</v>
      </c>
      <c r="AQ331" s="75">
        <v>8.8312678935699996E-5</v>
      </c>
      <c r="AR331" s="75">
        <v>0.15467010356499999</v>
      </c>
      <c r="AS331" s="75">
        <v>0.329060380263</v>
      </c>
      <c r="AT331" s="75">
        <v>0.21971006639900001</v>
      </c>
      <c r="AU331" s="75">
        <v>0.185094285734</v>
      </c>
      <c r="AV331" s="75">
        <v>0.111372737184</v>
      </c>
      <c r="AW331" s="61">
        <v>71</v>
      </c>
      <c r="AX331" s="61">
        <v>90</v>
      </c>
      <c r="AY331" s="61">
        <v>145</v>
      </c>
      <c r="AZ331" s="61">
        <v>214</v>
      </c>
      <c r="BA331" s="61">
        <v>251</v>
      </c>
      <c r="BB331" s="61">
        <f>SUM(AW331:BA331)</f>
        <v>771</v>
      </c>
      <c r="BC331" s="61">
        <f>BA331-AW331</f>
        <v>180</v>
      </c>
      <c r="BD331" s="62">
        <f>BC331/AW331</f>
        <v>2.535211267605634</v>
      </c>
      <c r="BE331" s="67">
        <f>IF(K331&lt;BE$6,1,0)</f>
        <v>0</v>
      </c>
      <c r="BF331" s="67">
        <f>+IF(AND(K331&gt;=BF$5,K331&lt;BF$6),1,0)</f>
        <v>0</v>
      </c>
      <c r="BG331" s="67">
        <f>+IF(AND(K331&gt;=BG$5,K331&lt;BG$6),1,0)</f>
        <v>0</v>
      </c>
      <c r="BH331" s="67">
        <f>+IF(AND(K331&gt;=BH$5,K331&lt;BH$6),1,0)</f>
        <v>0</v>
      </c>
      <c r="BI331" s="67">
        <f>+IF(K331&gt;=BI$6,1,0)</f>
        <v>1</v>
      </c>
      <c r="BJ331" s="67">
        <f>IF(M331&lt;BJ$6,1,0)</f>
        <v>0</v>
      </c>
      <c r="BK331" s="67">
        <f>+IF(AND(M331&gt;=BK$5,M331&lt;BK$6),1,0)</f>
        <v>0</v>
      </c>
      <c r="BL331" s="67">
        <f>+IF(AND(M331&gt;=BL$5,M331&lt;BL$6),1,0)</f>
        <v>0</v>
      </c>
      <c r="BM331" s="67">
        <f>+IF(AND(M331&gt;=BM$5,M331&lt;BM$6),1,0)</f>
        <v>0</v>
      </c>
      <c r="BN331" s="67">
        <f>+IF(M331&gt;=BN$6,1,0)</f>
        <v>1</v>
      </c>
      <c r="BO331" s="67" t="str">
        <f>+IF(M331&gt;=BO$6,"YES","NO")</f>
        <v>YES</v>
      </c>
      <c r="BP331" s="67" t="str">
        <f>+IF(K331&gt;=BP$6,"YES","NO")</f>
        <v>YES</v>
      </c>
      <c r="BQ331" s="67" t="str">
        <f>+IF(ISERROR(VLOOKUP(E331,'[1]Hi Tech List (2020)'!$A$2:$B$84,1,FALSE)),"NO","YES")</f>
        <v>NO</v>
      </c>
      <c r="BR331" s="67" t="str">
        <f>IF(AL331&gt;=BR$6,"YES","NO")</f>
        <v>NO</v>
      </c>
      <c r="BS331" s="67" t="str">
        <f>IF(AB331&gt;BS$6,"YES","NO")</f>
        <v>NO</v>
      </c>
      <c r="BT331" s="67" t="str">
        <f>IF(AC331&gt;BT$6,"YES","NO")</f>
        <v>NO</v>
      </c>
      <c r="BU331" s="67" t="str">
        <f>IF(AD331&gt;BU$6,"YES","NO")</f>
        <v>NO</v>
      </c>
      <c r="BV331" s="67" t="str">
        <f>IF(OR(BS331="YES",BT331="YES",BU331="YES"),"YES","NO")</f>
        <v>NO</v>
      </c>
      <c r="BW331" s="67" t="str">
        <f>+IF(BE331=1,BE$8,IF(BF331=1,BF$8,IF(BG331=1,BG$8,IF(BH331=1,BH$8,BI$8))))</f>
        <v>&gt;$30</v>
      </c>
      <c r="BX331" s="67" t="str">
        <f>+IF(BJ331=1,BJ$8,IF(BK331=1,BK$8,IF(BL331=1,BL$8,IF(BM331=1,BM$8,BN$8))))</f>
        <v>&gt;$30</v>
      </c>
    </row>
    <row r="332" spans="1:76" hidden="1" x14ac:dyDescent="0.2">
      <c r="A332" s="77" t="str">
        <f t="shared" si="24"/>
        <v>29-0000</v>
      </c>
      <c r="B332" s="77" t="str">
        <f>VLOOKUP(A332,'[1]2- &amp; 3-digit SOC'!$A$1:$B$121,2,FALSE)</f>
        <v>Healthcare Practitioners and Technical Occupations</v>
      </c>
      <c r="C332" s="77" t="str">
        <f t="shared" si="25"/>
        <v>29-0000 Healthcare Practitioners and Technical Occupations</v>
      </c>
      <c r="D332" s="77" t="str">
        <f t="shared" si="26"/>
        <v>29-1000</v>
      </c>
      <c r="E332" s="77" t="str">
        <f>VLOOKUP(D332,'[1]2- &amp; 3-digit SOC'!$A$1:$B$121,2,FALSE)</f>
        <v>Healthcare Diagnosing or Treating Practitioners</v>
      </c>
      <c r="F332" s="77" t="str">
        <f t="shared" si="27"/>
        <v>29-1000 Healthcare Diagnosing or Treating Practitioners</v>
      </c>
      <c r="G332" s="77" t="s">
        <v>1068</v>
      </c>
      <c r="H332" s="77" t="s">
        <v>1069</v>
      </c>
      <c r="I332" s="77" t="s">
        <v>1070</v>
      </c>
      <c r="J332" s="78" t="str">
        <f>CONCATENATE(H332, " (", R332, ")")</f>
        <v>Occupational Therapists ($85,908)</v>
      </c>
      <c r="K332" s="70">
        <v>28.296963895200001</v>
      </c>
      <c r="L332" s="70">
        <v>33.854015520499999</v>
      </c>
      <c r="M332" s="70">
        <v>41.301990262300002</v>
      </c>
      <c r="N332" s="70">
        <v>43.438696369799999</v>
      </c>
      <c r="O332" s="70">
        <v>50.467425476300001</v>
      </c>
      <c r="P332" s="70">
        <v>61.564075407700003</v>
      </c>
      <c r="Q332" s="71">
        <v>85908.139745599998</v>
      </c>
      <c r="R332" s="71" t="str">
        <f>TEXT(Q332, "$#,###")</f>
        <v>$85,908</v>
      </c>
      <c r="S332" s="68" t="s">
        <v>599</v>
      </c>
      <c r="T332" s="68" t="s">
        <v>8</v>
      </c>
      <c r="U332" s="68" t="s">
        <v>8</v>
      </c>
      <c r="V332" s="61">
        <v>2975.1419985100001</v>
      </c>
      <c r="W332" s="61">
        <v>2969.25707534</v>
      </c>
      <c r="X332" s="61">
        <f>W332-V332</f>
        <v>-5.8849231700000928</v>
      </c>
      <c r="Y332" s="72">
        <f>X332/V332</f>
        <v>-1.9780310227032385E-3</v>
      </c>
      <c r="Z332" s="61">
        <v>2969.25707534</v>
      </c>
      <c r="AA332" s="61">
        <v>3179.4055742700002</v>
      </c>
      <c r="AB332" s="61">
        <f>AA332-Z332</f>
        <v>210.14849893000019</v>
      </c>
      <c r="AC332" s="72">
        <f>AB332/Z332</f>
        <v>7.0774774159942599E-2</v>
      </c>
      <c r="AD332" s="61">
        <v>898.11810198399996</v>
      </c>
      <c r="AE332" s="61">
        <v>224.52952549599999</v>
      </c>
      <c r="AF332" s="61">
        <v>474.80555644600003</v>
      </c>
      <c r="AG332" s="61">
        <v>158.26851881499999</v>
      </c>
      <c r="AH332" s="62">
        <v>5.1999999999999998E-2</v>
      </c>
      <c r="AI332" s="61">
        <v>2885.1102566300001</v>
      </c>
      <c r="AJ332" s="61">
        <v>1005.64372019</v>
      </c>
      <c r="AK332" s="63">
        <f>AJ332/AI332</f>
        <v>0.3485633583253967</v>
      </c>
      <c r="AL332" s="73">
        <v>87.3</v>
      </c>
      <c r="AM332" s="74">
        <v>0.83666799999999997</v>
      </c>
      <c r="AN332" s="74">
        <v>0.83209100000000003</v>
      </c>
      <c r="AO332" s="75">
        <v>5.35801544635E-5</v>
      </c>
      <c r="AP332" s="76" t="s">
        <v>90</v>
      </c>
      <c r="AQ332" s="75">
        <v>1.9372984047799999E-2</v>
      </c>
      <c r="AR332" s="75">
        <v>0.32469767365699997</v>
      </c>
      <c r="AS332" s="75">
        <v>0.32274864361400002</v>
      </c>
      <c r="AT332" s="75">
        <v>0.208291239258</v>
      </c>
      <c r="AU332" s="75">
        <v>0.101294806605</v>
      </c>
      <c r="AV332" s="75">
        <v>2.3175600640099998E-2</v>
      </c>
      <c r="AW332" s="61">
        <v>197</v>
      </c>
      <c r="AX332" s="61">
        <v>233</v>
      </c>
      <c r="AY332" s="61">
        <v>274</v>
      </c>
      <c r="AZ332" s="61">
        <v>361</v>
      </c>
      <c r="BA332" s="61">
        <v>412</v>
      </c>
      <c r="BB332" s="61">
        <f>SUM(AW332:BA332)</f>
        <v>1477</v>
      </c>
      <c r="BC332" s="61">
        <f>BA332-AW332</f>
        <v>215</v>
      </c>
      <c r="BD332" s="62">
        <f>BC332/AW332</f>
        <v>1.0913705583756346</v>
      </c>
      <c r="BE332" s="67">
        <f>IF(K332&lt;BE$6,1,0)</f>
        <v>0</v>
      </c>
      <c r="BF332" s="67">
        <f>+IF(AND(K332&gt;=BF$5,K332&lt;BF$6),1,0)</f>
        <v>0</v>
      </c>
      <c r="BG332" s="67">
        <f>+IF(AND(K332&gt;=BG$5,K332&lt;BG$6),1,0)</f>
        <v>0</v>
      </c>
      <c r="BH332" s="67">
        <f>+IF(AND(K332&gt;=BH$5,K332&lt;BH$6),1,0)</f>
        <v>1</v>
      </c>
      <c r="BI332" s="67">
        <f>+IF(K332&gt;=BI$6,1,0)</f>
        <v>0</v>
      </c>
      <c r="BJ332" s="67">
        <f>IF(M332&lt;BJ$6,1,0)</f>
        <v>0</v>
      </c>
      <c r="BK332" s="67">
        <f>+IF(AND(M332&gt;=BK$5,M332&lt;BK$6),1,0)</f>
        <v>0</v>
      </c>
      <c r="BL332" s="67">
        <f>+IF(AND(M332&gt;=BL$5,M332&lt;BL$6),1,0)</f>
        <v>0</v>
      </c>
      <c r="BM332" s="67">
        <f>+IF(AND(M332&gt;=BM$5,M332&lt;BM$6),1,0)</f>
        <v>0</v>
      </c>
      <c r="BN332" s="67">
        <f>+IF(M332&gt;=BN$6,1,0)</f>
        <v>1</v>
      </c>
      <c r="BO332" s="67" t="str">
        <f>+IF(M332&gt;=BO$6,"YES","NO")</f>
        <v>YES</v>
      </c>
      <c r="BP332" s="67" t="str">
        <f>+IF(K332&gt;=BP$6,"YES","NO")</f>
        <v>YES</v>
      </c>
      <c r="BQ332" s="67" t="str">
        <f>+IF(ISERROR(VLOOKUP(E332,'[1]Hi Tech List (2020)'!$A$2:$B$84,1,FALSE)),"NO","YES")</f>
        <v>NO</v>
      </c>
      <c r="BR332" s="67" t="str">
        <f>IF(AL332&gt;=BR$6,"YES","NO")</f>
        <v>NO</v>
      </c>
      <c r="BS332" s="67" t="str">
        <f>IF(AB332&gt;BS$6,"YES","NO")</f>
        <v>YES</v>
      </c>
      <c r="BT332" s="67" t="str">
        <f>IF(AC332&gt;BT$6,"YES","NO")</f>
        <v>NO</v>
      </c>
      <c r="BU332" s="67" t="str">
        <f>IF(AD332&gt;BU$6,"YES","NO")</f>
        <v>YES</v>
      </c>
      <c r="BV332" s="67" t="str">
        <f>IF(OR(BS332="YES",BT332="YES",BU332="YES"),"YES","NO")</f>
        <v>YES</v>
      </c>
      <c r="BW332" s="67" t="str">
        <f>+IF(BE332=1,BE$8,IF(BF332=1,BF$8,IF(BG332=1,BG$8,IF(BH332=1,BH$8,BI$8))))</f>
        <v>$25-30</v>
      </c>
      <c r="BX332" s="67" t="str">
        <f>+IF(BJ332=1,BJ$8,IF(BK332=1,BK$8,IF(BL332=1,BL$8,IF(BM332=1,BM$8,BN$8))))</f>
        <v>&gt;$30</v>
      </c>
    </row>
    <row r="333" spans="1:76" hidden="1" x14ac:dyDescent="0.2">
      <c r="A333" s="77" t="str">
        <f t="shared" si="24"/>
        <v>29-0000</v>
      </c>
      <c r="B333" s="77" t="str">
        <f>VLOOKUP(A333,'[1]2- &amp; 3-digit SOC'!$A$1:$B$121,2,FALSE)</f>
        <v>Healthcare Practitioners and Technical Occupations</v>
      </c>
      <c r="C333" s="77" t="str">
        <f t="shared" si="25"/>
        <v>29-0000 Healthcare Practitioners and Technical Occupations</v>
      </c>
      <c r="D333" s="77" t="str">
        <f t="shared" si="26"/>
        <v>29-1000</v>
      </c>
      <c r="E333" s="77" t="str">
        <f>VLOOKUP(D333,'[1]2- &amp; 3-digit SOC'!$A$1:$B$121,2,FALSE)</f>
        <v>Healthcare Diagnosing or Treating Practitioners</v>
      </c>
      <c r="F333" s="77" t="str">
        <f t="shared" si="27"/>
        <v>29-1000 Healthcare Diagnosing or Treating Practitioners</v>
      </c>
      <c r="G333" s="77" t="s">
        <v>1071</v>
      </c>
      <c r="H333" s="77" t="s">
        <v>1072</v>
      </c>
      <c r="I333" s="77" t="s">
        <v>1073</v>
      </c>
      <c r="J333" s="78" t="str">
        <f>CONCATENATE(H333, " (", R333, ")")</f>
        <v>Physical Therapists ($91,754)</v>
      </c>
      <c r="K333" s="70">
        <v>30.4069851852</v>
      </c>
      <c r="L333" s="70">
        <v>35.784764735899998</v>
      </c>
      <c r="M333" s="70">
        <v>44.112299901</v>
      </c>
      <c r="N333" s="70">
        <v>45.546572454600003</v>
      </c>
      <c r="O333" s="70">
        <v>53.705158475200001</v>
      </c>
      <c r="P333" s="70">
        <v>63.692076411000002</v>
      </c>
      <c r="Q333" s="71">
        <v>91753.583794100006</v>
      </c>
      <c r="R333" s="71" t="str">
        <f>TEXT(Q333, "$#,###")</f>
        <v>$91,754</v>
      </c>
      <c r="S333" s="68" t="s">
        <v>724</v>
      </c>
      <c r="T333" s="68" t="s">
        <v>8</v>
      </c>
      <c r="U333" s="68" t="s">
        <v>8</v>
      </c>
      <c r="V333" s="61">
        <v>5414.2280708099997</v>
      </c>
      <c r="W333" s="61">
        <v>5027.5103219700004</v>
      </c>
      <c r="X333" s="61">
        <f>W333-V333</f>
        <v>-386.71774883999933</v>
      </c>
      <c r="Y333" s="72">
        <f>X333/V333</f>
        <v>-7.1426202181051474E-2</v>
      </c>
      <c r="Z333" s="61">
        <v>5027.5103219700004</v>
      </c>
      <c r="AA333" s="61">
        <v>5427.4944605600003</v>
      </c>
      <c r="AB333" s="61">
        <f>AA333-Z333</f>
        <v>399.98413858999993</v>
      </c>
      <c r="AC333" s="72">
        <f>AB333/Z333</f>
        <v>7.9559088490000054E-2</v>
      </c>
      <c r="AD333" s="61">
        <v>1267.9348161099999</v>
      </c>
      <c r="AE333" s="61">
        <v>316.98370402699999</v>
      </c>
      <c r="AF333" s="61">
        <v>573.71189217400001</v>
      </c>
      <c r="AG333" s="61">
        <v>191.237297391</v>
      </c>
      <c r="AH333" s="62">
        <v>3.6999999999999998E-2</v>
      </c>
      <c r="AI333" s="61">
        <v>4874.9980675999996</v>
      </c>
      <c r="AJ333" s="61">
        <v>1305.5083313800001</v>
      </c>
      <c r="AK333" s="63">
        <f>AJ333/AI333</f>
        <v>0.26779668694775755</v>
      </c>
      <c r="AL333" s="73">
        <v>85.5</v>
      </c>
      <c r="AM333" s="74">
        <v>0.81048799999999999</v>
      </c>
      <c r="AN333" s="74">
        <v>0.80711299999999997</v>
      </c>
      <c r="AO333" s="75">
        <v>3.2106839428199999E-5</v>
      </c>
      <c r="AP333" s="75">
        <v>3.71176208054E-3</v>
      </c>
      <c r="AQ333" s="75">
        <v>1.55945395231E-2</v>
      </c>
      <c r="AR333" s="75">
        <v>0.30287499237499999</v>
      </c>
      <c r="AS333" s="75">
        <v>0.325861777548</v>
      </c>
      <c r="AT333" s="75">
        <v>0.21799852465799999</v>
      </c>
      <c r="AU333" s="75">
        <v>0.106604372313</v>
      </c>
      <c r="AV333" s="75">
        <v>2.7321924663599999E-2</v>
      </c>
      <c r="AW333" s="61">
        <v>269</v>
      </c>
      <c r="AX333" s="61">
        <v>289</v>
      </c>
      <c r="AY333" s="61">
        <v>360</v>
      </c>
      <c r="AZ333" s="61">
        <v>409</v>
      </c>
      <c r="BA333" s="61">
        <v>443</v>
      </c>
      <c r="BB333" s="61">
        <f>SUM(AW333:BA333)</f>
        <v>1770</v>
      </c>
      <c r="BC333" s="61">
        <f>BA333-AW333</f>
        <v>174</v>
      </c>
      <c r="BD333" s="62">
        <f>BC333/AW333</f>
        <v>0.64684014869888473</v>
      </c>
      <c r="BE333" s="67">
        <f>IF(K333&lt;BE$6,1,0)</f>
        <v>0</v>
      </c>
      <c r="BF333" s="67">
        <f>+IF(AND(K333&gt;=BF$5,K333&lt;BF$6),1,0)</f>
        <v>0</v>
      </c>
      <c r="BG333" s="67">
        <f>+IF(AND(K333&gt;=BG$5,K333&lt;BG$6),1,0)</f>
        <v>0</v>
      </c>
      <c r="BH333" s="67">
        <f>+IF(AND(K333&gt;=BH$5,K333&lt;BH$6),1,0)</f>
        <v>0</v>
      </c>
      <c r="BI333" s="67">
        <f>+IF(K333&gt;=BI$6,1,0)</f>
        <v>1</v>
      </c>
      <c r="BJ333" s="67">
        <f>IF(M333&lt;BJ$6,1,0)</f>
        <v>0</v>
      </c>
      <c r="BK333" s="67">
        <f>+IF(AND(M333&gt;=BK$5,M333&lt;BK$6),1,0)</f>
        <v>0</v>
      </c>
      <c r="BL333" s="67">
        <f>+IF(AND(M333&gt;=BL$5,M333&lt;BL$6),1,0)</f>
        <v>0</v>
      </c>
      <c r="BM333" s="67">
        <f>+IF(AND(M333&gt;=BM$5,M333&lt;BM$6),1,0)</f>
        <v>0</v>
      </c>
      <c r="BN333" s="67">
        <f>+IF(M333&gt;=BN$6,1,0)</f>
        <v>1</v>
      </c>
      <c r="BO333" s="67" t="str">
        <f>+IF(M333&gt;=BO$6,"YES","NO")</f>
        <v>YES</v>
      </c>
      <c r="BP333" s="67" t="str">
        <f>+IF(K333&gt;=BP$6,"YES","NO")</f>
        <v>YES</v>
      </c>
      <c r="BQ333" s="67" t="str">
        <f>+IF(ISERROR(VLOOKUP(E333,'[1]Hi Tech List (2020)'!$A$2:$B$84,1,FALSE)),"NO","YES")</f>
        <v>NO</v>
      </c>
      <c r="BR333" s="67" t="str">
        <f>IF(AL333&gt;=BR$6,"YES","NO")</f>
        <v>NO</v>
      </c>
      <c r="BS333" s="67" t="str">
        <f>IF(AB333&gt;BS$6,"YES","NO")</f>
        <v>YES</v>
      </c>
      <c r="BT333" s="67" t="str">
        <f>IF(AC333&gt;BT$6,"YES","NO")</f>
        <v>NO</v>
      </c>
      <c r="BU333" s="67" t="str">
        <f>IF(AD333&gt;BU$6,"YES","NO")</f>
        <v>YES</v>
      </c>
      <c r="BV333" s="67" t="str">
        <f>IF(OR(BS333="YES",BT333="YES",BU333="YES"),"YES","NO")</f>
        <v>YES</v>
      </c>
      <c r="BW333" s="67" t="str">
        <f>+IF(BE333=1,BE$8,IF(BF333=1,BF$8,IF(BG333=1,BG$8,IF(BH333=1,BH$8,BI$8))))</f>
        <v>&gt;$30</v>
      </c>
      <c r="BX333" s="67" t="str">
        <f>+IF(BJ333=1,BJ$8,IF(BK333=1,BK$8,IF(BL333=1,BL$8,IF(BM333=1,BM$8,BN$8))))</f>
        <v>&gt;$30</v>
      </c>
    </row>
    <row r="334" spans="1:76" hidden="1" x14ac:dyDescent="0.2">
      <c r="A334" s="77" t="str">
        <f t="shared" si="24"/>
        <v>29-0000</v>
      </c>
      <c r="B334" s="77" t="str">
        <f>VLOOKUP(A334,'[1]2- &amp; 3-digit SOC'!$A$1:$B$121,2,FALSE)</f>
        <v>Healthcare Practitioners and Technical Occupations</v>
      </c>
      <c r="C334" s="77" t="str">
        <f t="shared" si="25"/>
        <v>29-0000 Healthcare Practitioners and Technical Occupations</v>
      </c>
      <c r="D334" s="77" t="str">
        <f t="shared" si="26"/>
        <v>29-1000</v>
      </c>
      <c r="E334" s="77" t="str">
        <f>VLOOKUP(D334,'[1]2- &amp; 3-digit SOC'!$A$1:$B$121,2,FALSE)</f>
        <v>Healthcare Diagnosing or Treating Practitioners</v>
      </c>
      <c r="F334" s="77" t="str">
        <f t="shared" si="27"/>
        <v>29-1000 Healthcare Diagnosing or Treating Practitioners</v>
      </c>
      <c r="G334" s="77" t="s">
        <v>1074</v>
      </c>
      <c r="H334" s="77" t="s">
        <v>1075</v>
      </c>
      <c r="I334" s="77" t="s">
        <v>1076</v>
      </c>
      <c r="J334" s="78" t="str">
        <f>CONCATENATE(H334, " (", R334, ")")</f>
        <v>Recreational Therapists ($42,197)</v>
      </c>
      <c r="K334" s="70">
        <v>9.5527412269800003</v>
      </c>
      <c r="L334" s="70">
        <v>11.8551892225</v>
      </c>
      <c r="M334" s="70">
        <v>20.286811353499999</v>
      </c>
      <c r="N334" s="70">
        <v>20.3695130489</v>
      </c>
      <c r="O334" s="70">
        <v>26.776159946300002</v>
      </c>
      <c r="P334" s="70">
        <v>31.065695673099999</v>
      </c>
      <c r="Q334" s="71">
        <v>42196.567615400003</v>
      </c>
      <c r="R334" s="71" t="str">
        <f>TEXT(Q334, "$#,###")</f>
        <v>$42,197</v>
      </c>
      <c r="S334" s="68" t="s">
        <v>84</v>
      </c>
      <c r="T334" s="68" t="s">
        <v>8</v>
      </c>
      <c r="U334" s="68" t="s">
        <v>8</v>
      </c>
      <c r="V334" s="61">
        <v>426.68972488200001</v>
      </c>
      <c r="W334" s="61">
        <v>492.70400340700002</v>
      </c>
      <c r="X334" s="61">
        <f>W334-V334</f>
        <v>66.014278525000009</v>
      </c>
      <c r="Y334" s="72">
        <f>X334/V334</f>
        <v>0.15471260420732205</v>
      </c>
      <c r="Z334" s="61">
        <v>492.70400340700002</v>
      </c>
      <c r="AA334" s="61">
        <v>513.69238621700003</v>
      </c>
      <c r="AB334" s="61">
        <f>AA334-Z334</f>
        <v>20.988382810000019</v>
      </c>
      <c r="AC334" s="72">
        <f>AB334/Z334</f>
        <v>4.2598360607722693E-2</v>
      </c>
      <c r="AD334" s="61">
        <v>121.43707621</v>
      </c>
      <c r="AE334" s="61">
        <v>30.3592690525</v>
      </c>
      <c r="AF334" s="61">
        <v>72.064476708300006</v>
      </c>
      <c r="AG334" s="61">
        <v>24.021492236099999</v>
      </c>
      <c r="AH334" s="62">
        <v>4.8000000000000001E-2</v>
      </c>
      <c r="AI334" s="61">
        <v>481.94420063799998</v>
      </c>
      <c r="AJ334" s="61">
        <v>165.638740248</v>
      </c>
      <c r="AK334" s="63">
        <f>AJ334/AI334</f>
        <v>0.34368862625326058</v>
      </c>
      <c r="AL334" s="73">
        <v>80.400000000000006</v>
      </c>
      <c r="AM334" s="74">
        <v>0.95513000000000003</v>
      </c>
      <c r="AN334" s="74">
        <v>0.94431900000000002</v>
      </c>
      <c r="AO334" s="76" t="s">
        <v>90</v>
      </c>
      <c r="AP334" s="76" t="s">
        <v>90</v>
      </c>
      <c r="AQ334" s="75">
        <v>5.5716158744600001E-2</v>
      </c>
      <c r="AR334" s="75">
        <v>0.26911283413199999</v>
      </c>
      <c r="AS334" s="75">
        <v>0.23724086819199999</v>
      </c>
      <c r="AT334" s="75">
        <v>0.215932495074</v>
      </c>
      <c r="AU334" s="75">
        <v>0.16068244726799999</v>
      </c>
      <c r="AV334" s="75">
        <v>5.2695097158599997E-2</v>
      </c>
      <c r="AW334" s="61">
        <v>71</v>
      </c>
      <c r="AX334" s="61">
        <v>90</v>
      </c>
      <c r="AY334" s="61">
        <v>145</v>
      </c>
      <c r="AZ334" s="61">
        <v>214</v>
      </c>
      <c r="BA334" s="61">
        <v>251</v>
      </c>
      <c r="BB334" s="61">
        <f>SUM(AW334:BA334)</f>
        <v>771</v>
      </c>
      <c r="BC334" s="61">
        <f>BA334-AW334</f>
        <v>180</v>
      </c>
      <c r="BD334" s="62">
        <f>BC334/AW334</f>
        <v>2.535211267605634</v>
      </c>
      <c r="BE334" s="67">
        <f>IF(K334&lt;BE$6,1,0)</f>
        <v>1</v>
      </c>
      <c r="BF334" s="67">
        <f>+IF(AND(K334&gt;=BF$5,K334&lt;BF$6),1,0)</f>
        <v>0</v>
      </c>
      <c r="BG334" s="67">
        <f>+IF(AND(K334&gt;=BG$5,K334&lt;BG$6),1,0)</f>
        <v>0</v>
      </c>
      <c r="BH334" s="67">
        <f>+IF(AND(K334&gt;=BH$5,K334&lt;BH$6),1,0)</f>
        <v>0</v>
      </c>
      <c r="BI334" s="67">
        <f>+IF(K334&gt;=BI$6,1,0)</f>
        <v>0</v>
      </c>
      <c r="BJ334" s="67">
        <f>IF(M334&lt;BJ$6,1,0)</f>
        <v>0</v>
      </c>
      <c r="BK334" s="67">
        <f>+IF(AND(M334&gt;=BK$5,M334&lt;BK$6),1,0)</f>
        <v>0</v>
      </c>
      <c r="BL334" s="67">
        <f>+IF(AND(M334&gt;=BL$5,M334&lt;BL$6),1,0)</f>
        <v>1</v>
      </c>
      <c r="BM334" s="67">
        <f>+IF(AND(M334&gt;=BM$5,M334&lt;BM$6),1,0)</f>
        <v>0</v>
      </c>
      <c r="BN334" s="67">
        <f>+IF(M334&gt;=BN$6,1,0)</f>
        <v>0</v>
      </c>
      <c r="BO334" s="67" t="str">
        <f>+IF(M334&gt;=BO$6,"YES","NO")</f>
        <v>NO</v>
      </c>
      <c r="BP334" s="67" t="str">
        <f>+IF(K334&gt;=BP$6,"YES","NO")</f>
        <v>NO</v>
      </c>
      <c r="BQ334" s="67" t="str">
        <f>+IF(ISERROR(VLOOKUP(E334,'[1]Hi Tech List (2020)'!$A$2:$B$84,1,FALSE)),"NO","YES")</f>
        <v>NO</v>
      </c>
      <c r="BR334" s="67" t="str">
        <f>IF(AL334&gt;=BR$6,"YES","NO")</f>
        <v>NO</v>
      </c>
      <c r="BS334" s="67" t="str">
        <f>IF(AB334&gt;BS$6,"YES","NO")</f>
        <v>NO</v>
      </c>
      <c r="BT334" s="67" t="str">
        <f>IF(AC334&gt;BT$6,"YES","NO")</f>
        <v>NO</v>
      </c>
      <c r="BU334" s="67" t="str">
        <f>IF(AD334&gt;BU$6,"YES","NO")</f>
        <v>YES</v>
      </c>
      <c r="BV334" s="67" t="str">
        <f>IF(OR(BS334="YES",BT334="YES",BU334="YES"),"YES","NO")</f>
        <v>YES</v>
      </c>
      <c r="BW334" s="67" t="str">
        <f>+IF(BE334=1,BE$8,IF(BF334=1,BF$8,IF(BG334=1,BG$8,IF(BH334=1,BH$8,BI$8))))</f>
        <v>&lt;$15</v>
      </c>
      <c r="BX334" s="67" t="str">
        <f>+IF(BJ334=1,BJ$8,IF(BK334=1,BK$8,IF(BL334=1,BL$8,IF(BM334=1,BM$8,BN$8))))</f>
        <v>$20-25</v>
      </c>
    </row>
    <row r="335" spans="1:76" hidden="1" x14ac:dyDescent="0.2">
      <c r="A335" s="77" t="str">
        <f t="shared" si="24"/>
        <v>29-0000</v>
      </c>
      <c r="B335" s="77" t="str">
        <f>VLOOKUP(A335,'[1]2- &amp; 3-digit SOC'!$A$1:$B$121,2,FALSE)</f>
        <v>Healthcare Practitioners and Technical Occupations</v>
      </c>
      <c r="C335" s="77" t="str">
        <f t="shared" si="25"/>
        <v>29-0000 Healthcare Practitioners and Technical Occupations</v>
      </c>
      <c r="D335" s="77" t="str">
        <f t="shared" si="26"/>
        <v>29-1000</v>
      </c>
      <c r="E335" s="77" t="str">
        <f>VLOOKUP(D335,'[1]2- &amp; 3-digit SOC'!$A$1:$B$121,2,FALSE)</f>
        <v>Healthcare Diagnosing or Treating Practitioners</v>
      </c>
      <c r="F335" s="77" t="str">
        <f t="shared" si="27"/>
        <v>29-1000 Healthcare Diagnosing or Treating Practitioners</v>
      </c>
      <c r="G335" s="77" t="s">
        <v>1077</v>
      </c>
      <c r="H335" s="77" t="s">
        <v>1078</v>
      </c>
      <c r="I335" s="77" t="s">
        <v>1079</v>
      </c>
      <c r="J335" s="78" t="str">
        <f>CONCATENATE(H335, " (", R335, ")")</f>
        <v>Speech-Language Pathologists ($67,310)</v>
      </c>
      <c r="K335" s="70">
        <v>17.0057698032</v>
      </c>
      <c r="L335" s="70">
        <v>25.6133498666</v>
      </c>
      <c r="M335" s="70">
        <v>32.360650304000004</v>
      </c>
      <c r="N335" s="70">
        <v>33.730016602100001</v>
      </c>
      <c r="O335" s="70">
        <v>41.700598282800001</v>
      </c>
      <c r="P335" s="70">
        <v>50.979815288399998</v>
      </c>
      <c r="Q335" s="71">
        <v>67310.1526323</v>
      </c>
      <c r="R335" s="71" t="str">
        <f>TEXT(Q335, "$#,###")</f>
        <v>$67,310</v>
      </c>
      <c r="S335" s="68" t="s">
        <v>599</v>
      </c>
      <c r="T335" s="68" t="s">
        <v>8</v>
      </c>
      <c r="U335" s="68" t="s">
        <v>171</v>
      </c>
      <c r="V335" s="61">
        <v>4792.9709944099995</v>
      </c>
      <c r="W335" s="61">
        <v>5201.6559596799998</v>
      </c>
      <c r="X335" s="61">
        <f>W335-V335</f>
        <v>408.68496527000025</v>
      </c>
      <c r="Y335" s="72">
        <f>X335/V335</f>
        <v>8.5267564887550121E-2</v>
      </c>
      <c r="Z335" s="61">
        <v>5201.6559596799998</v>
      </c>
      <c r="AA335" s="61">
        <v>5640.7741171600001</v>
      </c>
      <c r="AB335" s="61">
        <f>AA335-Z335</f>
        <v>439.11815748000026</v>
      </c>
      <c r="AC335" s="72">
        <f>AB335/Z335</f>
        <v>8.4418915992093863E-2</v>
      </c>
      <c r="AD335" s="61">
        <v>1699.2014336499999</v>
      </c>
      <c r="AE335" s="61">
        <v>424.80035841199998</v>
      </c>
      <c r="AF335" s="61">
        <v>851.81620387999999</v>
      </c>
      <c r="AG335" s="61">
        <v>283.93873462699997</v>
      </c>
      <c r="AH335" s="62">
        <v>5.2999999999999999E-2</v>
      </c>
      <c r="AI335" s="61">
        <v>5010.4508968700002</v>
      </c>
      <c r="AJ335" s="61">
        <v>1452.5778400700001</v>
      </c>
      <c r="AK335" s="63">
        <f>AJ335/AI335</f>
        <v>0.28990960493743528</v>
      </c>
      <c r="AL335" s="73">
        <v>87.5</v>
      </c>
      <c r="AM335" s="74">
        <v>1.2447779999999999</v>
      </c>
      <c r="AN335" s="74">
        <v>1.225787</v>
      </c>
      <c r="AO335" s="75">
        <v>4.0515114404900002E-6</v>
      </c>
      <c r="AP335" s="76" t="s">
        <v>90</v>
      </c>
      <c r="AQ335" s="75">
        <v>2.3526282630900001E-2</v>
      </c>
      <c r="AR335" s="75">
        <v>0.33510190238900001</v>
      </c>
      <c r="AS335" s="75">
        <v>0.27794300715100001</v>
      </c>
      <c r="AT335" s="75">
        <v>0.194823801101</v>
      </c>
      <c r="AU335" s="75">
        <v>0.135105780615</v>
      </c>
      <c r="AV335" s="75">
        <v>3.2597392120399998E-2</v>
      </c>
      <c r="AW335" s="61">
        <v>571</v>
      </c>
      <c r="AX335" s="61">
        <v>726</v>
      </c>
      <c r="AY335" s="61">
        <v>672</v>
      </c>
      <c r="AZ335" s="61">
        <v>823</v>
      </c>
      <c r="BA335" s="61">
        <v>737</v>
      </c>
      <c r="BB335" s="61">
        <f>SUM(AW335:BA335)</f>
        <v>3529</v>
      </c>
      <c r="BC335" s="61">
        <f>BA335-AW335</f>
        <v>166</v>
      </c>
      <c r="BD335" s="62">
        <f>BC335/AW335</f>
        <v>0.29071803852889666</v>
      </c>
      <c r="BE335" s="67">
        <f>IF(K335&lt;BE$6,1,0)</f>
        <v>0</v>
      </c>
      <c r="BF335" s="67">
        <f>+IF(AND(K335&gt;=BF$5,K335&lt;BF$6),1,0)</f>
        <v>1</v>
      </c>
      <c r="BG335" s="67">
        <f>+IF(AND(K335&gt;=BG$5,K335&lt;BG$6),1,0)</f>
        <v>0</v>
      </c>
      <c r="BH335" s="67">
        <f>+IF(AND(K335&gt;=BH$5,K335&lt;BH$6),1,0)</f>
        <v>0</v>
      </c>
      <c r="BI335" s="67">
        <f>+IF(K335&gt;=BI$6,1,0)</f>
        <v>0</v>
      </c>
      <c r="BJ335" s="67">
        <f>IF(M335&lt;BJ$6,1,0)</f>
        <v>0</v>
      </c>
      <c r="BK335" s="67">
        <f>+IF(AND(M335&gt;=BK$5,M335&lt;BK$6),1,0)</f>
        <v>0</v>
      </c>
      <c r="BL335" s="67">
        <f>+IF(AND(M335&gt;=BL$5,M335&lt;BL$6),1,0)</f>
        <v>0</v>
      </c>
      <c r="BM335" s="67">
        <f>+IF(AND(M335&gt;=BM$5,M335&lt;BM$6),1,0)</f>
        <v>0</v>
      </c>
      <c r="BN335" s="67">
        <f>+IF(M335&gt;=BN$6,1,0)</f>
        <v>1</v>
      </c>
      <c r="BO335" s="67" t="str">
        <f>+IF(M335&gt;=BO$6,"YES","NO")</f>
        <v>YES</v>
      </c>
      <c r="BP335" s="67" t="str">
        <f>+IF(K335&gt;=BP$6,"YES","NO")</f>
        <v>YES</v>
      </c>
      <c r="BQ335" s="67" t="str">
        <f>+IF(ISERROR(VLOOKUP(E335,'[1]Hi Tech List (2020)'!$A$2:$B$84,1,FALSE)),"NO","YES")</f>
        <v>NO</v>
      </c>
      <c r="BR335" s="67" t="str">
        <f>IF(AL335&gt;=BR$6,"YES","NO")</f>
        <v>NO</v>
      </c>
      <c r="BS335" s="67" t="str">
        <f>IF(AB335&gt;BS$6,"YES","NO")</f>
        <v>YES</v>
      </c>
      <c r="BT335" s="67" t="str">
        <f>IF(AC335&gt;BT$6,"YES","NO")</f>
        <v>NO</v>
      </c>
      <c r="BU335" s="67" t="str">
        <f>IF(AD335&gt;BU$6,"YES","NO")</f>
        <v>YES</v>
      </c>
      <c r="BV335" s="67" t="str">
        <f>IF(OR(BS335="YES",BT335="YES",BU335="YES"),"YES","NO")</f>
        <v>YES</v>
      </c>
      <c r="BW335" s="67" t="str">
        <f>+IF(BE335=1,BE$8,IF(BF335=1,BF$8,IF(BG335=1,BG$8,IF(BH335=1,BH$8,BI$8))))</f>
        <v>$15-20</v>
      </c>
      <c r="BX335" s="67" t="str">
        <f>+IF(BJ335=1,BJ$8,IF(BK335=1,BK$8,IF(BL335=1,BL$8,IF(BM335=1,BM$8,BN$8))))</f>
        <v>&gt;$30</v>
      </c>
    </row>
    <row r="336" spans="1:76" hidden="1" x14ac:dyDescent="0.2">
      <c r="A336" s="77" t="str">
        <f t="shared" si="24"/>
        <v>29-0000</v>
      </c>
      <c r="B336" s="77" t="str">
        <f>VLOOKUP(A336,'[1]2- &amp; 3-digit SOC'!$A$1:$B$121,2,FALSE)</f>
        <v>Healthcare Practitioners and Technical Occupations</v>
      </c>
      <c r="C336" s="77" t="str">
        <f t="shared" si="25"/>
        <v>29-0000 Healthcare Practitioners and Technical Occupations</v>
      </c>
      <c r="D336" s="77" t="str">
        <f t="shared" si="26"/>
        <v>29-1000</v>
      </c>
      <c r="E336" s="77" t="str">
        <f>VLOOKUP(D336,'[1]2- &amp; 3-digit SOC'!$A$1:$B$121,2,FALSE)</f>
        <v>Healthcare Diagnosing or Treating Practitioners</v>
      </c>
      <c r="F336" s="77" t="str">
        <f t="shared" si="27"/>
        <v>29-1000 Healthcare Diagnosing or Treating Practitioners</v>
      </c>
      <c r="G336" s="77" t="s">
        <v>1080</v>
      </c>
      <c r="H336" s="77" t="s">
        <v>1081</v>
      </c>
      <c r="I336" s="77" t="s">
        <v>1082</v>
      </c>
      <c r="J336" s="78" t="str">
        <f>CONCATENATE(H336, " (", R336, ")")</f>
        <v>Therapists, All Other ($59,412)</v>
      </c>
      <c r="K336" s="70">
        <v>11.286233297300001</v>
      </c>
      <c r="L336" s="70">
        <v>20.395761613000001</v>
      </c>
      <c r="M336" s="70">
        <v>28.563695230299999</v>
      </c>
      <c r="N336" s="70">
        <v>35.869133392000002</v>
      </c>
      <c r="O336" s="70">
        <v>42.108220628600002</v>
      </c>
      <c r="P336" s="70">
        <v>69.895314926200001</v>
      </c>
      <c r="Q336" s="71">
        <v>59412.486079100003</v>
      </c>
      <c r="R336" s="71" t="str">
        <f>TEXT(Q336, "$#,###")</f>
        <v>$59,412</v>
      </c>
      <c r="S336" s="68" t="s">
        <v>84</v>
      </c>
      <c r="T336" s="68" t="s">
        <v>8</v>
      </c>
      <c r="U336" s="68" t="s">
        <v>8</v>
      </c>
      <c r="V336" s="61">
        <v>486.79225584099999</v>
      </c>
      <c r="W336" s="61">
        <v>564.62969005699995</v>
      </c>
      <c r="X336" s="61">
        <f>W336-V336</f>
        <v>77.837434215999963</v>
      </c>
      <c r="Y336" s="72">
        <f>X336/V336</f>
        <v>0.15989866987823212</v>
      </c>
      <c r="Z336" s="61">
        <v>564.62969005699995</v>
      </c>
      <c r="AA336" s="61">
        <v>611.51944878899997</v>
      </c>
      <c r="AB336" s="61">
        <f>AA336-Z336</f>
        <v>46.889758732000018</v>
      </c>
      <c r="AC336" s="72">
        <f>AB336/Z336</f>
        <v>8.3045152526900326E-2</v>
      </c>
      <c r="AD336" s="61">
        <v>189.56473161700001</v>
      </c>
      <c r="AE336" s="61">
        <v>47.391182904200001</v>
      </c>
      <c r="AF336" s="61">
        <v>96.116915620200004</v>
      </c>
      <c r="AG336" s="61">
        <v>32.038971873400001</v>
      </c>
      <c r="AH336" s="62">
        <v>5.5E-2</v>
      </c>
      <c r="AI336" s="61">
        <v>542.51557376300002</v>
      </c>
      <c r="AJ336" s="61">
        <v>72.418847924600001</v>
      </c>
      <c r="AK336" s="63">
        <f>AJ336/AI336</f>
        <v>0.13348713184819364</v>
      </c>
      <c r="AL336" s="73">
        <v>86.7</v>
      </c>
      <c r="AM336" s="74">
        <v>0.65515800000000002</v>
      </c>
      <c r="AN336" s="74">
        <v>0.65703800000000001</v>
      </c>
      <c r="AO336" s="76" t="s">
        <v>90</v>
      </c>
      <c r="AP336" s="75">
        <v>2.1474221342199999E-2</v>
      </c>
      <c r="AQ336" s="75">
        <v>2.3028015877599999E-2</v>
      </c>
      <c r="AR336" s="75">
        <v>0.26963043852899998</v>
      </c>
      <c r="AS336" s="75">
        <v>0.234741240135</v>
      </c>
      <c r="AT336" s="75">
        <v>0.18181273659300001</v>
      </c>
      <c r="AU336" s="75">
        <v>0.15607721626099999</v>
      </c>
      <c r="AV336" s="75">
        <v>0.110667484353</v>
      </c>
      <c r="AW336" s="61">
        <v>825</v>
      </c>
      <c r="AX336" s="61">
        <v>889</v>
      </c>
      <c r="AY336" s="61">
        <v>1054</v>
      </c>
      <c r="AZ336" s="61">
        <v>1109</v>
      </c>
      <c r="BA336" s="61">
        <v>1176</v>
      </c>
      <c r="BB336" s="61">
        <f>SUM(AW336:BA336)</f>
        <v>5053</v>
      </c>
      <c r="BC336" s="61">
        <f>BA336-AW336</f>
        <v>351</v>
      </c>
      <c r="BD336" s="62">
        <f>BC336/AW336</f>
        <v>0.42545454545454547</v>
      </c>
      <c r="BE336" s="67">
        <f>IF(K336&lt;BE$6,1,0)</f>
        <v>1</v>
      </c>
      <c r="BF336" s="67">
        <f>+IF(AND(K336&gt;=BF$5,K336&lt;BF$6),1,0)</f>
        <v>0</v>
      </c>
      <c r="BG336" s="67">
        <f>+IF(AND(K336&gt;=BG$5,K336&lt;BG$6),1,0)</f>
        <v>0</v>
      </c>
      <c r="BH336" s="67">
        <f>+IF(AND(K336&gt;=BH$5,K336&lt;BH$6),1,0)</f>
        <v>0</v>
      </c>
      <c r="BI336" s="67">
        <f>+IF(K336&gt;=BI$6,1,0)</f>
        <v>0</v>
      </c>
      <c r="BJ336" s="67">
        <f>IF(M336&lt;BJ$6,1,0)</f>
        <v>0</v>
      </c>
      <c r="BK336" s="67">
        <f>+IF(AND(M336&gt;=BK$5,M336&lt;BK$6),1,0)</f>
        <v>0</v>
      </c>
      <c r="BL336" s="67">
        <f>+IF(AND(M336&gt;=BL$5,M336&lt;BL$6),1,0)</f>
        <v>0</v>
      </c>
      <c r="BM336" s="67">
        <f>+IF(AND(M336&gt;=BM$5,M336&lt;BM$6),1,0)</f>
        <v>1</v>
      </c>
      <c r="BN336" s="67">
        <f>+IF(M336&gt;=BN$6,1,0)</f>
        <v>0</v>
      </c>
      <c r="BO336" s="67" t="str">
        <f>+IF(M336&gt;=BO$6,"YES","NO")</f>
        <v>YES</v>
      </c>
      <c r="BP336" s="67" t="str">
        <f>+IF(K336&gt;=BP$6,"YES","NO")</f>
        <v>NO</v>
      </c>
      <c r="BQ336" s="67" t="str">
        <f>+IF(ISERROR(VLOOKUP(E336,'[1]Hi Tech List (2020)'!$A$2:$B$84,1,FALSE)),"NO","YES")</f>
        <v>NO</v>
      </c>
      <c r="BR336" s="67" t="str">
        <f>IF(AL336&gt;=BR$6,"YES","NO")</f>
        <v>NO</v>
      </c>
      <c r="BS336" s="67" t="str">
        <f>IF(AB336&gt;BS$6,"YES","NO")</f>
        <v>NO</v>
      </c>
      <c r="BT336" s="67" t="str">
        <f>IF(AC336&gt;BT$6,"YES","NO")</f>
        <v>NO</v>
      </c>
      <c r="BU336" s="67" t="str">
        <f>IF(AD336&gt;BU$6,"YES","NO")</f>
        <v>YES</v>
      </c>
      <c r="BV336" s="67" t="str">
        <f>IF(OR(BS336="YES",BT336="YES",BU336="YES"),"YES","NO")</f>
        <v>YES</v>
      </c>
      <c r="BW336" s="67" t="str">
        <f>+IF(BE336=1,BE$8,IF(BF336=1,BF$8,IF(BG336=1,BG$8,IF(BH336=1,BH$8,BI$8))))</f>
        <v>&lt;$15</v>
      </c>
      <c r="BX336" s="67" t="str">
        <f>+IF(BJ336=1,BJ$8,IF(BK336=1,BK$8,IF(BL336=1,BL$8,IF(BM336=1,BM$8,BN$8))))</f>
        <v>$25-30</v>
      </c>
    </row>
    <row r="337" spans="1:76" hidden="1" x14ac:dyDescent="0.2">
      <c r="A337" s="77" t="str">
        <f t="shared" si="24"/>
        <v>29-0000</v>
      </c>
      <c r="B337" s="77" t="str">
        <f>VLOOKUP(A337,'[1]2- &amp; 3-digit SOC'!$A$1:$B$121,2,FALSE)</f>
        <v>Healthcare Practitioners and Technical Occupations</v>
      </c>
      <c r="C337" s="77" t="str">
        <f t="shared" si="25"/>
        <v>29-0000 Healthcare Practitioners and Technical Occupations</v>
      </c>
      <c r="D337" s="77" t="str">
        <f t="shared" si="26"/>
        <v>29-1000</v>
      </c>
      <c r="E337" s="77" t="str">
        <f>VLOOKUP(D337,'[1]2- &amp; 3-digit SOC'!$A$1:$B$121,2,FALSE)</f>
        <v>Healthcare Diagnosing or Treating Practitioners</v>
      </c>
      <c r="F337" s="77" t="str">
        <f t="shared" si="27"/>
        <v>29-1000 Healthcare Diagnosing or Treating Practitioners</v>
      </c>
      <c r="G337" s="77" t="s">
        <v>1083</v>
      </c>
      <c r="H337" s="77" t="s">
        <v>1084</v>
      </c>
      <c r="I337" s="77" t="s">
        <v>1085</v>
      </c>
      <c r="J337" s="78" t="str">
        <f>CONCATENATE(H337, " (", R337, ")")</f>
        <v>Veterinarians ($97,103)</v>
      </c>
      <c r="K337" s="70">
        <v>26.893280746999999</v>
      </c>
      <c r="L337" s="70">
        <v>37.659501051100001</v>
      </c>
      <c r="M337" s="70">
        <v>46.6839723091</v>
      </c>
      <c r="N337" s="70">
        <v>52.9078433635</v>
      </c>
      <c r="O337" s="70">
        <v>63.167783587099997</v>
      </c>
      <c r="P337" s="70">
        <v>79.782538620400004</v>
      </c>
      <c r="Q337" s="71">
        <v>97102.662402999995</v>
      </c>
      <c r="R337" s="71" t="str">
        <f>TEXT(Q337, "$#,###")</f>
        <v>$97,103</v>
      </c>
      <c r="S337" s="68" t="s">
        <v>724</v>
      </c>
      <c r="T337" s="68" t="s">
        <v>8</v>
      </c>
      <c r="U337" s="68" t="s">
        <v>8</v>
      </c>
      <c r="V337" s="61">
        <v>1344.46743139</v>
      </c>
      <c r="W337" s="61">
        <v>1453.80117178</v>
      </c>
      <c r="X337" s="61">
        <f>W337-V337</f>
        <v>109.33374039</v>
      </c>
      <c r="Y337" s="72">
        <f>X337/V337</f>
        <v>8.1321226410790398E-2</v>
      </c>
      <c r="Z337" s="61">
        <v>1453.80117178</v>
      </c>
      <c r="AA337" s="61">
        <v>1562.26546261</v>
      </c>
      <c r="AB337" s="61">
        <f>AA337-Z337</f>
        <v>108.46429082999998</v>
      </c>
      <c r="AC337" s="72">
        <f>AB337/Z337</f>
        <v>7.4607376122278704E-2</v>
      </c>
      <c r="AD337" s="61">
        <v>326.75077437200002</v>
      </c>
      <c r="AE337" s="61">
        <v>81.687693593099993</v>
      </c>
      <c r="AF337" s="61">
        <v>143.35146765299999</v>
      </c>
      <c r="AG337" s="61">
        <v>47.783822551100002</v>
      </c>
      <c r="AH337" s="62">
        <v>3.2000000000000001E-2</v>
      </c>
      <c r="AI337" s="61">
        <v>1404.3372725500001</v>
      </c>
      <c r="AJ337" s="61">
        <v>278.65766232499999</v>
      </c>
      <c r="AK337" s="63">
        <f>AJ337/AI337</f>
        <v>0.19842645194413486</v>
      </c>
      <c r="AL337" s="73">
        <v>83.1</v>
      </c>
      <c r="AM337" s="74">
        <v>0.65500400000000003</v>
      </c>
      <c r="AN337" s="74">
        <v>0.64833700000000005</v>
      </c>
      <c r="AO337" s="75">
        <v>2.9216179331100001E-5</v>
      </c>
      <c r="AP337" s="76" t="s">
        <v>90</v>
      </c>
      <c r="AQ337" s="76" t="s">
        <v>90</v>
      </c>
      <c r="AR337" s="75">
        <v>0.15985930866</v>
      </c>
      <c r="AS337" s="75">
        <v>0.25643902575900002</v>
      </c>
      <c r="AT337" s="75">
        <v>0.261675839641</v>
      </c>
      <c r="AU337" s="75">
        <v>0.212534490844</v>
      </c>
      <c r="AV337" s="75">
        <v>0.108151338369</v>
      </c>
      <c r="AW337" s="61">
        <v>71</v>
      </c>
      <c r="AX337" s="61">
        <v>90</v>
      </c>
      <c r="AY337" s="61">
        <v>145</v>
      </c>
      <c r="AZ337" s="61">
        <v>214</v>
      </c>
      <c r="BA337" s="61">
        <v>251</v>
      </c>
      <c r="BB337" s="61">
        <f>SUM(AW337:BA337)</f>
        <v>771</v>
      </c>
      <c r="BC337" s="61">
        <f>BA337-AW337</f>
        <v>180</v>
      </c>
      <c r="BD337" s="62">
        <f>BC337/AW337</f>
        <v>2.535211267605634</v>
      </c>
      <c r="BE337" s="67">
        <f>IF(K337&lt;BE$6,1,0)</f>
        <v>0</v>
      </c>
      <c r="BF337" s="67">
        <f>+IF(AND(K337&gt;=BF$5,K337&lt;BF$6),1,0)</f>
        <v>0</v>
      </c>
      <c r="BG337" s="67">
        <f>+IF(AND(K337&gt;=BG$5,K337&lt;BG$6),1,0)</f>
        <v>0</v>
      </c>
      <c r="BH337" s="67">
        <f>+IF(AND(K337&gt;=BH$5,K337&lt;BH$6),1,0)</f>
        <v>1</v>
      </c>
      <c r="BI337" s="67">
        <f>+IF(K337&gt;=BI$6,1,0)</f>
        <v>0</v>
      </c>
      <c r="BJ337" s="67">
        <f>IF(M337&lt;BJ$6,1,0)</f>
        <v>0</v>
      </c>
      <c r="BK337" s="67">
        <f>+IF(AND(M337&gt;=BK$5,M337&lt;BK$6),1,0)</f>
        <v>0</v>
      </c>
      <c r="BL337" s="67">
        <f>+IF(AND(M337&gt;=BL$5,M337&lt;BL$6),1,0)</f>
        <v>0</v>
      </c>
      <c r="BM337" s="67">
        <f>+IF(AND(M337&gt;=BM$5,M337&lt;BM$6),1,0)</f>
        <v>0</v>
      </c>
      <c r="BN337" s="67">
        <f>+IF(M337&gt;=BN$6,1,0)</f>
        <v>1</v>
      </c>
      <c r="BO337" s="67" t="str">
        <f>+IF(M337&gt;=BO$6,"YES","NO")</f>
        <v>YES</v>
      </c>
      <c r="BP337" s="67" t="str">
        <f>+IF(K337&gt;=BP$6,"YES","NO")</f>
        <v>YES</v>
      </c>
      <c r="BQ337" s="67" t="str">
        <f>+IF(ISERROR(VLOOKUP(E337,'[1]Hi Tech List (2020)'!$A$2:$B$84,1,FALSE)),"NO","YES")</f>
        <v>NO</v>
      </c>
      <c r="BR337" s="67" t="str">
        <f>IF(AL337&gt;=BR$6,"YES","NO")</f>
        <v>NO</v>
      </c>
      <c r="BS337" s="67" t="str">
        <f>IF(AB337&gt;BS$6,"YES","NO")</f>
        <v>YES</v>
      </c>
      <c r="BT337" s="67" t="str">
        <f>IF(AC337&gt;BT$6,"YES","NO")</f>
        <v>NO</v>
      </c>
      <c r="BU337" s="67" t="str">
        <f>IF(AD337&gt;BU$6,"YES","NO")</f>
        <v>YES</v>
      </c>
      <c r="BV337" s="67" t="str">
        <f>IF(OR(BS337="YES",BT337="YES",BU337="YES"),"YES","NO")</f>
        <v>YES</v>
      </c>
      <c r="BW337" s="67" t="str">
        <f>+IF(BE337=1,BE$8,IF(BF337=1,BF$8,IF(BG337=1,BG$8,IF(BH337=1,BH$8,BI$8))))</f>
        <v>$25-30</v>
      </c>
      <c r="BX337" s="67" t="str">
        <f>+IF(BJ337=1,BJ$8,IF(BK337=1,BK$8,IF(BL337=1,BL$8,IF(BM337=1,BM$8,BN$8))))</f>
        <v>&gt;$30</v>
      </c>
    </row>
    <row r="338" spans="1:76" hidden="1" x14ac:dyDescent="0.2">
      <c r="A338" s="77" t="str">
        <f t="shared" si="24"/>
        <v>29-0000</v>
      </c>
      <c r="B338" s="77" t="str">
        <f>VLOOKUP(A338,'[1]2- &amp; 3-digit SOC'!$A$1:$B$121,2,FALSE)</f>
        <v>Healthcare Practitioners and Technical Occupations</v>
      </c>
      <c r="C338" s="77" t="str">
        <f t="shared" si="25"/>
        <v>29-0000 Healthcare Practitioners and Technical Occupations</v>
      </c>
      <c r="D338" s="77" t="str">
        <f t="shared" si="26"/>
        <v>29-1000</v>
      </c>
      <c r="E338" s="77" t="str">
        <f>VLOOKUP(D338,'[1]2- &amp; 3-digit SOC'!$A$1:$B$121,2,FALSE)</f>
        <v>Healthcare Diagnosing or Treating Practitioners</v>
      </c>
      <c r="F338" s="77" t="str">
        <f t="shared" si="27"/>
        <v>29-1000 Healthcare Diagnosing or Treating Practitioners</v>
      </c>
      <c r="G338" s="77" t="s">
        <v>1086</v>
      </c>
      <c r="H338" s="77" t="s">
        <v>1087</v>
      </c>
      <c r="I338" s="77" t="s">
        <v>1088</v>
      </c>
      <c r="J338" s="78" t="str">
        <f>CONCATENATE(H338, " (", R338, ")")</f>
        <v>Nurse Anesthetists ($175,857)</v>
      </c>
      <c r="K338" s="70">
        <v>61.114390288099997</v>
      </c>
      <c r="L338" s="70">
        <v>71.5503262764</v>
      </c>
      <c r="M338" s="70">
        <v>84.546422662099999</v>
      </c>
      <c r="N338" s="70">
        <v>83.618070178300002</v>
      </c>
      <c r="O338" s="70">
        <v>97.715010433000003</v>
      </c>
      <c r="P338" s="70">
        <v>109.867780064</v>
      </c>
      <c r="Q338" s="71">
        <v>175856.559137</v>
      </c>
      <c r="R338" s="71" t="str">
        <f>TEXT(Q338, "$#,###")</f>
        <v>$175,857</v>
      </c>
      <c r="S338" s="68" t="s">
        <v>599</v>
      </c>
      <c r="T338" s="68" t="s">
        <v>8</v>
      </c>
      <c r="U338" s="68" t="s">
        <v>8</v>
      </c>
      <c r="V338" s="61">
        <v>1424.98469058</v>
      </c>
      <c r="W338" s="61">
        <v>1300.01017944</v>
      </c>
      <c r="X338" s="61">
        <f>W338-V338</f>
        <v>-124.97451114</v>
      </c>
      <c r="Y338" s="72">
        <f>X338/V338</f>
        <v>-8.7702353552396861E-2</v>
      </c>
      <c r="Z338" s="61">
        <v>1300.01017944</v>
      </c>
      <c r="AA338" s="61">
        <v>1393.4093545200001</v>
      </c>
      <c r="AB338" s="61">
        <f>AA338-Z338</f>
        <v>93.399175080000077</v>
      </c>
      <c r="AC338" s="72">
        <f>AB338/Z338</f>
        <v>7.1844956721979866E-2</v>
      </c>
      <c r="AD338" s="61">
        <v>372.38944339199998</v>
      </c>
      <c r="AE338" s="61">
        <v>93.097360847999994</v>
      </c>
      <c r="AF338" s="61">
        <v>192.071863476</v>
      </c>
      <c r="AG338" s="61">
        <v>64.023954492000001</v>
      </c>
      <c r="AH338" s="62">
        <v>4.8000000000000001E-2</v>
      </c>
      <c r="AI338" s="61">
        <v>1257.85501894</v>
      </c>
      <c r="AJ338" s="61">
        <v>278.97290512199999</v>
      </c>
      <c r="AK338" s="63">
        <f>AJ338/AI338</f>
        <v>0.22178462614641525</v>
      </c>
      <c r="AL338" s="73">
        <v>90.5</v>
      </c>
      <c r="AM338" s="74">
        <v>1.075197</v>
      </c>
      <c r="AN338" s="74">
        <v>1.0767869999999999</v>
      </c>
      <c r="AO338" s="75">
        <v>9.9112595713600003E-6</v>
      </c>
      <c r="AP338" s="76" t="s">
        <v>90</v>
      </c>
      <c r="AQ338" s="76" t="s">
        <v>90</v>
      </c>
      <c r="AR338" s="75">
        <v>0.21277763655900001</v>
      </c>
      <c r="AS338" s="75">
        <v>0.32354260589299999</v>
      </c>
      <c r="AT338" s="75">
        <v>0.21315104159500001</v>
      </c>
      <c r="AU338" s="75">
        <v>0.194088789239</v>
      </c>
      <c r="AV338" s="75">
        <v>4.9162169302900002E-2</v>
      </c>
      <c r="AW338" s="61">
        <v>193</v>
      </c>
      <c r="AX338" s="61">
        <v>205</v>
      </c>
      <c r="AY338" s="61">
        <v>207</v>
      </c>
      <c r="AZ338" s="61">
        <v>211</v>
      </c>
      <c r="BA338" s="61">
        <v>209</v>
      </c>
      <c r="BB338" s="61">
        <f>SUM(AW338:BA338)</f>
        <v>1025</v>
      </c>
      <c r="BC338" s="61">
        <f>BA338-AW338</f>
        <v>16</v>
      </c>
      <c r="BD338" s="62">
        <f>BC338/AW338</f>
        <v>8.2901554404145081E-2</v>
      </c>
      <c r="BE338" s="67">
        <f>IF(K338&lt;BE$6,1,0)</f>
        <v>0</v>
      </c>
      <c r="BF338" s="67">
        <f>+IF(AND(K338&gt;=BF$5,K338&lt;BF$6),1,0)</f>
        <v>0</v>
      </c>
      <c r="BG338" s="67">
        <f>+IF(AND(K338&gt;=BG$5,K338&lt;BG$6),1,0)</f>
        <v>0</v>
      </c>
      <c r="BH338" s="67">
        <f>+IF(AND(K338&gt;=BH$5,K338&lt;BH$6),1,0)</f>
        <v>0</v>
      </c>
      <c r="BI338" s="67">
        <f>+IF(K338&gt;=BI$6,1,0)</f>
        <v>1</v>
      </c>
      <c r="BJ338" s="67">
        <f>IF(M338&lt;BJ$6,1,0)</f>
        <v>0</v>
      </c>
      <c r="BK338" s="67">
        <f>+IF(AND(M338&gt;=BK$5,M338&lt;BK$6),1,0)</f>
        <v>0</v>
      </c>
      <c r="BL338" s="67">
        <f>+IF(AND(M338&gt;=BL$5,M338&lt;BL$6),1,0)</f>
        <v>0</v>
      </c>
      <c r="BM338" s="67">
        <f>+IF(AND(M338&gt;=BM$5,M338&lt;BM$6),1,0)</f>
        <v>0</v>
      </c>
      <c r="BN338" s="67">
        <f>+IF(M338&gt;=BN$6,1,0)</f>
        <v>1</v>
      </c>
      <c r="BO338" s="67" t="str">
        <f>+IF(M338&gt;=BO$6,"YES","NO")</f>
        <v>YES</v>
      </c>
      <c r="BP338" s="67" t="str">
        <f>+IF(K338&gt;=BP$6,"YES","NO")</f>
        <v>YES</v>
      </c>
      <c r="BQ338" s="67" t="str">
        <f>+IF(ISERROR(VLOOKUP(E338,'[1]Hi Tech List (2020)'!$A$2:$B$84,1,FALSE)),"NO","YES")</f>
        <v>NO</v>
      </c>
      <c r="BR338" s="67" t="str">
        <f>IF(AL338&gt;=BR$6,"YES","NO")</f>
        <v>NO</v>
      </c>
      <c r="BS338" s="67" t="str">
        <f>IF(AB338&gt;BS$6,"YES","NO")</f>
        <v>NO</v>
      </c>
      <c r="BT338" s="67" t="str">
        <f>IF(AC338&gt;BT$6,"YES","NO")</f>
        <v>NO</v>
      </c>
      <c r="BU338" s="67" t="str">
        <f>IF(AD338&gt;BU$6,"YES","NO")</f>
        <v>YES</v>
      </c>
      <c r="BV338" s="67" t="str">
        <f>IF(OR(BS338="YES",BT338="YES",BU338="YES"),"YES","NO")</f>
        <v>YES</v>
      </c>
      <c r="BW338" s="67" t="str">
        <f>+IF(BE338=1,BE$8,IF(BF338=1,BF$8,IF(BG338=1,BG$8,IF(BH338=1,BH$8,BI$8))))</f>
        <v>&gt;$30</v>
      </c>
      <c r="BX338" s="67" t="str">
        <f>+IF(BJ338=1,BJ$8,IF(BK338=1,BK$8,IF(BL338=1,BL$8,IF(BM338=1,BM$8,BN$8))))</f>
        <v>&gt;$30</v>
      </c>
    </row>
    <row r="339" spans="1:76" hidden="1" x14ac:dyDescent="0.2">
      <c r="A339" s="77" t="str">
        <f t="shared" si="24"/>
        <v>29-0000</v>
      </c>
      <c r="B339" s="77" t="str">
        <f>VLOOKUP(A339,'[1]2- &amp; 3-digit SOC'!$A$1:$B$121,2,FALSE)</f>
        <v>Healthcare Practitioners and Technical Occupations</v>
      </c>
      <c r="C339" s="77" t="str">
        <f t="shared" si="25"/>
        <v>29-0000 Healthcare Practitioners and Technical Occupations</v>
      </c>
      <c r="D339" s="77" t="str">
        <f t="shared" si="26"/>
        <v>29-1000</v>
      </c>
      <c r="E339" s="77" t="str">
        <f>VLOOKUP(D339,'[1]2- &amp; 3-digit SOC'!$A$1:$B$121,2,FALSE)</f>
        <v>Healthcare Diagnosing or Treating Practitioners</v>
      </c>
      <c r="F339" s="77" t="str">
        <f t="shared" si="27"/>
        <v>29-1000 Healthcare Diagnosing or Treating Practitioners</v>
      </c>
      <c r="G339" s="77" t="s">
        <v>1089</v>
      </c>
      <c r="H339" s="77" t="s">
        <v>1090</v>
      </c>
      <c r="I339" s="77" t="s">
        <v>1091</v>
      </c>
      <c r="J339" s="78" t="str">
        <f>CONCATENATE(H339, " (", R339, ")")</f>
        <v>Nurse Midwives ($81,275)</v>
      </c>
      <c r="K339" s="70">
        <v>32.050646047199997</v>
      </c>
      <c r="L339" s="70">
        <v>35.141275777600001</v>
      </c>
      <c r="M339" s="70">
        <v>39.074460145000003</v>
      </c>
      <c r="N339" s="70">
        <v>42.089533825300002</v>
      </c>
      <c r="O339" s="70">
        <v>45.201393148699999</v>
      </c>
      <c r="P339" s="70">
        <v>59.365526464600002</v>
      </c>
      <c r="Q339" s="71">
        <v>81274.877101699996</v>
      </c>
      <c r="R339" s="71" t="str">
        <f>TEXT(Q339, "$#,###")</f>
        <v>$81,275</v>
      </c>
      <c r="S339" s="68" t="s">
        <v>599</v>
      </c>
      <c r="T339" s="68" t="s">
        <v>8</v>
      </c>
      <c r="U339" s="68" t="s">
        <v>8</v>
      </c>
      <c r="V339" s="61">
        <v>480.96346434999998</v>
      </c>
      <c r="W339" s="61">
        <v>100.67312992399999</v>
      </c>
      <c r="X339" s="61">
        <f>W339-V339</f>
        <v>-380.29033442599996</v>
      </c>
      <c r="Y339" s="72">
        <f>X339/V339</f>
        <v>-0.79068445446255442</v>
      </c>
      <c r="Z339" s="61">
        <v>100.67312992399999</v>
      </c>
      <c r="AA339" s="61">
        <v>110.40812640999999</v>
      </c>
      <c r="AB339" s="61">
        <f>AA339-Z339</f>
        <v>9.734996486</v>
      </c>
      <c r="AC339" s="72">
        <f>AB339/Z339</f>
        <v>9.6699054587347469E-2</v>
      </c>
      <c r="AD339" s="61">
        <v>32.424034620800001</v>
      </c>
      <c r="AE339" s="61">
        <v>8.1060086552000001</v>
      </c>
      <c r="AF339" s="61">
        <v>15.317888979899999</v>
      </c>
      <c r="AG339" s="61">
        <v>5.1059629933000004</v>
      </c>
      <c r="AH339" s="76">
        <v>4.9000000000000002E-2</v>
      </c>
      <c r="AI339" s="61">
        <v>96.810346511800006</v>
      </c>
      <c r="AJ339" s="61">
        <v>21.460193678300001</v>
      </c>
      <c r="AK339" s="63">
        <f>AJ339/AI339</f>
        <v>0.22167252211708863</v>
      </c>
      <c r="AL339" s="73">
        <v>86.3</v>
      </c>
      <c r="AM339" s="74">
        <v>0.50749699999999998</v>
      </c>
      <c r="AN339" s="74">
        <v>0.52126899999999998</v>
      </c>
      <c r="AO339" s="75">
        <v>6.6643788391200001E-6</v>
      </c>
      <c r="AP339" s="75">
        <v>8.1426691550399999E-4</v>
      </c>
      <c r="AQ339" s="76" t="s">
        <v>90</v>
      </c>
      <c r="AR339" s="75">
        <v>0.240774727444</v>
      </c>
      <c r="AS339" s="75">
        <v>0.322098967909</v>
      </c>
      <c r="AT339" s="75">
        <v>0.22689667342799999</v>
      </c>
      <c r="AU339" s="75">
        <v>0.16509954478800001</v>
      </c>
      <c r="AV339" s="76" t="s">
        <v>90</v>
      </c>
      <c r="AW339" s="61">
        <v>16</v>
      </c>
      <c r="AX339" s="61">
        <v>12</v>
      </c>
      <c r="AY339" s="61">
        <v>23</v>
      </c>
      <c r="AZ339" s="61">
        <v>17</v>
      </c>
      <c r="BA339" s="61">
        <v>24</v>
      </c>
      <c r="BB339" s="61">
        <f>SUM(AW339:BA339)</f>
        <v>92</v>
      </c>
      <c r="BC339" s="61">
        <f>BA339-AW339</f>
        <v>8</v>
      </c>
      <c r="BD339" s="62">
        <f>BC339/AW339</f>
        <v>0.5</v>
      </c>
      <c r="BE339" s="67">
        <f>IF(K339&lt;BE$6,1,0)</f>
        <v>0</v>
      </c>
      <c r="BF339" s="67">
        <f>+IF(AND(K339&gt;=BF$5,K339&lt;BF$6),1,0)</f>
        <v>0</v>
      </c>
      <c r="BG339" s="67">
        <f>+IF(AND(K339&gt;=BG$5,K339&lt;BG$6),1,0)</f>
        <v>0</v>
      </c>
      <c r="BH339" s="67">
        <f>+IF(AND(K339&gt;=BH$5,K339&lt;BH$6),1,0)</f>
        <v>0</v>
      </c>
      <c r="BI339" s="67">
        <f>+IF(K339&gt;=BI$6,1,0)</f>
        <v>1</v>
      </c>
      <c r="BJ339" s="67">
        <f>IF(M339&lt;BJ$6,1,0)</f>
        <v>0</v>
      </c>
      <c r="BK339" s="67">
        <f>+IF(AND(M339&gt;=BK$5,M339&lt;BK$6),1,0)</f>
        <v>0</v>
      </c>
      <c r="BL339" s="67">
        <f>+IF(AND(M339&gt;=BL$5,M339&lt;BL$6),1,0)</f>
        <v>0</v>
      </c>
      <c r="BM339" s="67">
        <f>+IF(AND(M339&gt;=BM$5,M339&lt;BM$6),1,0)</f>
        <v>0</v>
      </c>
      <c r="BN339" s="67">
        <f>+IF(M339&gt;=BN$6,1,0)</f>
        <v>1</v>
      </c>
      <c r="BO339" s="67" t="str">
        <f>+IF(M339&gt;=BO$6,"YES","NO")</f>
        <v>YES</v>
      </c>
      <c r="BP339" s="67" t="str">
        <f>+IF(K339&gt;=BP$6,"YES","NO")</f>
        <v>YES</v>
      </c>
      <c r="BQ339" s="67" t="str">
        <f>+IF(ISERROR(VLOOKUP(E339,'[1]Hi Tech List (2020)'!$A$2:$B$84,1,FALSE)),"NO","YES")</f>
        <v>NO</v>
      </c>
      <c r="BR339" s="67" t="str">
        <f>IF(AL339&gt;=BR$6,"YES","NO")</f>
        <v>NO</v>
      </c>
      <c r="BS339" s="67" t="str">
        <f>IF(AB339&gt;BS$6,"YES","NO")</f>
        <v>NO</v>
      </c>
      <c r="BT339" s="67" t="str">
        <f>IF(AC339&gt;BT$6,"YES","NO")</f>
        <v>NO</v>
      </c>
      <c r="BU339" s="67" t="str">
        <f>IF(AD339&gt;BU$6,"YES","NO")</f>
        <v>NO</v>
      </c>
      <c r="BV339" s="67" t="str">
        <f>IF(OR(BS339="YES",BT339="YES",BU339="YES"),"YES","NO")</f>
        <v>NO</v>
      </c>
      <c r="BW339" s="67" t="str">
        <f>+IF(BE339=1,BE$8,IF(BF339=1,BF$8,IF(BG339=1,BG$8,IF(BH339=1,BH$8,BI$8))))</f>
        <v>&gt;$30</v>
      </c>
      <c r="BX339" s="67" t="str">
        <f>+IF(BJ339=1,BJ$8,IF(BK339=1,BK$8,IF(BL339=1,BL$8,IF(BM339=1,BM$8,BN$8))))</f>
        <v>&gt;$30</v>
      </c>
    </row>
    <row r="340" spans="1:76" hidden="1" x14ac:dyDescent="0.2">
      <c r="A340" s="77" t="str">
        <f t="shared" si="24"/>
        <v>29-0000</v>
      </c>
      <c r="B340" s="77" t="str">
        <f>VLOOKUP(A340,'[1]2- &amp; 3-digit SOC'!$A$1:$B$121,2,FALSE)</f>
        <v>Healthcare Practitioners and Technical Occupations</v>
      </c>
      <c r="C340" s="77" t="str">
        <f t="shared" si="25"/>
        <v>29-0000 Healthcare Practitioners and Technical Occupations</v>
      </c>
      <c r="D340" s="77" t="str">
        <f t="shared" si="26"/>
        <v>29-1000</v>
      </c>
      <c r="E340" s="77" t="str">
        <f>VLOOKUP(D340,'[1]2- &amp; 3-digit SOC'!$A$1:$B$121,2,FALSE)</f>
        <v>Healthcare Diagnosing or Treating Practitioners</v>
      </c>
      <c r="F340" s="77" t="str">
        <f t="shared" si="27"/>
        <v>29-1000 Healthcare Diagnosing or Treating Practitioners</v>
      </c>
      <c r="G340" s="77" t="s">
        <v>1092</v>
      </c>
      <c r="H340" s="77" t="s">
        <v>1093</v>
      </c>
      <c r="I340" s="77" t="s">
        <v>1094</v>
      </c>
      <c r="J340" s="78" t="str">
        <f>CONCATENATE(H340, " (", R340, ")")</f>
        <v>Nurse Practitioners ($111,344)</v>
      </c>
      <c r="K340" s="70">
        <v>40.041459118500001</v>
      </c>
      <c r="L340" s="70">
        <v>45.294807829299998</v>
      </c>
      <c r="M340" s="70">
        <v>53.530701893200003</v>
      </c>
      <c r="N340" s="70">
        <v>55.910915405399997</v>
      </c>
      <c r="O340" s="70">
        <v>63.156281624800002</v>
      </c>
      <c r="P340" s="70">
        <v>82.237018572099998</v>
      </c>
      <c r="Q340" s="71">
        <v>111343.85993799999</v>
      </c>
      <c r="R340" s="71" t="str">
        <f>TEXT(Q340, "$#,###")</f>
        <v>$111,344</v>
      </c>
      <c r="S340" s="68" t="s">
        <v>599</v>
      </c>
      <c r="T340" s="68" t="s">
        <v>8</v>
      </c>
      <c r="U340" s="68" t="s">
        <v>8</v>
      </c>
      <c r="V340" s="61">
        <v>3711.5321887199998</v>
      </c>
      <c r="W340" s="61">
        <v>4880.8240102999998</v>
      </c>
      <c r="X340" s="61">
        <f>W340-V340</f>
        <v>1169.29182158</v>
      </c>
      <c r="Y340" s="72">
        <f>X340/V340</f>
        <v>0.31504288852288115</v>
      </c>
      <c r="Z340" s="61">
        <v>4880.8240102999998</v>
      </c>
      <c r="AA340" s="61">
        <v>5733.4627976600004</v>
      </c>
      <c r="AB340" s="61">
        <f>AA340-Z340</f>
        <v>852.63878736000061</v>
      </c>
      <c r="AC340" s="72">
        <f>AB340/Z340</f>
        <v>0.17469156551448639</v>
      </c>
      <c r="AD340" s="61">
        <v>2119.1191801599998</v>
      </c>
      <c r="AE340" s="61">
        <v>529.77979504100006</v>
      </c>
      <c r="AF340" s="61">
        <v>761.29003563399999</v>
      </c>
      <c r="AG340" s="61">
        <v>253.763345211</v>
      </c>
      <c r="AH340" s="62">
        <v>4.9000000000000002E-2</v>
      </c>
      <c r="AI340" s="61">
        <v>4555.0144999599997</v>
      </c>
      <c r="AJ340" s="61">
        <v>1177.0308278800001</v>
      </c>
      <c r="AK340" s="63">
        <f>AJ340/AI340</f>
        <v>0.25840331087647167</v>
      </c>
      <c r="AL340" s="73">
        <v>83.2</v>
      </c>
      <c r="AM340" s="74">
        <v>0.85467499999999996</v>
      </c>
      <c r="AN340" s="74">
        <v>0.86020300000000005</v>
      </c>
      <c r="AO340" s="75">
        <v>1.5688030622499998E-5</v>
      </c>
      <c r="AP340" s="76" t="s">
        <v>90</v>
      </c>
      <c r="AQ340" s="75">
        <v>5.62777901006E-3</v>
      </c>
      <c r="AR340" s="75">
        <v>0.22851974936</v>
      </c>
      <c r="AS340" s="75">
        <v>0.320553329251</v>
      </c>
      <c r="AT340" s="75">
        <v>0.234205965993</v>
      </c>
      <c r="AU340" s="75">
        <v>0.16752637345400001</v>
      </c>
      <c r="AV340" s="75">
        <v>4.2922994256799997E-2</v>
      </c>
      <c r="AW340" s="61">
        <v>450</v>
      </c>
      <c r="AX340" s="61">
        <v>478</v>
      </c>
      <c r="AY340" s="61">
        <v>621</v>
      </c>
      <c r="AZ340" s="61">
        <v>901</v>
      </c>
      <c r="BA340" s="61">
        <v>1116</v>
      </c>
      <c r="BB340" s="61">
        <f>SUM(AW340:BA340)</f>
        <v>3566</v>
      </c>
      <c r="BC340" s="61">
        <f>BA340-AW340</f>
        <v>666</v>
      </c>
      <c r="BD340" s="62">
        <f>BC340/AW340</f>
        <v>1.48</v>
      </c>
      <c r="BE340" s="67">
        <f>IF(K340&lt;BE$6,1,0)</f>
        <v>0</v>
      </c>
      <c r="BF340" s="67">
        <f>+IF(AND(K340&gt;=BF$5,K340&lt;BF$6),1,0)</f>
        <v>0</v>
      </c>
      <c r="BG340" s="67">
        <f>+IF(AND(K340&gt;=BG$5,K340&lt;BG$6),1,0)</f>
        <v>0</v>
      </c>
      <c r="BH340" s="67">
        <f>+IF(AND(K340&gt;=BH$5,K340&lt;BH$6),1,0)</f>
        <v>0</v>
      </c>
      <c r="BI340" s="67">
        <f>+IF(K340&gt;=BI$6,1,0)</f>
        <v>1</v>
      </c>
      <c r="BJ340" s="67">
        <f>IF(M340&lt;BJ$6,1,0)</f>
        <v>0</v>
      </c>
      <c r="BK340" s="67">
        <f>+IF(AND(M340&gt;=BK$5,M340&lt;BK$6),1,0)</f>
        <v>0</v>
      </c>
      <c r="BL340" s="67">
        <f>+IF(AND(M340&gt;=BL$5,M340&lt;BL$6),1,0)</f>
        <v>0</v>
      </c>
      <c r="BM340" s="67">
        <f>+IF(AND(M340&gt;=BM$5,M340&lt;BM$6),1,0)</f>
        <v>0</v>
      </c>
      <c r="BN340" s="67">
        <f>+IF(M340&gt;=BN$6,1,0)</f>
        <v>1</v>
      </c>
      <c r="BO340" s="67" t="str">
        <f>+IF(M340&gt;=BO$6,"YES","NO")</f>
        <v>YES</v>
      </c>
      <c r="BP340" s="67" t="str">
        <f>+IF(K340&gt;=BP$6,"YES","NO")</f>
        <v>YES</v>
      </c>
      <c r="BQ340" s="67" t="str">
        <f>+IF(ISERROR(VLOOKUP(E340,'[1]Hi Tech List (2020)'!$A$2:$B$84,1,FALSE)),"NO","YES")</f>
        <v>NO</v>
      </c>
      <c r="BR340" s="67" t="str">
        <f>IF(AL340&gt;=BR$6,"YES","NO")</f>
        <v>NO</v>
      </c>
      <c r="BS340" s="67" t="str">
        <f>IF(AB340&gt;BS$6,"YES","NO")</f>
        <v>YES</v>
      </c>
      <c r="BT340" s="67" t="str">
        <f>IF(AC340&gt;BT$6,"YES","NO")</f>
        <v>NO</v>
      </c>
      <c r="BU340" s="67" t="str">
        <f>IF(AD340&gt;BU$6,"YES","NO")</f>
        <v>YES</v>
      </c>
      <c r="BV340" s="67" t="str">
        <f>IF(OR(BS340="YES",BT340="YES",BU340="YES"),"YES","NO")</f>
        <v>YES</v>
      </c>
      <c r="BW340" s="67" t="str">
        <f>+IF(BE340=1,BE$8,IF(BF340=1,BF$8,IF(BG340=1,BG$8,IF(BH340=1,BH$8,BI$8))))</f>
        <v>&gt;$30</v>
      </c>
      <c r="BX340" s="67" t="str">
        <f>+IF(BJ340=1,BJ$8,IF(BK340=1,BK$8,IF(BL340=1,BL$8,IF(BM340=1,BM$8,BN$8))))</f>
        <v>&gt;$30</v>
      </c>
    </row>
    <row r="341" spans="1:76" hidden="1" x14ac:dyDescent="0.2">
      <c r="A341" s="77" t="str">
        <f t="shared" si="24"/>
        <v>29-0000</v>
      </c>
      <c r="B341" s="77" t="str">
        <f>VLOOKUP(A341,'[1]2- &amp; 3-digit SOC'!$A$1:$B$121,2,FALSE)</f>
        <v>Healthcare Practitioners and Technical Occupations</v>
      </c>
      <c r="C341" s="77" t="str">
        <f t="shared" si="25"/>
        <v>29-0000 Healthcare Practitioners and Technical Occupations</v>
      </c>
      <c r="D341" s="77" t="str">
        <f t="shared" si="26"/>
        <v>29-1000</v>
      </c>
      <c r="E341" s="77" t="str">
        <f>VLOOKUP(D341,'[1]2- &amp; 3-digit SOC'!$A$1:$B$121,2,FALSE)</f>
        <v>Healthcare Diagnosing or Treating Practitioners</v>
      </c>
      <c r="F341" s="77" t="str">
        <f t="shared" si="27"/>
        <v>29-1000 Healthcare Diagnosing or Treating Practitioners</v>
      </c>
      <c r="G341" s="77" t="s">
        <v>1095</v>
      </c>
      <c r="H341" s="77" t="s">
        <v>1096</v>
      </c>
      <c r="I341" s="77" t="s">
        <v>1097</v>
      </c>
      <c r="J341" s="78" t="str">
        <f>CONCATENATE(H341, " (", R341, ")")</f>
        <v>Audiologists ($77,824)</v>
      </c>
      <c r="K341" s="70">
        <v>30.995230342599999</v>
      </c>
      <c r="L341" s="70">
        <v>34.1204093865</v>
      </c>
      <c r="M341" s="70">
        <v>37.415194143000001</v>
      </c>
      <c r="N341" s="70">
        <v>39.3638043001</v>
      </c>
      <c r="O341" s="70">
        <v>42.106642342000001</v>
      </c>
      <c r="P341" s="70">
        <v>50.773140063</v>
      </c>
      <c r="Q341" s="71">
        <v>77823.603817399999</v>
      </c>
      <c r="R341" s="71" t="str">
        <f>TEXT(Q341, "$#,###")</f>
        <v>$77,824</v>
      </c>
      <c r="S341" s="68" t="s">
        <v>724</v>
      </c>
      <c r="T341" s="68" t="s">
        <v>8</v>
      </c>
      <c r="U341" s="68" t="s">
        <v>8</v>
      </c>
      <c r="V341" s="61">
        <v>96.441137301500007</v>
      </c>
      <c r="W341" s="61">
        <v>88.512100378</v>
      </c>
      <c r="X341" s="61">
        <f>W341-V341</f>
        <v>-7.9290369235000071</v>
      </c>
      <c r="Y341" s="72">
        <f>X341/V341</f>
        <v>-8.2216335739714277E-2</v>
      </c>
      <c r="Z341" s="61">
        <v>88.512100378</v>
      </c>
      <c r="AA341" s="61">
        <v>100.952645894</v>
      </c>
      <c r="AB341" s="61">
        <f>AA341-Z341</f>
        <v>12.440545516</v>
      </c>
      <c r="AC341" s="72">
        <f>AB341/Z341</f>
        <v>0.1405519184707105</v>
      </c>
      <c r="AD341" s="61">
        <v>32.454119668899999</v>
      </c>
      <c r="AE341" s="61">
        <v>8.1135299172199993</v>
      </c>
      <c r="AF341" s="61">
        <v>12.4941273592</v>
      </c>
      <c r="AG341" s="61">
        <v>4.1647091197300004</v>
      </c>
      <c r="AH341" s="76">
        <v>4.4999999999999998E-2</v>
      </c>
      <c r="AI341" s="61">
        <v>85.831828449400007</v>
      </c>
      <c r="AJ341" s="61">
        <v>32.943570358800002</v>
      </c>
      <c r="AK341" s="63">
        <f>AJ341/AI341</f>
        <v>0.38381531599575625</v>
      </c>
      <c r="AL341" s="73">
        <v>96.2</v>
      </c>
      <c r="AM341" s="74">
        <v>0.24707299999999999</v>
      </c>
      <c r="AN341" s="74">
        <v>0.26332699999999998</v>
      </c>
      <c r="AO341" s="75">
        <v>6.6170275535199999E-7</v>
      </c>
      <c r="AP341" s="75">
        <v>2.0188170209999999E-3</v>
      </c>
      <c r="AQ341" s="76" t="s">
        <v>90</v>
      </c>
      <c r="AR341" s="75">
        <v>0.30744377792700001</v>
      </c>
      <c r="AS341" s="75">
        <v>0.2533114964</v>
      </c>
      <c r="AT341" s="75">
        <v>0.21119245157399999</v>
      </c>
      <c r="AU341" s="75">
        <v>0.148877012625</v>
      </c>
      <c r="AV341" s="76" t="s">
        <v>90</v>
      </c>
      <c r="AW341" s="61">
        <v>386</v>
      </c>
      <c r="AX341" s="61">
        <v>382</v>
      </c>
      <c r="AY341" s="61">
        <v>430</v>
      </c>
      <c r="AZ341" s="61">
        <v>379</v>
      </c>
      <c r="BA341" s="61">
        <v>375</v>
      </c>
      <c r="BB341" s="61">
        <f>SUM(AW341:BA341)</f>
        <v>1952</v>
      </c>
      <c r="BC341" s="61">
        <f>BA341-AW341</f>
        <v>-11</v>
      </c>
      <c r="BD341" s="62">
        <f>BC341/AW341</f>
        <v>-2.8497409326424871E-2</v>
      </c>
      <c r="BE341" s="67">
        <f>IF(K341&lt;BE$6,1,0)</f>
        <v>0</v>
      </c>
      <c r="BF341" s="67">
        <f>+IF(AND(K341&gt;=BF$5,K341&lt;BF$6),1,0)</f>
        <v>0</v>
      </c>
      <c r="BG341" s="67">
        <f>+IF(AND(K341&gt;=BG$5,K341&lt;BG$6),1,0)</f>
        <v>0</v>
      </c>
      <c r="BH341" s="67">
        <f>+IF(AND(K341&gt;=BH$5,K341&lt;BH$6),1,0)</f>
        <v>0</v>
      </c>
      <c r="BI341" s="67">
        <f>+IF(K341&gt;=BI$6,1,0)</f>
        <v>1</v>
      </c>
      <c r="BJ341" s="67">
        <f>IF(M341&lt;BJ$6,1,0)</f>
        <v>0</v>
      </c>
      <c r="BK341" s="67">
        <f>+IF(AND(M341&gt;=BK$5,M341&lt;BK$6),1,0)</f>
        <v>0</v>
      </c>
      <c r="BL341" s="67">
        <f>+IF(AND(M341&gt;=BL$5,M341&lt;BL$6),1,0)</f>
        <v>0</v>
      </c>
      <c r="BM341" s="67">
        <f>+IF(AND(M341&gt;=BM$5,M341&lt;BM$6),1,0)</f>
        <v>0</v>
      </c>
      <c r="BN341" s="67">
        <f>+IF(M341&gt;=BN$6,1,0)</f>
        <v>1</v>
      </c>
      <c r="BO341" s="67" t="str">
        <f>+IF(M341&gt;=BO$6,"YES","NO")</f>
        <v>YES</v>
      </c>
      <c r="BP341" s="67" t="str">
        <f>+IF(K341&gt;=BP$6,"YES","NO")</f>
        <v>YES</v>
      </c>
      <c r="BQ341" s="67" t="str">
        <f>+IF(ISERROR(VLOOKUP(E341,'[1]Hi Tech List (2020)'!$A$2:$B$84,1,FALSE)),"NO","YES")</f>
        <v>NO</v>
      </c>
      <c r="BR341" s="67" t="str">
        <f>IF(AL341&gt;=BR$6,"YES","NO")</f>
        <v>NO</v>
      </c>
      <c r="BS341" s="67" t="str">
        <f>IF(AB341&gt;BS$6,"YES","NO")</f>
        <v>NO</v>
      </c>
      <c r="BT341" s="67" t="str">
        <f>IF(AC341&gt;BT$6,"YES","NO")</f>
        <v>NO</v>
      </c>
      <c r="BU341" s="67" t="str">
        <f>IF(AD341&gt;BU$6,"YES","NO")</f>
        <v>NO</v>
      </c>
      <c r="BV341" s="67" t="str">
        <f>IF(OR(BS341="YES",BT341="YES",BU341="YES"),"YES","NO")</f>
        <v>NO</v>
      </c>
      <c r="BW341" s="67" t="str">
        <f>+IF(BE341=1,BE$8,IF(BF341=1,BF$8,IF(BG341=1,BG$8,IF(BH341=1,BH$8,BI$8))))</f>
        <v>&gt;$30</v>
      </c>
      <c r="BX341" s="67" t="str">
        <f>+IF(BJ341=1,BJ$8,IF(BK341=1,BK$8,IF(BL341=1,BL$8,IF(BM341=1,BM$8,BN$8))))</f>
        <v>&gt;$30</v>
      </c>
    </row>
    <row r="342" spans="1:76" hidden="1" x14ac:dyDescent="0.2">
      <c r="A342" s="77" t="str">
        <f t="shared" si="24"/>
        <v>29-0000</v>
      </c>
      <c r="B342" s="77" t="str">
        <f>VLOOKUP(A342,'[1]2- &amp; 3-digit SOC'!$A$1:$B$121,2,FALSE)</f>
        <v>Healthcare Practitioners and Technical Occupations</v>
      </c>
      <c r="C342" s="77" t="str">
        <f t="shared" si="25"/>
        <v>29-0000 Healthcare Practitioners and Technical Occupations</v>
      </c>
      <c r="D342" s="77" t="str">
        <f t="shared" si="26"/>
        <v>29-1000</v>
      </c>
      <c r="E342" s="77" t="str">
        <f>VLOOKUP(D342,'[1]2- &amp; 3-digit SOC'!$A$1:$B$121,2,FALSE)</f>
        <v>Healthcare Diagnosing or Treating Practitioners</v>
      </c>
      <c r="F342" s="77" t="str">
        <f t="shared" si="27"/>
        <v>29-1000 Healthcare Diagnosing or Treating Practitioners</v>
      </c>
      <c r="G342" s="77" t="s">
        <v>1098</v>
      </c>
      <c r="H342" s="77" t="s">
        <v>1099</v>
      </c>
      <c r="I342" s="77" t="s">
        <v>1100</v>
      </c>
      <c r="J342" s="78" t="str">
        <f>CONCATENATE(H342, " (", R342, ")")</f>
        <v>Anesthesiologists ($209,984)</v>
      </c>
      <c r="K342" s="70">
        <v>29.022670832500001</v>
      </c>
      <c r="L342" s="70">
        <v>39.769613802599999</v>
      </c>
      <c r="M342" s="70">
        <v>100.953638066</v>
      </c>
      <c r="N342" s="70">
        <v>112.860853674</v>
      </c>
      <c r="O342" s="70">
        <v>128.712590369</v>
      </c>
      <c r="P342" s="70">
        <v>192.60440672799999</v>
      </c>
      <c r="Q342" s="71">
        <v>209983.56717699999</v>
      </c>
      <c r="R342" s="71" t="str">
        <f>TEXT(Q342, "$#,###")</f>
        <v>$209,984</v>
      </c>
      <c r="S342" s="68" t="s">
        <v>724</v>
      </c>
      <c r="T342" s="68" t="s">
        <v>8</v>
      </c>
      <c r="U342" s="68" t="s">
        <v>171</v>
      </c>
      <c r="V342" s="61">
        <v>552.11213185400004</v>
      </c>
      <c r="W342" s="61">
        <v>387.35949217000001</v>
      </c>
      <c r="X342" s="61">
        <f>W342-V342</f>
        <v>-164.75263968400003</v>
      </c>
      <c r="Y342" s="72">
        <f>X342/V342</f>
        <v>-0.29840430988313627</v>
      </c>
      <c r="Z342" s="61">
        <v>387.35949217000001</v>
      </c>
      <c r="AA342" s="61">
        <v>421.90166660099999</v>
      </c>
      <c r="AB342" s="61">
        <f>AA342-Z342</f>
        <v>34.542174430999978</v>
      </c>
      <c r="AC342" s="72">
        <f>AB342/Z342</f>
        <v>8.9173429667345011E-2</v>
      </c>
      <c r="AD342" s="61">
        <v>87.329029843100002</v>
      </c>
      <c r="AE342" s="61">
        <v>21.832257460800001</v>
      </c>
      <c r="AF342" s="61">
        <v>32.3931255197</v>
      </c>
      <c r="AG342" s="61">
        <v>10.797708506599999</v>
      </c>
      <c r="AH342" s="62">
        <v>2.7E-2</v>
      </c>
      <c r="AI342" s="61">
        <v>376.30924645800002</v>
      </c>
      <c r="AJ342" s="61">
        <v>39.821753643599997</v>
      </c>
      <c r="AK342" s="63">
        <f>AJ342/AI342</f>
        <v>0.10582188457610625</v>
      </c>
      <c r="AL342" s="73">
        <v>82.1</v>
      </c>
      <c r="AM342" s="74">
        <v>0.44845699999999999</v>
      </c>
      <c r="AN342" s="74">
        <v>0.47155999999999998</v>
      </c>
      <c r="AO342" s="75">
        <v>3.5877423143699999E-5</v>
      </c>
      <c r="AP342" s="75">
        <v>9.1582732949499994E-5</v>
      </c>
      <c r="AQ342" s="76" t="s">
        <v>90</v>
      </c>
      <c r="AR342" s="75">
        <v>0.131064489506</v>
      </c>
      <c r="AS342" s="75">
        <v>0.28630129286799999</v>
      </c>
      <c r="AT342" s="75">
        <v>0.24710187691499999</v>
      </c>
      <c r="AU342" s="75">
        <v>0.18760479933999999</v>
      </c>
      <c r="AV342" s="75">
        <v>0.14600528109899999</v>
      </c>
      <c r="AW342" s="61">
        <v>419</v>
      </c>
      <c r="AX342" s="61">
        <v>414</v>
      </c>
      <c r="AY342" s="61">
        <v>397</v>
      </c>
      <c r="AZ342" s="61">
        <v>432</v>
      </c>
      <c r="BA342" s="61">
        <v>386</v>
      </c>
      <c r="BB342" s="61">
        <f>SUM(AW342:BA342)</f>
        <v>2048</v>
      </c>
      <c r="BC342" s="61">
        <f>BA342-AW342</f>
        <v>-33</v>
      </c>
      <c r="BD342" s="62">
        <f>BC342/AW342</f>
        <v>-7.8758949880668255E-2</v>
      </c>
      <c r="BE342" s="67">
        <f>IF(K342&lt;BE$6,1,0)</f>
        <v>0</v>
      </c>
      <c r="BF342" s="67">
        <f>+IF(AND(K342&gt;=BF$5,K342&lt;BF$6),1,0)</f>
        <v>0</v>
      </c>
      <c r="BG342" s="67">
        <f>+IF(AND(K342&gt;=BG$5,K342&lt;BG$6),1,0)</f>
        <v>0</v>
      </c>
      <c r="BH342" s="67">
        <f>+IF(AND(K342&gt;=BH$5,K342&lt;BH$6),1,0)</f>
        <v>1</v>
      </c>
      <c r="BI342" s="67">
        <f>+IF(K342&gt;=BI$6,1,0)</f>
        <v>0</v>
      </c>
      <c r="BJ342" s="67">
        <f>IF(M342&lt;BJ$6,1,0)</f>
        <v>0</v>
      </c>
      <c r="BK342" s="67">
        <f>+IF(AND(M342&gt;=BK$5,M342&lt;BK$6),1,0)</f>
        <v>0</v>
      </c>
      <c r="BL342" s="67">
        <f>+IF(AND(M342&gt;=BL$5,M342&lt;BL$6),1,0)</f>
        <v>0</v>
      </c>
      <c r="BM342" s="67">
        <f>+IF(AND(M342&gt;=BM$5,M342&lt;BM$6),1,0)</f>
        <v>0</v>
      </c>
      <c r="BN342" s="67">
        <f>+IF(M342&gt;=BN$6,1,0)</f>
        <v>1</v>
      </c>
      <c r="BO342" s="67" t="str">
        <f>+IF(M342&gt;=BO$6,"YES","NO")</f>
        <v>YES</v>
      </c>
      <c r="BP342" s="67" t="str">
        <f>+IF(K342&gt;=BP$6,"YES","NO")</f>
        <v>YES</v>
      </c>
      <c r="BQ342" s="67" t="str">
        <f>+IF(ISERROR(VLOOKUP(E342,'[1]Hi Tech List (2020)'!$A$2:$B$84,1,FALSE)),"NO","YES")</f>
        <v>NO</v>
      </c>
      <c r="BR342" s="67" t="str">
        <f>IF(AL342&gt;=BR$6,"YES","NO")</f>
        <v>NO</v>
      </c>
      <c r="BS342" s="67" t="str">
        <f>IF(AB342&gt;BS$6,"YES","NO")</f>
        <v>NO</v>
      </c>
      <c r="BT342" s="67" t="str">
        <f>IF(AC342&gt;BT$6,"YES","NO")</f>
        <v>NO</v>
      </c>
      <c r="BU342" s="67" t="str">
        <f>IF(AD342&gt;BU$6,"YES","NO")</f>
        <v>NO</v>
      </c>
      <c r="BV342" s="67" t="str">
        <f>IF(OR(BS342="YES",BT342="YES",BU342="YES"),"YES","NO")</f>
        <v>NO</v>
      </c>
      <c r="BW342" s="67" t="str">
        <f>+IF(BE342=1,BE$8,IF(BF342=1,BF$8,IF(BG342=1,BG$8,IF(BH342=1,BH$8,BI$8))))</f>
        <v>$25-30</v>
      </c>
      <c r="BX342" s="67" t="str">
        <f>+IF(BJ342=1,BJ$8,IF(BK342=1,BK$8,IF(BL342=1,BL$8,IF(BM342=1,BM$8,BN$8))))</f>
        <v>&gt;$30</v>
      </c>
    </row>
    <row r="343" spans="1:76" hidden="1" x14ac:dyDescent="0.2">
      <c r="A343" s="77" t="str">
        <f t="shared" si="24"/>
        <v>29-0000</v>
      </c>
      <c r="B343" s="77" t="str">
        <f>VLOOKUP(A343,'[1]2- &amp; 3-digit SOC'!$A$1:$B$121,2,FALSE)</f>
        <v>Healthcare Practitioners and Technical Occupations</v>
      </c>
      <c r="C343" s="77" t="str">
        <f t="shared" si="25"/>
        <v>29-0000 Healthcare Practitioners and Technical Occupations</v>
      </c>
      <c r="D343" s="77" t="str">
        <f t="shared" si="26"/>
        <v>29-1000</v>
      </c>
      <c r="E343" s="77" t="str">
        <f>VLOOKUP(D343,'[1]2- &amp; 3-digit SOC'!$A$1:$B$121,2,FALSE)</f>
        <v>Healthcare Diagnosing or Treating Practitioners</v>
      </c>
      <c r="F343" s="77" t="str">
        <f t="shared" si="27"/>
        <v>29-1000 Healthcare Diagnosing or Treating Practitioners</v>
      </c>
      <c r="G343" s="77" t="s">
        <v>1101</v>
      </c>
      <c r="H343" s="77" t="s">
        <v>1102</v>
      </c>
      <c r="I343" s="77" t="s">
        <v>1103</v>
      </c>
      <c r="J343" s="78" t="str">
        <f>CONCATENATE(H343, " (", R343, ")")</f>
        <v>Family Medicine Physicians ($207,715)</v>
      </c>
      <c r="K343" s="70">
        <v>33.562971635700002</v>
      </c>
      <c r="L343" s="70">
        <v>80.768542108600002</v>
      </c>
      <c r="M343" s="70">
        <v>99.862786204800003</v>
      </c>
      <c r="N343" s="70">
        <v>105.94206581900001</v>
      </c>
      <c r="O343" s="70">
        <v>121.10874287599999</v>
      </c>
      <c r="P343" s="70">
        <v>172.99318134800001</v>
      </c>
      <c r="Q343" s="71">
        <v>207714.595306</v>
      </c>
      <c r="R343" s="71" t="str">
        <f>TEXT(Q343, "$#,###")</f>
        <v>$207,715</v>
      </c>
      <c r="S343" s="68" t="s">
        <v>724</v>
      </c>
      <c r="T343" s="68" t="s">
        <v>8</v>
      </c>
      <c r="U343" s="68" t="s">
        <v>171</v>
      </c>
      <c r="V343" s="61">
        <v>2560.8268108100001</v>
      </c>
      <c r="W343" s="61">
        <v>2751.35169498</v>
      </c>
      <c r="X343" s="61">
        <f>W343-V343</f>
        <v>190.52488416999995</v>
      </c>
      <c r="Y343" s="72">
        <f>X343/V343</f>
        <v>7.4399753769266469E-2</v>
      </c>
      <c r="Z343" s="61">
        <v>2751.35169498</v>
      </c>
      <c r="AA343" s="61">
        <v>2923.6068856000002</v>
      </c>
      <c r="AB343" s="61">
        <f>AA343-Z343</f>
        <v>172.25519062000012</v>
      </c>
      <c r="AC343" s="72">
        <f>AB343/Z343</f>
        <v>6.2607477965935673E-2</v>
      </c>
      <c r="AD343" s="61">
        <v>517.779315956</v>
      </c>
      <c r="AE343" s="61">
        <v>129.444828989</v>
      </c>
      <c r="AF343" s="61">
        <v>227.918069062</v>
      </c>
      <c r="AG343" s="61">
        <v>75.972689687300004</v>
      </c>
      <c r="AH343" s="62">
        <v>2.7E-2</v>
      </c>
      <c r="AI343" s="61">
        <v>2676.7741585499998</v>
      </c>
      <c r="AJ343" s="61">
        <v>352.40056416499999</v>
      </c>
      <c r="AK343" s="63">
        <f>AJ343/AI343</f>
        <v>0.13165121272535532</v>
      </c>
      <c r="AL343" s="73">
        <v>85.2</v>
      </c>
      <c r="AM343" s="74">
        <v>0.89821899999999999</v>
      </c>
      <c r="AN343" s="74">
        <v>0.907582</v>
      </c>
      <c r="AO343" s="75">
        <v>2.46048769819E-5</v>
      </c>
      <c r="AP343" s="76" t="s">
        <v>90</v>
      </c>
      <c r="AQ343" s="76" t="s">
        <v>90</v>
      </c>
      <c r="AR343" s="75">
        <v>0.14985540340199999</v>
      </c>
      <c r="AS343" s="75">
        <v>0.28764289011100003</v>
      </c>
      <c r="AT343" s="75">
        <v>0.248363146029</v>
      </c>
      <c r="AU343" s="75">
        <v>0.18965379231400001</v>
      </c>
      <c r="AV343" s="75">
        <v>0.123244729898</v>
      </c>
      <c r="AW343" s="61">
        <v>818</v>
      </c>
      <c r="AX343" s="61">
        <v>865</v>
      </c>
      <c r="AY343" s="61">
        <v>935</v>
      </c>
      <c r="AZ343" s="61">
        <v>1281</v>
      </c>
      <c r="BA343" s="61">
        <v>1458</v>
      </c>
      <c r="BB343" s="61">
        <f>SUM(AW343:BA343)</f>
        <v>5357</v>
      </c>
      <c r="BC343" s="61">
        <f>BA343-AW343</f>
        <v>640</v>
      </c>
      <c r="BD343" s="62">
        <f>BC343/AW343</f>
        <v>0.78239608801955995</v>
      </c>
      <c r="BE343" s="67">
        <f>IF(K343&lt;BE$6,1,0)</f>
        <v>0</v>
      </c>
      <c r="BF343" s="67">
        <f>+IF(AND(K343&gt;=BF$5,K343&lt;BF$6),1,0)</f>
        <v>0</v>
      </c>
      <c r="BG343" s="67">
        <f>+IF(AND(K343&gt;=BG$5,K343&lt;BG$6),1,0)</f>
        <v>0</v>
      </c>
      <c r="BH343" s="67">
        <f>+IF(AND(K343&gt;=BH$5,K343&lt;BH$6),1,0)</f>
        <v>0</v>
      </c>
      <c r="BI343" s="67">
        <f>+IF(K343&gt;=BI$6,1,0)</f>
        <v>1</v>
      </c>
      <c r="BJ343" s="67">
        <f>IF(M343&lt;BJ$6,1,0)</f>
        <v>0</v>
      </c>
      <c r="BK343" s="67">
        <f>+IF(AND(M343&gt;=BK$5,M343&lt;BK$6),1,0)</f>
        <v>0</v>
      </c>
      <c r="BL343" s="67">
        <f>+IF(AND(M343&gt;=BL$5,M343&lt;BL$6),1,0)</f>
        <v>0</v>
      </c>
      <c r="BM343" s="67">
        <f>+IF(AND(M343&gt;=BM$5,M343&lt;BM$6),1,0)</f>
        <v>0</v>
      </c>
      <c r="BN343" s="67">
        <f>+IF(M343&gt;=BN$6,1,0)</f>
        <v>1</v>
      </c>
      <c r="BO343" s="67" t="str">
        <f>+IF(M343&gt;=BO$6,"YES","NO")</f>
        <v>YES</v>
      </c>
      <c r="BP343" s="67" t="str">
        <f>+IF(K343&gt;=BP$6,"YES","NO")</f>
        <v>YES</v>
      </c>
      <c r="BQ343" s="67" t="str">
        <f>+IF(ISERROR(VLOOKUP(E343,'[1]Hi Tech List (2020)'!$A$2:$B$84,1,FALSE)),"NO","YES")</f>
        <v>NO</v>
      </c>
      <c r="BR343" s="67" t="str">
        <f>IF(AL343&gt;=BR$6,"YES","NO")</f>
        <v>NO</v>
      </c>
      <c r="BS343" s="67" t="str">
        <f>IF(AB343&gt;BS$6,"YES","NO")</f>
        <v>YES</v>
      </c>
      <c r="BT343" s="67" t="str">
        <f>IF(AC343&gt;BT$6,"YES","NO")</f>
        <v>NO</v>
      </c>
      <c r="BU343" s="67" t="str">
        <f>IF(AD343&gt;BU$6,"YES","NO")</f>
        <v>YES</v>
      </c>
      <c r="BV343" s="67" t="str">
        <f>IF(OR(BS343="YES",BT343="YES",BU343="YES"),"YES","NO")</f>
        <v>YES</v>
      </c>
      <c r="BW343" s="67" t="str">
        <f>+IF(BE343=1,BE$8,IF(BF343=1,BF$8,IF(BG343=1,BG$8,IF(BH343=1,BH$8,BI$8))))</f>
        <v>&gt;$30</v>
      </c>
      <c r="BX343" s="67" t="str">
        <f>+IF(BJ343=1,BJ$8,IF(BK343=1,BK$8,IF(BL343=1,BL$8,IF(BM343=1,BM$8,BN$8))))</f>
        <v>&gt;$30</v>
      </c>
    </row>
    <row r="344" spans="1:76" hidden="1" x14ac:dyDescent="0.2">
      <c r="A344" s="77" t="str">
        <f t="shared" si="24"/>
        <v>29-0000</v>
      </c>
      <c r="B344" s="77" t="str">
        <f>VLOOKUP(A344,'[1]2- &amp; 3-digit SOC'!$A$1:$B$121,2,FALSE)</f>
        <v>Healthcare Practitioners and Technical Occupations</v>
      </c>
      <c r="C344" s="77" t="str">
        <f t="shared" si="25"/>
        <v>29-0000 Healthcare Practitioners and Technical Occupations</v>
      </c>
      <c r="D344" s="77" t="str">
        <f t="shared" si="26"/>
        <v>29-1000</v>
      </c>
      <c r="E344" s="77" t="str">
        <f>VLOOKUP(D344,'[1]2- &amp; 3-digit SOC'!$A$1:$B$121,2,FALSE)</f>
        <v>Healthcare Diagnosing or Treating Practitioners</v>
      </c>
      <c r="F344" s="77" t="str">
        <f t="shared" si="27"/>
        <v>29-1000 Healthcare Diagnosing or Treating Practitioners</v>
      </c>
      <c r="G344" s="77" t="s">
        <v>1104</v>
      </c>
      <c r="H344" s="77" t="s">
        <v>1105</v>
      </c>
      <c r="I344" s="77" t="s">
        <v>1106</v>
      </c>
      <c r="J344" s="78" t="str">
        <f>CONCATENATE(H344, " (", R344, ")")</f>
        <v>General Internal Medicine Physicians ($89,471)</v>
      </c>
      <c r="K344" s="70">
        <v>26.256959907500001</v>
      </c>
      <c r="L344" s="70">
        <v>29.403386342099999</v>
      </c>
      <c r="M344" s="70">
        <v>43.015036328599997</v>
      </c>
      <c r="N344" s="70">
        <v>63.271312664900002</v>
      </c>
      <c r="O344" s="70">
        <v>86.825023986100007</v>
      </c>
      <c r="P344" s="70">
        <v>105.52332301600001</v>
      </c>
      <c r="Q344" s="71">
        <v>89471.275563500007</v>
      </c>
      <c r="R344" s="71" t="str">
        <f>TEXT(Q344, "$#,###")</f>
        <v>$89,471</v>
      </c>
      <c r="S344" s="68" t="s">
        <v>724</v>
      </c>
      <c r="T344" s="68" t="s">
        <v>8</v>
      </c>
      <c r="U344" s="68" t="s">
        <v>171</v>
      </c>
      <c r="V344" s="61">
        <v>1300.5045610899999</v>
      </c>
      <c r="W344" s="61">
        <v>1621.25785146</v>
      </c>
      <c r="X344" s="61">
        <f>W344-V344</f>
        <v>320.75329037000006</v>
      </c>
      <c r="Y344" s="72">
        <f>X344/V344</f>
        <v>0.24663757434358025</v>
      </c>
      <c r="Z344" s="61">
        <v>1621.25785146</v>
      </c>
      <c r="AA344" s="61">
        <v>1666.4015511800001</v>
      </c>
      <c r="AB344" s="61">
        <f>AA344-Z344</f>
        <v>45.143699720000086</v>
      </c>
      <c r="AC344" s="72">
        <f>AB344/Z344</f>
        <v>2.7844861123939409E-2</v>
      </c>
      <c r="AD344" s="61">
        <v>232.786228249</v>
      </c>
      <c r="AE344" s="61">
        <v>58.1965570622</v>
      </c>
      <c r="AF344" s="61">
        <v>132.70131698599999</v>
      </c>
      <c r="AG344" s="61">
        <v>44.233772328599997</v>
      </c>
      <c r="AH344" s="62">
        <v>2.7E-2</v>
      </c>
      <c r="AI344" s="61">
        <v>1593.42775665</v>
      </c>
      <c r="AJ344" s="61">
        <v>274.42305572499998</v>
      </c>
      <c r="AK344" s="63">
        <f>AJ344/AI344</f>
        <v>0.17222183721836448</v>
      </c>
      <c r="AL344" s="73">
        <v>83.3</v>
      </c>
      <c r="AM344" s="74">
        <v>1.2897650000000001</v>
      </c>
      <c r="AN344" s="74">
        <v>1.2813000000000001</v>
      </c>
      <c r="AO344" s="75">
        <v>2.1850288100300001E-5</v>
      </c>
      <c r="AP344" s="75">
        <v>1.01544419349E-4</v>
      </c>
      <c r="AQ344" s="76" t="s">
        <v>90</v>
      </c>
      <c r="AR344" s="75">
        <v>0.15693634050800001</v>
      </c>
      <c r="AS344" s="75">
        <v>0.29264745991899999</v>
      </c>
      <c r="AT344" s="75">
        <v>0.24898320710899999</v>
      </c>
      <c r="AU344" s="75">
        <v>0.18582129632700001</v>
      </c>
      <c r="AV344" s="75">
        <v>0.11452089717</v>
      </c>
      <c r="AW344" s="61">
        <v>242</v>
      </c>
      <c r="AX344" s="61">
        <v>221</v>
      </c>
      <c r="AY344" s="61">
        <v>213</v>
      </c>
      <c r="AZ344" s="61">
        <v>238</v>
      </c>
      <c r="BA344" s="61">
        <v>201</v>
      </c>
      <c r="BB344" s="61">
        <f>SUM(AW344:BA344)</f>
        <v>1115</v>
      </c>
      <c r="BC344" s="61">
        <f>BA344-AW344</f>
        <v>-41</v>
      </c>
      <c r="BD344" s="62">
        <f>BC344/AW344</f>
        <v>-0.16942148760330578</v>
      </c>
      <c r="BE344" s="67">
        <f>IF(K344&lt;BE$6,1,0)</f>
        <v>0</v>
      </c>
      <c r="BF344" s="67">
        <f>+IF(AND(K344&gt;=BF$5,K344&lt;BF$6),1,0)</f>
        <v>0</v>
      </c>
      <c r="BG344" s="67">
        <f>+IF(AND(K344&gt;=BG$5,K344&lt;BG$6),1,0)</f>
        <v>0</v>
      </c>
      <c r="BH344" s="67">
        <f>+IF(AND(K344&gt;=BH$5,K344&lt;BH$6),1,0)</f>
        <v>1</v>
      </c>
      <c r="BI344" s="67">
        <f>+IF(K344&gt;=BI$6,1,0)</f>
        <v>0</v>
      </c>
      <c r="BJ344" s="67">
        <f>IF(M344&lt;BJ$6,1,0)</f>
        <v>0</v>
      </c>
      <c r="BK344" s="67">
        <f>+IF(AND(M344&gt;=BK$5,M344&lt;BK$6),1,0)</f>
        <v>0</v>
      </c>
      <c r="BL344" s="67">
        <f>+IF(AND(M344&gt;=BL$5,M344&lt;BL$6),1,0)</f>
        <v>0</v>
      </c>
      <c r="BM344" s="67">
        <f>+IF(AND(M344&gt;=BM$5,M344&lt;BM$6),1,0)</f>
        <v>0</v>
      </c>
      <c r="BN344" s="67">
        <f>+IF(M344&gt;=BN$6,1,0)</f>
        <v>1</v>
      </c>
      <c r="BO344" s="67" t="str">
        <f>+IF(M344&gt;=BO$6,"YES","NO")</f>
        <v>YES</v>
      </c>
      <c r="BP344" s="67" t="str">
        <f>+IF(K344&gt;=BP$6,"YES","NO")</f>
        <v>YES</v>
      </c>
      <c r="BQ344" s="67" t="str">
        <f>+IF(ISERROR(VLOOKUP(E344,'[1]Hi Tech List (2020)'!$A$2:$B$84,1,FALSE)),"NO","YES")</f>
        <v>NO</v>
      </c>
      <c r="BR344" s="67" t="str">
        <f>IF(AL344&gt;=BR$6,"YES","NO")</f>
        <v>NO</v>
      </c>
      <c r="BS344" s="67" t="str">
        <f>IF(AB344&gt;BS$6,"YES","NO")</f>
        <v>NO</v>
      </c>
      <c r="BT344" s="67" t="str">
        <f>IF(AC344&gt;BT$6,"YES","NO")</f>
        <v>NO</v>
      </c>
      <c r="BU344" s="67" t="str">
        <f>IF(AD344&gt;BU$6,"YES","NO")</f>
        <v>YES</v>
      </c>
      <c r="BV344" s="67" t="str">
        <f>IF(OR(BS344="YES",BT344="YES",BU344="YES"),"YES","NO")</f>
        <v>YES</v>
      </c>
      <c r="BW344" s="67" t="str">
        <f>+IF(BE344=1,BE$8,IF(BF344=1,BF$8,IF(BG344=1,BG$8,IF(BH344=1,BH$8,BI$8))))</f>
        <v>$25-30</v>
      </c>
      <c r="BX344" s="67" t="str">
        <f>+IF(BJ344=1,BJ$8,IF(BK344=1,BK$8,IF(BL344=1,BL$8,IF(BM344=1,BM$8,BN$8))))</f>
        <v>&gt;$30</v>
      </c>
    </row>
    <row r="345" spans="1:76" hidden="1" x14ac:dyDescent="0.2">
      <c r="A345" s="77" t="str">
        <f t="shared" si="24"/>
        <v>29-0000</v>
      </c>
      <c r="B345" s="77" t="str">
        <f>VLOOKUP(A345,'[1]2- &amp; 3-digit SOC'!$A$1:$B$121,2,FALSE)</f>
        <v>Healthcare Practitioners and Technical Occupations</v>
      </c>
      <c r="C345" s="77" t="str">
        <f t="shared" si="25"/>
        <v>29-0000 Healthcare Practitioners and Technical Occupations</v>
      </c>
      <c r="D345" s="77" t="str">
        <f t="shared" si="26"/>
        <v>29-1000</v>
      </c>
      <c r="E345" s="77" t="str">
        <f>VLOOKUP(D345,'[1]2- &amp; 3-digit SOC'!$A$1:$B$121,2,FALSE)</f>
        <v>Healthcare Diagnosing or Treating Practitioners</v>
      </c>
      <c r="F345" s="77" t="str">
        <f t="shared" si="27"/>
        <v>29-1000 Healthcare Diagnosing or Treating Practitioners</v>
      </c>
      <c r="G345" s="77" t="s">
        <v>1107</v>
      </c>
      <c r="H345" s="77" t="s">
        <v>1108</v>
      </c>
      <c r="I345" s="77" t="s">
        <v>1109</v>
      </c>
      <c r="J345" s="78" t="str">
        <f>CONCATENATE(H345, " (", R345, ")")</f>
        <v>Obstetricians and Gynecologists ($104,223)</v>
      </c>
      <c r="K345" s="70">
        <v>27.545042044700001</v>
      </c>
      <c r="L345" s="70">
        <v>32.387171631900003</v>
      </c>
      <c r="M345" s="70">
        <v>50.107334571700001</v>
      </c>
      <c r="N345" s="70">
        <v>81.127673757400004</v>
      </c>
      <c r="O345" s="70">
        <v>103.653877241</v>
      </c>
      <c r="P345" s="70">
        <v>129.54225242999999</v>
      </c>
      <c r="Q345" s="71">
        <v>104223.255909</v>
      </c>
      <c r="R345" s="71" t="str">
        <f>TEXT(Q345, "$#,###")</f>
        <v>$104,223</v>
      </c>
      <c r="S345" s="68" t="s">
        <v>724</v>
      </c>
      <c r="T345" s="68" t="s">
        <v>8</v>
      </c>
      <c r="U345" s="68" t="s">
        <v>171</v>
      </c>
      <c r="V345" s="61">
        <v>599.17540855100003</v>
      </c>
      <c r="W345" s="61">
        <v>634.84350576899999</v>
      </c>
      <c r="X345" s="61">
        <f>W345-V345</f>
        <v>35.668097217999957</v>
      </c>
      <c r="Y345" s="72">
        <f>X345/V345</f>
        <v>5.9528640042582778E-2</v>
      </c>
      <c r="Z345" s="61">
        <v>634.84350576899999</v>
      </c>
      <c r="AA345" s="61">
        <v>654.36710806500002</v>
      </c>
      <c r="AB345" s="61">
        <f>AA345-Z345</f>
        <v>19.523602296000035</v>
      </c>
      <c r="AC345" s="72">
        <f>AB345/Z345</f>
        <v>3.0753409491604808E-2</v>
      </c>
      <c r="AD345" s="61">
        <v>93.768601052500003</v>
      </c>
      <c r="AE345" s="61">
        <v>23.4421502631</v>
      </c>
      <c r="AF345" s="61">
        <v>52.019767913000003</v>
      </c>
      <c r="AG345" s="61">
        <v>17.339922637699999</v>
      </c>
      <c r="AH345" s="62">
        <v>2.7E-2</v>
      </c>
      <c r="AI345" s="61">
        <v>623.52393956499998</v>
      </c>
      <c r="AJ345" s="61">
        <v>110.498892466</v>
      </c>
      <c r="AK345" s="63">
        <f>AJ345/AI345</f>
        <v>0.17721676018259908</v>
      </c>
      <c r="AL345" s="73">
        <v>83</v>
      </c>
      <c r="AM345" s="74">
        <v>1.2261249999999999</v>
      </c>
      <c r="AN345" s="74">
        <v>1.225981</v>
      </c>
      <c r="AO345" s="75">
        <v>2.38807064913E-5</v>
      </c>
      <c r="AP345" s="75">
        <v>1.03298960717E-4</v>
      </c>
      <c r="AQ345" s="76" t="s">
        <v>90</v>
      </c>
      <c r="AR345" s="75">
        <v>0.14634808445799999</v>
      </c>
      <c r="AS345" s="75">
        <v>0.292405946325</v>
      </c>
      <c r="AT345" s="75">
        <v>0.252801121076</v>
      </c>
      <c r="AU345" s="75">
        <v>0.18877698137400001</v>
      </c>
      <c r="AV345" s="75">
        <v>0.11854840365200001</v>
      </c>
      <c r="AW345" s="61">
        <v>242</v>
      </c>
      <c r="AX345" s="61">
        <v>221</v>
      </c>
      <c r="AY345" s="61">
        <v>213</v>
      </c>
      <c r="AZ345" s="61">
        <v>238</v>
      </c>
      <c r="BA345" s="61">
        <v>201</v>
      </c>
      <c r="BB345" s="61">
        <f>SUM(AW345:BA345)</f>
        <v>1115</v>
      </c>
      <c r="BC345" s="61">
        <f>BA345-AW345</f>
        <v>-41</v>
      </c>
      <c r="BD345" s="62">
        <f>BC345/AW345</f>
        <v>-0.16942148760330578</v>
      </c>
      <c r="BE345" s="67">
        <f>IF(K345&lt;BE$6,1,0)</f>
        <v>0</v>
      </c>
      <c r="BF345" s="67">
        <f>+IF(AND(K345&gt;=BF$5,K345&lt;BF$6),1,0)</f>
        <v>0</v>
      </c>
      <c r="BG345" s="67">
        <f>+IF(AND(K345&gt;=BG$5,K345&lt;BG$6),1,0)</f>
        <v>0</v>
      </c>
      <c r="BH345" s="67">
        <f>+IF(AND(K345&gt;=BH$5,K345&lt;BH$6),1,0)</f>
        <v>1</v>
      </c>
      <c r="BI345" s="67">
        <f>+IF(K345&gt;=BI$6,1,0)</f>
        <v>0</v>
      </c>
      <c r="BJ345" s="67">
        <f>IF(M345&lt;BJ$6,1,0)</f>
        <v>0</v>
      </c>
      <c r="BK345" s="67">
        <f>+IF(AND(M345&gt;=BK$5,M345&lt;BK$6),1,0)</f>
        <v>0</v>
      </c>
      <c r="BL345" s="67">
        <f>+IF(AND(M345&gt;=BL$5,M345&lt;BL$6),1,0)</f>
        <v>0</v>
      </c>
      <c r="BM345" s="67">
        <f>+IF(AND(M345&gt;=BM$5,M345&lt;BM$6),1,0)</f>
        <v>0</v>
      </c>
      <c r="BN345" s="67">
        <f>+IF(M345&gt;=BN$6,1,0)</f>
        <v>1</v>
      </c>
      <c r="BO345" s="67" t="str">
        <f>+IF(M345&gt;=BO$6,"YES","NO")</f>
        <v>YES</v>
      </c>
      <c r="BP345" s="67" t="str">
        <f>+IF(K345&gt;=BP$6,"YES","NO")</f>
        <v>YES</v>
      </c>
      <c r="BQ345" s="67" t="str">
        <f>+IF(ISERROR(VLOOKUP(E345,'[1]Hi Tech List (2020)'!$A$2:$B$84,1,FALSE)),"NO","YES")</f>
        <v>NO</v>
      </c>
      <c r="BR345" s="67" t="str">
        <f>IF(AL345&gt;=BR$6,"YES","NO")</f>
        <v>NO</v>
      </c>
      <c r="BS345" s="67" t="str">
        <f>IF(AB345&gt;BS$6,"YES","NO")</f>
        <v>NO</v>
      </c>
      <c r="BT345" s="67" t="str">
        <f>IF(AC345&gt;BT$6,"YES","NO")</f>
        <v>NO</v>
      </c>
      <c r="BU345" s="67" t="str">
        <f>IF(AD345&gt;BU$6,"YES","NO")</f>
        <v>NO</v>
      </c>
      <c r="BV345" s="67" t="str">
        <f>IF(OR(BS345="YES",BT345="YES",BU345="YES"),"YES","NO")</f>
        <v>NO</v>
      </c>
      <c r="BW345" s="67" t="str">
        <f>+IF(BE345=1,BE$8,IF(BF345=1,BF$8,IF(BG345=1,BG$8,IF(BH345=1,BH$8,BI$8))))</f>
        <v>$25-30</v>
      </c>
      <c r="BX345" s="67" t="str">
        <f>+IF(BJ345=1,BJ$8,IF(BK345=1,BK$8,IF(BL345=1,BL$8,IF(BM345=1,BM$8,BN$8))))</f>
        <v>&gt;$30</v>
      </c>
    </row>
    <row r="346" spans="1:76" hidden="1" x14ac:dyDescent="0.2">
      <c r="A346" s="77" t="str">
        <f t="shared" si="24"/>
        <v>29-0000</v>
      </c>
      <c r="B346" s="77" t="str">
        <f>VLOOKUP(A346,'[1]2- &amp; 3-digit SOC'!$A$1:$B$121,2,FALSE)</f>
        <v>Healthcare Practitioners and Technical Occupations</v>
      </c>
      <c r="C346" s="77" t="str">
        <f t="shared" si="25"/>
        <v>29-0000 Healthcare Practitioners and Technical Occupations</v>
      </c>
      <c r="D346" s="77" t="str">
        <f t="shared" si="26"/>
        <v>29-1000</v>
      </c>
      <c r="E346" s="77" t="str">
        <f>VLOOKUP(D346,'[1]2- &amp; 3-digit SOC'!$A$1:$B$121,2,FALSE)</f>
        <v>Healthcare Diagnosing or Treating Practitioners</v>
      </c>
      <c r="F346" s="77" t="str">
        <f t="shared" si="27"/>
        <v>29-1000 Healthcare Diagnosing or Treating Practitioners</v>
      </c>
      <c r="G346" s="77" t="s">
        <v>1110</v>
      </c>
      <c r="H346" s="77" t="s">
        <v>1111</v>
      </c>
      <c r="I346" s="77" t="s">
        <v>1112</v>
      </c>
      <c r="J346" s="78" t="str">
        <f>CONCATENATE(H346, " (", R346, ")")</f>
        <v>Pediatricians, General ($203,656)</v>
      </c>
      <c r="K346" s="70">
        <v>54.8689162923</v>
      </c>
      <c r="L346" s="70">
        <v>63.893724281799997</v>
      </c>
      <c r="M346" s="70">
        <v>97.911538738800004</v>
      </c>
      <c r="N346" s="70">
        <v>105.64460329000001</v>
      </c>
      <c r="O346" s="70">
        <v>122.532418071</v>
      </c>
      <c r="P346" s="70">
        <v>172.40649884499999</v>
      </c>
      <c r="Q346" s="71">
        <v>203656.000577</v>
      </c>
      <c r="R346" s="71" t="str">
        <f>TEXT(Q346, "$#,###")</f>
        <v>$203,656</v>
      </c>
      <c r="S346" s="68" t="s">
        <v>724</v>
      </c>
      <c r="T346" s="68" t="s">
        <v>8</v>
      </c>
      <c r="U346" s="68" t="s">
        <v>171</v>
      </c>
      <c r="V346" s="61">
        <v>543.48906576100001</v>
      </c>
      <c r="W346" s="61">
        <v>566.23619722299998</v>
      </c>
      <c r="X346" s="61">
        <f>W346-V346</f>
        <v>22.74713146199997</v>
      </c>
      <c r="Y346" s="72">
        <f>X346/V346</f>
        <v>4.1853889792886928E-2</v>
      </c>
      <c r="Z346" s="61">
        <v>566.23619722299998</v>
      </c>
      <c r="AA346" s="61">
        <v>595.25191188700001</v>
      </c>
      <c r="AB346" s="61">
        <f>AA346-Z346</f>
        <v>29.015714664000029</v>
      </c>
      <c r="AC346" s="72">
        <f>AB346/Z346</f>
        <v>5.1243129291808263E-2</v>
      </c>
      <c r="AD346" s="61">
        <v>97.602066750899994</v>
      </c>
      <c r="AE346" s="61">
        <v>24.400516687700001</v>
      </c>
      <c r="AF346" s="61">
        <v>46.7396607449</v>
      </c>
      <c r="AG346" s="61">
        <v>15.579886914999999</v>
      </c>
      <c r="AH346" s="62">
        <v>2.7E-2</v>
      </c>
      <c r="AI346" s="61">
        <v>554.21878548500001</v>
      </c>
      <c r="AJ346" s="61">
        <v>80.960686141099998</v>
      </c>
      <c r="AK346" s="63">
        <f>AJ346/AI346</f>
        <v>0.14608073248590958</v>
      </c>
      <c r="AL346" s="73">
        <v>82.7</v>
      </c>
      <c r="AM346" s="74">
        <v>0.69367199999999996</v>
      </c>
      <c r="AN346" s="74">
        <v>0.70776600000000001</v>
      </c>
      <c r="AO346" s="75">
        <v>2.8085148409600001E-5</v>
      </c>
      <c r="AP346" s="75">
        <v>9.7799510979799993E-5</v>
      </c>
      <c r="AQ346" s="76" t="s">
        <v>90</v>
      </c>
      <c r="AR346" s="75">
        <v>0.14196381215600001</v>
      </c>
      <c r="AS346" s="75">
        <v>0.28972428694800001</v>
      </c>
      <c r="AT346" s="75">
        <v>0.24979046741899999</v>
      </c>
      <c r="AU346" s="75">
        <v>0.18814285154099999</v>
      </c>
      <c r="AV346" s="75">
        <v>0.12895430552699999</v>
      </c>
      <c r="AW346" s="61">
        <v>596</v>
      </c>
      <c r="AX346" s="61">
        <v>644</v>
      </c>
      <c r="AY346" s="61">
        <v>717</v>
      </c>
      <c r="AZ346" s="61">
        <v>1063</v>
      </c>
      <c r="BA346" s="61">
        <v>1232</v>
      </c>
      <c r="BB346" s="61">
        <f>SUM(AW346:BA346)</f>
        <v>4252</v>
      </c>
      <c r="BC346" s="61">
        <f>BA346-AW346</f>
        <v>636</v>
      </c>
      <c r="BD346" s="62">
        <f>BC346/AW346</f>
        <v>1.0671140939597314</v>
      </c>
      <c r="BE346" s="67">
        <f>IF(K346&lt;BE$6,1,0)</f>
        <v>0</v>
      </c>
      <c r="BF346" s="67">
        <f>+IF(AND(K346&gt;=BF$5,K346&lt;BF$6),1,0)</f>
        <v>0</v>
      </c>
      <c r="BG346" s="67">
        <f>+IF(AND(K346&gt;=BG$5,K346&lt;BG$6),1,0)</f>
        <v>0</v>
      </c>
      <c r="BH346" s="67">
        <f>+IF(AND(K346&gt;=BH$5,K346&lt;BH$6),1,0)</f>
        <v>0</v>
      </c>
      <c r="BI346" s="67">
        <f>+IF(K346&gt;=BI$6,1,0)</f>
        <v>1</v>
      </c>
      <c r="BJ346" s="67">
        <f>IF(M346&lt;BJ$6,1,0)</f>
        <v>0</v>
      </c>
      <c r="BK346" s="67">
        <f>+IF(AND(M346&gt;=BK$5,M346&lt;BK$6),1,0)</f>
        <v>0</v>
      </c>
      <c r="BL346" s="67">
        <f>+IF(AND(M346&gt;=BL$5,M346&lt;BL$6),1,0)</f>
        <v>0</v>
      </c>
      <c r="BM346" s="67">
        <f>+IF(AND(M346&gt;=BM$5,M346&lt;BM$6),1,0)</f>
        <v>0</v>
      </c>
      <c r="BN346" s="67">
        <f>+IF(M346&gt;=BN$6,1,0)</f>
        <v>1</v>
      </c>
      <c r="BO346" s="67" t="str">
        <f>+IF(M346&gt;=BO$6,"YES","NO")</f>
        <v>YES</v>
      </c>
      <c r="BP346" s="67" t="str">
        <f>+IF(K346&gt;=BP$6,"YES","NO")</f>
        <v>YES</v>
      </c>
      <c r="BQ346" s="67" t="str">
        <f>+IF(ISERROR(VLOOKUP(E346,'[1]Hi Tech List (2020)'!$A$2:$B$84,1,FALSE)),"NO","YES")</f>
        <v>NO</v>
      </c>
      <c r="BR346" s="67" t="str">
        <f>IF(AL346&gt;=BR$6,"YES","NO")</f>
        <v>NO</v>
      </c>
      <c r="BS346" s="67" t="str">
        <f>IF(AB346&gt;BS$6,"YES","NO")</f>
        <v>NO</v>
      </c>
      <c r="BT346" s="67" t="str">
        <f>IF(AC346&gt;BT$6,"YES","NO")</f>
        <v>NO</v>
      </c>
      <c r="BU346" s="67" t="str">
        <f>IF(AD346&gt;BU$6,"YES","NO")</f>
        <v>NO</v>
      </c>
      <c r="BV346" s="67" t="str">
        <f>IF(OR(BS346="YES",BT346="YES",BU346="YES"),"YES","NO")</f>
        <v>NO</v>
      </c>
      <c r="BW346" s="67" t="str">
        <f>+IF(BE346=1,BE$8,IF(BF346=1,BF$8,IF(BG346=1,BG$8,IF(BH346=1,BH$8,BI$8))))</f>
        <v>&gt;$30</v>
      </c>
      <c r="BX346" s="67" t="str">
        <f>+IF(BJ346=1,BJ$8,IF(BK346=1,BK$8,IF(BL346=1,BL$8,IF(BM346=1,BM$8,BN$8))))</f>
        <v>&gt;$30</v>
      </c>
    </row>
    <row r="347" spans="1:76" hidden="1" x14ac:dyDescent="0.2">
      <c r="A347" s="77" t="str">
        <f t="shared" si="24"/>
        <v>29-0000</v>
      </c>
      <c r="B347" s="77" t="str">
        <f>VLOOKUP(A347,'[1]2- &amp; 3-digit SOC'!$A$1:$B$121,2,FALSE)</f>
        <v>Healthcare Practitioners and Technical Occupations</v>
      </c>
      <c r="C347" s="77" t="str">
        <f t="shared" si="25"/>
        <v>29-0000 Healthcare Practitioners and Technical Occupations</v>
      </c>
      <c r="D347" s="77" t="str">
        <f t="shared" si="26"/>
        <v>29-1000</v>
      </c>
      <c r="E347" s="77" t="str">
        <f>VLOOKUP(D347,'[1]2- &amp; 3-digit SOC'!$A$1:$B$121,2,FALSE)</f>
        <v>Healthcare Diagnosing or Treating Practitioners</v>
      </c>
      <c r="F347" s="77" t="str">
        <f t="shared" si="27"/>
        <v>29-1000 Healthcare Diagnosing or Treating Practitioners</v>
      </c>
      <c r="G347" s="77" t="s">
        <v>1113</v>
      </c>
      <c r="H347" s="77" t="s">
        <v>1114</v>
      </c>
      <c r="I347" s="77" t="s">
        <v>1115</v>
      </c>
      <c r="J347" s="78" t="str">
        <f>CONCATENATE(H347, " (", R347, ")")</f>
        <v>Psychiatrists ($231,905)</v>
      </c>
      <c r="K347" s="70">
        <v>29.3853020082</v>
      </c>
      <c r="L347" s="70">
        <v>82.591748759799998</v>
      </c>
      <c r="M347" s="70">
        <v>111.49289292500001</v>
      </c>
      <c r="N347" s="70">
        <v>115.553276877</v>
      </c>
      <c r="O347" s="70">
        <v>132.228341234</v>
      </c>
      <c r="P347" s="70">
        <v>187.371589344</v>
      </c>
      <c r="Q347" s="71">
        <v>231905.21728300001</v>
      </c>
      <c r="R347" s="71" t="str">
        <f>TEXT(Q347, "$#,###")</f>
        <v>$231,905</v>
      </c>
      <c r="S347" s="68" t="s">
        <v>724</v>
      </c>
      <c r="T347" s="68" t="s">
        <v>8</v>
      </c>
      <c r="U347" s="68" t="s">
        <v>171</v>
      </c>
      <c r="V347" s="61">
        <v>511.50568866499998</v>
      </c>
      <c r="W347" s="61">
        <v>587.93139403299995</v>
      </c>
      <c r="X347" s="61">
        <f>W347-V347</f>
        <v>76.425705367999967</v>
      </c>
      <c r="Y347" s="72">
        <f>X347/V347</f>
        <v>0.14941320705047603</v>
      </c>
      <c r="Z347" s="61">
        <v>587.93139403299995</v>
      </c>
      <c r="AA347" s="61">
        <v>634.65226499699997</v>
      </c>
      <c r="AB347" s="61">
        <f>AA347-Z347</f>
        <v>46.720870964000028</v>
      </c>
      <c r="AC347" s="72">
        <f>AB347/Z347</f>
        <v>7.9466535446442985E-2</v>
      </c>
      <c r="AD347" s="61">
        <v>122.55686178099999</v>
      </c>
      <c r="AE347" s="61">
        <v>30.6392154453</v>
      </c>
      <c r="AF347" s="61">
        <v>49.010472023699997</v>
      </c>
      <c r="AG347" s="61">
        <v>16.336824007899999</v>
      </c>
      <c r="AH347" s="62">
        <v>2.7E-2</v>
      </c>
      <c r="AI347" s="61">
        <v>567.72271389100001</v>
      </c>
      <c r="AJ347" s="61">
        <v>75.064299086700004</v>
      </c>
      <c r="AK347" s="63">
        <f>AJ347/AI347</f>
        <v>0.13222000326925792</v>
      </c>
      <c r="AL347" s="73">
        <v>85.8</v>
      </c>
      <c r="AM347" s="74">
        <v>0.78020400000000001</v>
      </c>
      <c r="AN347" s="74">
        <v>0.78695800000000005</v>
      </c>
      <c r="AO347" s="75">
        <v>1.7717479195400001E-5</v>
      </c>
      <c r="AP347" s="75">
        <v>1.06980490844E-4</v>
      </c>
      <c r="AQ347" s="76" t="s">
        <v>90</v>
      </c>
      <c r="AR347" s="75">
        <v>0.175285541919</v>
      </c>
      <c r="AS347" s="75">
        <v>0.28577259017500001</v>
      </c>
      <c r="AT347" s="75">
        <v>0.239034593494</v>
      </c>
      <c r="AU347" s="75">
        <v>0.184598462657</v>
      </c>
      <c r="AV347" s="75">
        <v>0.114129201857</v>
      </c>
      <c r="AW347" s="61">
        <v>99</v>
      </c>
      <c r="AX347" s="61">
        <v>67</v>
      </c>
      <c r="AY347" s="61">
        <v>70</v>
      </c>
      <c r="AZ347" s="61">
        <v>69</v>
      </c>
      <c r="BA347" s="61">
        <v>58</v>
      </c>
      <c r="BB347" s="61">
        <f>SUM(AW347:BA347)</f>
        <v>363</v>
      </c>
      <c r="BC347" s="61">
        <f>BA347-AW347</f>
        <v>-41</v>
      </c>
      <c r="BD347" s="62">
        <f>BC347/AW347</f>
        <v>-0.41414141414141414</v>
      </c>
      <c r="BE347" s="67">
        <f>IF(K347&lt;BE$6,1,0)</f>
        <v>0</v>
      </c>
      <c r="BF347" s="67">
        <f>+IF(AND(K347&gt;=BF$5,K347&lt;BF$6),1,0)</f>
        <v>0</v>
      </c>
      <c r="BG347" s="67">
        <f>+IF(AND(K347&gt;=BG$5,K347&lt;BG$6),1,0)</f>
        <v>0</v>
      </c>
      <c r="BH347" s="67">
        <f>+IF(AND(K347&gt;=BH$5,K347&lt;BH$6),1,0)</f>
        <v>1</v>
      </c>
      <c r="BI347" s="67">
        <f>+IF(K347&gt;=BI$6,1,0)</f>
        <v>0</v>
      </c>
      <c r="BJ347" s="67">
        <f>IF(M347&lt;BJ$6,1,0)</f>
        <v>0</v>
      </c>
      <c r="BK347" s="67">
        <f>+IF(AND(M347&gt;=BK$5,M347&lt;BK$6),1,0)</f>
        <v>0</v>
      </c>
      <c r="BL347" s="67">
        <f>+IF(AND(M347&gt;=BL$5,M347&lt;BL$6),1,0)</f>
        <v>0</v>
      </c>
      <c r="BM347" s="67">
        <f>+IF(AND(M347&gt;=BM$5,M347&lt;BM$6),1,0)</f>
        <v>0</v>
      </c>
      <c r="BN347" s="67">
        <f>+IF(M347&gt;=BN$6,1,0)</f>
        <v>1</v>
      </c>
      <c r="BO347" s="67" t="str">
        <f>+IF(M347&gt;=BO$6,"YES","NO")</f>
        <v>YES</v>
      </c>
      <c r="BP347" s="67" t="str">
        <f>+IF(K347&gt;=BP$6,"YES","NO")</f>
        <v>YES</v>
      </c>
      <c r="BQ347" s="67" t="str">
        <f>+IF(ISERROR(VLOOKUP(E347,'[1]Hi Tech List (2020)'!$A$2:$B$84,1,FALSE)),"NO","YES")</f>
        <v>NO</v>
      </c>
      <c r="BR347" s="67" t="str">
        <f>IF(AL347&gt;=BR$6,"YES","NO")</f>
        <v>NO</v>
      </c>
      <c r="BS347" s="67" t="str">
        <f>IF(AB347&gt;BS$6,"YES","NO")</f>
        <v>NO</v>
      </c>
      <c r="BT347" s="67" t="str">
        <f>IF(AC347&gt;BT$6,"YES","NO")</f>
        <v>NO</v>
      </c>
      <c r="BU347" s="67" t="str">
        <f>IF(AD347&gt;BU$6,"YES","NO")</f>
        <v>YES</v>
      </c>
      <c r="BV347" s="67" t="str">
        <f>IF(OR(BS347="YES",BT347="YES",BU347="YES"),"YES","NO")</f>
        <v>YES</v>
      </c>
      <c r="BW347" s="67" t="str">
        <f>+IF(BE347=1,BE$8,IF(BF347=1,BF$8,IF(BG347=1,BG$8,IF(BH347=1,BH$8,BI$8))))</f>
        <v>$25-30</v>
      </c>
      <c r="BX347" s="67" t="str">
        <f>+IF(BJ347=1,BJ$8,IF(BK347=1,BK$8,IF(BL347=1,BL$8,IF(BM347=1,BM$8,BN$8))))</f>
        <v>&gt;$30</v>
      </c>
    </row>
    <row r="348" spans="1:76" ht="25.5" hidden="1" x14ac:dyDescent="0.2">
      <c r="A348" s="77" t="str">
        <f t="shared" si="24"/>
        <v>29-0000</v>
      </c>
      <c r="B348" s="77" t="str">
        <f>VLOOKUP(A348,'[1]2- &amp; 3-digit SOC'!$A$1:$B$121,2,FALSE)</f>
        <v>Healthcare Practitioners and Technical Occupations</v>
      </c>
      <c r="C348" s="77" t="str">
        <f t="shared" si="25"/>
        <v>29-0000 Healthcare Practitioners and Technical Occupations</v>
      </c>
      <c r="D348" s="77" t="str">
        <f t="shared" si="26"/>
        <v>29-1000</v>
      </c>
      <c r="E348" s="77" t="str">
        <f>VLOOKUP(D348,'[1]2- &amp; 3-digit SOC'!$A$1:$B$121,2,FALSE)</f>
        <v>Healthcare Diagnosing or Treating Practitioners</v>
      </c>
      <c r="F348" s="77" t="str">
        <f t="shared" si="27"/>
        <v>29-1000 Healthcare Diagnosing or Treating Practitioners</v>
      </c>
      <c r="G348" s="77" t="s">
        <v>1116</v>
      </c>
      <c r="H348" s="77" t="s">
        <v>1117</v>
      </c>
      <c r="I348" s="77" t="s">
        <v>1118</v>
      </c>
      <c r="J348" s="78" t="str">
        <f>CONCATENATE(H348, " (", R348, ")")</f>
        <v>Physicians, All Other; and Ophthalmologists, Except Pediatric ($196,652)</v>
      </c>
      <c r="K348" s="70">
        <v>30.504290635099998</v>
      </c>
      <c r="L348" s="70">
        <v>53.559424147000001</v>
      </c>
      <c r="M348" s="70">
        <v>94.544269900299994</v>
      </c>
      <c r="N348" s="70">
        <v>98.329864046099999</v>
      </c>
      <c r="O348" s="70">
        <v>112.495539408</v>
      </c>
      <c r="P348" s="70">
        <v>160.342439783</v>
      </c>
      <c r="Q348" s="71">
        <v>196652.081393</v>
      </c>
      <c r="R348" s="71" t="str">
        <f>TEXT(Q348, "$#,###")</f>
        <v>$196,652</v>
      </c>
      <c r="S348" s="68" t="s">
        <v>724</v>
      </c>
      <c r="T348" s="68" t="s">
        <v>8</v>
      </c>
      <c r="U348" s="68" t="s">
        <v>171</v>
      </c>
      <c r="V348" s="61">
        <v>7726.4772206400003</v>
      </c>
      <c r="W348" s="61">
        <v>9223.5466628800004</v>
      </c>
      <c r="X348" s="61">
        <f>W348-V348</f>
        <v>1497.0694422400002</v>
      </c>
      <c r="Y348" s="72">
        <f>X348/V348</f>
        <v>0.19375834542562656</v>
      </c>
      <c r="Z348" s="61">
        <v>9223.5466628800004</v>
      </c>
      <c r="AA348" s="61">
        <v>9774.6429298900002</v>
      </c>
      <c r="AB348" s="61">
        <f>AA348-Z348</f>
        <v>551.09626700999979</v>
      </c>
      <c r="AC348" s="72">
        <f>AB348/Z348</f>
        <v>5.9748845769694747E-2</v>
      </c>
      <c r="AD348" s="61">
        <v>1686.5377148600001</v>
      </c>
      <c r="AE348" s="61">
        <v>421.634428716</v>
      </c>
      <c r="AF348" s="61">
        <v>763.50465090299997</v>
      </c>
      <c r="AG348" s="61">
        <v>254.50155030100001</v>
      </c>
      <c r="AH348" s="62">
        <v>2.7E-2</v>
      </c>
      <c r="AI348" s="61">
        <v>8979.2887998999995</v>
      </c>
      <c r="AJ348" s="61">
        <v>1048.4814093800001</v>
      </c>
      <c r="AK348" s="63">
        <f>AJ348/AI348</f>
        <v>0.11676664296527324</v>
      </c>
      <c r="AL348" s="73">
        <v>88.9</v>
      </c>
      <c r="AM348" s="74">
        <v>0.83394100000000004</v>
      </c>
      <c r="AN348" s="74">
        <v>0.84030700000000003</v>
      </c>
      <c r="AO348" s="76" t="s">
        <v>90</v>
      </c>
      <c r="AP348" s="76" t="s">
        <v>90</v>
      </c>
      <c r="AQ348" s="75">
        <v>1.1262609939799999E-3</v>
      </c>
      <c r="AR348" s="75">
        <v>0.17102767696900001</v>
      </c>
      <c r="AS348" s="75">
        <v>0.28299532852100001</v>
      </c>
      <c r="AT348" s="75">
        <v>0.23907319326900001</v>
      </c>
      <c r="AU348" s="75">
        <v>0.18615481615400001</v>
      </c>
      <c r="AV348" s="75">
        <v>0.11948804034</v>
      </c>
      <c r="AW348" s="61">
        <v>535</v>
      </c>
      <c r="AX348" s="61">
        <v>532</v>
      </c>
      <c r="AY348" s="61">
        <v>576</v>
      </c>
      <c r="AZ348" s="61">
        <v>670</v>
      </c>
      <c r="BA348" s="61">
        <v>678</v>
      </c>
      <c r="BB348" s="61">
        <f>SUM(AW348:BA348)</f>
        <v>2991</v>
      </c>
      <c r="BC348" s="61">
        <f>BA348-AW348</f>
        <v>143</v>
      </c>
      <c r="BD348" s="62">
        <f>BC348/AW348</f>
        <v>0.26728971962616821</v>
      </c>
      <c r="BE348" s="67">
        <f>IF(K348&lt;BE$6,1,0)</f>
        <v>0</v>
      </c>
      <c r="BF348" s="67">
        <f>+IF(AND(K348&gt;=BF$5,K348&lt;BF$6),1,0)</f>
        <v>0</v>
      </c>
      <c r="BG348" s="67">
        <f>+IF(AND(K348&gt;=BG$5,K348&lt;BG$6),1,0)</f>
        <v>0</v>
      </c>
      <c r="BH348" s="67">
        <f>+IF(AND(K348&gt;=BH$5,K348&lt;BH$6),1,0)</f>
        <v>0</v>
      </c>
      <c r="BI348" s="67">
        <f>+IF(K348&gt;=BI$6,1,0)</f>
        <v>1</v>
      </c>
      <c r="BJ348" s="67">
        <f>IF(M348&lt;BJ$6,1,0)</f>
        <v>0</v>
      </c>
      <c r="BK348" s="67">
        <f>+IF(AND(M348&gt;=BK$5,M348&lt;BK$6),1,0)</f>
        <v>0</v>
      </c>
      <c r="BL348" s="67">
        <f>+IF(AND(M348&gt;=BL$5,M348&lt;BL$6),1,0)</f>
        <v>0</v>
      </c>
      <c r="BM348" s="67">
        <f>+IF(AND(M348&gt;=BM$5,M348&lt;BM$6),1,0)</f>
        <v>0</v>
      </c>
      <c r="BN348" s="67">
        <f>+IF(M348&gt;=BN$6,1,0)</f>
        <v>1</v>
      </c>
      <c r="BO348" s="67" t="str">
        <f>+IF(M348&gt;=BO$6,"YES","NO")</f>
        <v>YES</v>
      </c>
      <c r="BP348" s="67" t="str">
        <f>+IF(K348&gt;=BP$6,"YES","NO")</f>
        <v>YES</v>
      </c>
      <c r="BQ348" s="67" t="str">
        <f>+IF(ISERROR(VLOOKUP(E348,'[1]Hi Tech List (2020)'!$A$2:$B$84,1,FALSE)),"NO","YES")</f>
        <v>NO</v>
      </c>
      <c r="BR348" s="67" t="str">
        <f>IF(AL348&gt;=BR$6,"YES","NO")</f>
        <v>NO</v>
      </c>
      <c r="BS348" s="67" t="str">
        <f>IF(AB348&gt;BS$6,"YES","NO")</f>
        <v>YES</v>
      </c>
      <c r="BT348" s="67" t="str">
        <f>IF(AC348&gt;BT$6,"YES","NO")</f>
        <v>NO</v>
      </c>
      <c r="BU348" s="67" t="str">
        <f>IF(AD348&gt;BU$6,"YES","NO")</f>
        <v>YES</v>
      </c>
      <c r="BV348" s="67" t="str">
        <f>IF(OR(BS348="YES",BT348="YES",BU348="YES"),"YES","NO")</f>
        <v>YES</v>
      </c>
      <c r="BW348" s="67" t="str">
        <f>+IF(BE348=1,BE$8,IF(BF348=1,BF$8,IF(BG348=1,BG$8,IF(BH348=1,BH$8,BI$8))))</f>
        <v>&gt;$30</v>
      </c>
      <c r="BX348" s="67" t="str">
        <f>+IF(BJ348=1,BJ$8,IF(BK348=1,BK$8,IF(BL348=1,BL$8,IF(BM348=1,BM$8,BN$8))))</f>
        <v>&gt;$30</v>
      </c>
    </row>
    <row r="349" spans="1:76" hidden="1" x14ac:dyDescent="0.2">
      <c r="A349" s="77" t="str">
        <f t="shared" si="24"/>
        <v>29-0000</v>
      </c>
      <c r="B349" s="77" t="str">
        <f>VLOOKUP(A349,'[1]2- &amp; 3-digit SOC'!$A$1:$B$121,2,FALSE)</f>
        <v>Healthcare Practitioners and Technical Occupations</v>
      </c>
      <c r="C349" s="77" t="str">
        <f t="shared" si="25"/>
        <v>29-0000 Healthcare Practitioners and Technical Occupations</v>
      </c>
      <c r="D349" s="77" t="str">
        <f t="shared" si="26"/>
        <v>29-1000</v>
      </c>
      <c r="E349" s="77" t="str">
        <f>VLOOKUP(D349,'[1]2- &amp; 3-digit SOC'!$A$1:$B$121,2,FALSE)</f>
        <v>Healthcare Diagnosing or Treating Practitioners</v>
      </c>
      <c r="F349" s="77" t="str">
        <f t="shared" si="27"/>
        <v>29-1000 Healthcare Diagnosing or Treating Practitioners</v>
      </c>
      <c r="G349" s="77" t="s">
        <v>1119</v>
      </c>
      <c r="H349" s="77" t="s">
        <v>1120</v>
      </c>
      <c r="I349" s="77" t="s">
        <v>1121</v>
      </c>
      <c r="J349" s="78" t="str">
        <f>CONCATENATE(H349, " (", R349, ")")</f>
        <v>Surgeons, Except Ophthalmologists ($216,255)</v>
      </c>
      <c r="K349" s="70">
        <v>29.525107242099999</v>
      </c>
      <c r="L349" s="70">
        <v>83.056282573700003</v>
      </c>
      <c r="M349" s="70">
        <v>103.96882785699999</v>
      </c>
      <c r="N349" s="70">
        <v>117.18316888299999</v>
      </c>
      <c r="O349" s="70">
        <v>133.50661573900001</v>
      </c>
      <c r="P349" s="70">
        <v>188.210769167</v>
      </c>
      <c r="Q349" s="71">
        <v>216255.16194300001</v>
      </c>
      <c r="R349" s="71" t="str">
        <f>TEXT(Q349, "$#,###")</f>
        <v>$216,255</v>
      </c>
      <c r="S349" s="68" t="s">
        <v>724</v>
      </c>
      <c r="T349" s="68" t="s">
        <v>8</v>
      </c>
      <c r="U349" s="68" t="s">
        <v>171</v>
      </c>
      <c r="V349" s="61">
        <v>1460.3177197</v>
      </c>
      <c r="W349" s="61">
        <v>1219.46423241</v>
      </c>
      <c r="X349" s="61">
        <f>W349-V349</f>
        <v>-240.85348728999998</v>
      </c>
      <c r="Y349" s="72">
        <f>X349/V349</f>
        <v>-0.16493225004451748</v>
      </c>
      <c r="Z349" s="61">
        <v>1219.46423241</v>
      </c>
      <c r="AA349" s="61">
        <v>1261.08475922</v>
      </c>
      <c r="AB349" s="61">
        <f>AA349-Z349</f>
        <v>41.620526810000001</v>
      </c>
      <c r="AC349" s="72">
        <f>AB349/Z349</f>
        <v>3.4130174304289579E-2</v>
      </c>
      <c r="AD349" s="61">
        <v>181.750402245</v>
      </c>
      <c r="AE349" s="61">
        <v>45.437600561399996</v>
      </c>
      <c r="AF349" s="61">
        <v>100.061228712</v>
      </c>
      <c r="AG349" s="61">
        <v>33.353742903799997</v>
      </c>
      <c r="AH349" s="62">
        <v>2.7E-2</v>
      </c>
      <c r="AI349" s="61">
        <v>1194.93717135</v>
      </c>
      <c r="AJ349" s="61">
        <v>204.98505348500001</v>
      </c>
      <c r="AK349" s="63">
        <f>AJ349/AI349</f>
        <v>0.17154462878865404</v>
      </c>
      <c r="AL349" s="73">
        <v>84.2</v>
      </c>
      <c r="AM349" s="74">
        <v>1.1997910000000001</v>
      </c>
      <c r="AN349" s="74">
        <v>1.2044280000000001</v>
      </c>
      <c r="AO349" s="75">
        <v>2.3809810438799998E-5</v>
      </c>
      <c r="AP349" s="75">
        <v>9.9340687797500006E-5</v>
      </c>
      <c r="AQ349" s="76" t="s">
        <v>90</v>
      </c>
      <c r="AR349" s="75">
        <v>0.14161314205700001</v>
      </c>
      <c r="AS349" s="75">
        <v>0.29845954994599999</v>
      </c>
      <c r="AT349" s="75">
        <v>0.25265464723800002</v>
      </c>
      <c r="AU349" s="75">
        <v>0.19022580400899999</v>
      </c>
      <c r="AV349" s="75">
        <v>0.115978150803</v>
      </c>
      <c r="AW349" s="61">
        <v>410</v>
      </c>
      <c r="AX349" s="61">
        <v>362</v>
      </c>
      <c r="AY349" s="61">
        <v>339</v>
      </c>
      <c r="AZ349" s="61">
        <v>371</v>
      </c>
      <c r="BA349" s="61">
        <v>343</v>
      </c>
      <c r="BB349" s="61">
        <f>SUM(AW349:BA349)</f>
        <v>1825</v>
      </c>
      <c r="BC349" s="61">
        <f>BA349-AW349</f>
        <v>-67</v>
      </c>
      <c r="BD349" s="62">
        <f>BC349/AW349</f>
        <v>-0.16341463414634147</v>
      </c>
      <c r="BE349" s="67">
        <f>IF(K349&lt;BE$6,1,0)</f>
        <v>0</v>
      </c>
      <c r="BF349" s="67">
        <f>+IF(AND(K349&gt;=BF$5,K349&lt;BF$6),1,0)</f>
        <v>0</v>
      </c>
      <c r="BG349" s="67">
        <f>+IF(AND(K349&gt;=BG$5,K349&lt;BG$6),1,0)</f>
        <v>0</v>
      </c>
      <c r="BH349" s="67">
        <f>+IF(AND(K349&gt;=BH$5,K349&lt;BH$6),1,0)</f>
        <v>1</v>
      </c>
      <c r="BI349" s="67">
        <f>+IF(K349&gt;=BI$6,1,0)</f>
        <v>0</v>
      </c>
      <c r="BJ349" s="67">
        <f>IF(M349&lt;BJ$6,1,0)</f>
        <v>0</v>
      </c>
      <c r="BK349" s="67">
        <f>+IF(AND(M349&gt;=BK$5,M349&lt;BK$6),1,0)</f>
        <v>0</v>
      </c>
      <c r="BL349" s="67">
        <f>+IF(AND(M349&gt;=BL$5,M349&lt;BL$6),1,0)</f>
        <v>0</v>
      </c>
      <c r="BM349" s="67">
        <f>+IF(AND(M349&gt;=BM$5,M349&lt;BM$6),1,0)</f>
        <v>0</v>
      </c>
      <c r="BN349" s="67">
        <f>+IF(M349&gt;=BN$6,1,0)</f>
        <v>1</v>
      </c>
      <c r="BO349" s="67" t="str">
        <f>+IF(M349&gt;=BO$6,"YES","NO")</f>
        <v>YES</v>
      </c>
      <c r="BP349" s="67" t="str">
        <f>+IF(K349&gt;=BP$6,"YES","NO")</f>
        <v>YES</v>
      </c>
      <c r="BQ349" s="67" t="str">
        <f>+IF(ISERROR(VLOOKUP(E349,'[1]Hi Tech List (2020)'!$A$2:$B$84,1,FALSE)),"NO","YES")</f>
        <v>NO</v>
      </c>
      <c r="BR349" s="67" t="str">
        <f>IF(AL349&gt;=BR$6,"YES","NO")</f>
        <v>NO</v>
      </c>
      <c r="BS349" s="67" t="str">
        <f>IF(AB349&gt;BS$6,"YES","NO")</f>
        <v>NO</v>
      </c>
      <c r="BT349" s="67" t="str">
        <f>IF(AC349&gt;BT$6,"YES","NO")</f>
        <v>NO</v>
      </c>
      <c r="BU349" s="67" t="str">
        <f>IF(AD349&gt;BU$6,"YES","NO")</f>
        <v>YES</v>
      </c>
      <c r="BV349" s="67" t="str">
        <f>IF(OR(BS349="YES",BT349="YES",BU349="YES"),"YES","NO")</f>
        <v>YES</v>
      </c>
      <c r="BW349" s="67" t="str">
        <f>+IF(BE349=1,BE$8,IF(BF349=1,BF$8,IF(BG349=1,BG$8,IF(BH349=1,BH$8,BI$8))))</f>
        <v>$25-30</v>
      </c>
      <c r="BX349" s="67" t="str">
        <f>+IF(BJ349=1,BJ$8,IF(BK349=1,BK$8,IF(BL349=1,BL$8,IF(BM349=1,BM$8,BN$8))))</f>
        <v>&gt;$30</v>
      </c>
    </row>
    <row r="350" spans="1:76" ht="25.5" hidden="1" x14ac:dyDescent="0.2">
      <c r="A350" s="77" t="str">
        <f t="shared" si="24"/>
        <v>29-0000</v>
      </c>
      <c r="B350" s="77" t="str">
        <f>VLOOKUP(A350,'[1]2- &amp; 3-digit SOC'!$A$1:$B$121,2,FALSE)</f>
        <v>Healthcare Practitioners and Technical Occupations</v>
      </c>
      <c r="C350" s="77" t="str">
        <f t="shared" si="25"/>
        <v>29-0000 Healthcare Practitioners and Technical Occupations</v>
      </c>
      <c r="D350" s="77" t="str">
        <f t="shared" si="26"/>
        <v>29-1000</v>
      </c>
      <c r="E350" s="77" t="str">
        <f>VLOOKUP(D350,'[1]2- &amp; 3-digit SOC'!$A$1:$B$121,2,FALSE)</f>
        <v>Healthcare Diagnosing or Treating Practitioners</v>
      </c>
      <c r="F350" s="77" t="str">
        <f t="shared" si="27"/>
        <v>29-1000 Healthcare Diagnosing or Treating Practitioners</v>
      </c>
      <c r="G350" s="77" t="s">
        <v>1122</v>
      </c>
      <c r="H350" s="77" t="s">
        <v>1123</v>
      </c>
      <c r="I350" s="77" t="s">
        <v>1124</v>
      </c>
      <c r="J350" s="78" t="str">
        <f>CONCATENATE(H350, " (", R350, ")")</f>
        <v>Acupuncturists and Healthcare Diagnosing or Treating Practitioners, All Other ($57,407)</v>
      </c>
      <c r="K350" s="70">
        <v>9.2302260267899996</v>
      </c>
      <c r="L350" s="70">
        <v>15.689786230199999</v>
      </c>
      <c r="M350" s="70">
        <v>27.599494348699999</v>
      </c>
      <c r="N350" s="70">
        <v>32.3298215326</v>
      </c>
      <c r="O350" s="70">
        <v>37.466439336299999</v>
      </c>
      <c r="P350" s="70">
        <v>59.788210100299999</v>
      </c>
      <c r="Q350" s="71">
        <v>57406.948245200001</v>
      </c>
      <c r="R350" s="71" t="str">
        <f>TEXT(Q350, "$#,###")</f>
        <v>$57,407</v>
      </c>
      <c r="S350" s="68" t="s">
        <v>599</v>
      </c>
      <c r="T350" s="68" t="s">
        <v>8</v>
      </c>
      <c r="U350" s="68" t="s">
        <v>8</v>
      </c>
      <c r="V350" s="61">
        <v>454.80528826800003</v>
      </c>
      <c r="W350" s="61">
        <v>506.768678029</v>
      </c>
      <c r="X350" s="61">
        <f>W350-V350</f>
        <v>51.963389760999974</v>
      </c>
      <c r="Y350" s="72">
        <f>X350/V350</f>
        <v>0.11425414589810104</v>
      </c>
      <c r="Z350" s="61">
        <v>506.768678029</v>
      </c>
      <c r="AA350" s="61">
        <v>543.76236129300003</v>
      </c>
      <c r="AB350" s="61">
        <f>AA350-Z350</f>
        <v>36.993683264000026</v>
      </c>
      <c r="AC350" s="72">
        <f>AB350/Z350</f>
        <v>7.299915102859425E-2</v>
      </c>
      <c r="AD350" s="61">
        <v>142.64169060699999</v>
      </c>
      <c r="AE350" s="61">
        <v>35.660422651799998</v>
      </c>
      <c r="AF350" s="61">
        <v>71.821023370899994</v>
      </c>
      <c r="AG350" s="61">
        <v>23.9403411236</v>
      </c>
      <c r="AH350" s="62">
        <v>4.5999999999999999E-2</v>
      </c>
      <c r="AI350" s="61">
        <v>489.72105544999999</v>
      </c>
      <c r="AJ350" s="61">
        <v>60.731353412600001</v>
      </c>
      <c r="AK350" s="63">
        <f>AJ350/AI350</f>
        <v>0.12401213453400435</v>
      </c>
      <c r="AL350" s="73">
        <v>82.3</v>
      </c>
      <c r="AM350" s="74">
        <v>0.365041</v>
      </c>
      <c r="AN350" s="74">
        <v>0.37273899999999999</v>
      </c>
      <c r="AO350" s="75">
        <v>7.6815541561899999E-7</v>
      </c>
      <c r="AP350" s="76" t="s">
        <v>90</v>
      </c>
      <c r="AQ350" s="76" t="s">
        <v>90</v>
      </c>
      <c r="AR350" s="75">
        <v>0.234708820254</v>
      </c>
      <c r="AS350" s="75">
        <v>0.29126894723300001</v>
      </c>
      <c r="AT350" s="75">
        <v>0.21080908369199999</v>
      </c>
      <c r="AU350" s="75">
        <v>0.14970562359600001</v>
      </c>
      <c r="AV350" s="75">
        <v>9.1649536886200006E-2</v>
      </c>
      <c r="AW350" s="61">
        <v>71</v>
      </c>
      <c r="AX350" s="61">
        <v>90</v>
      </c>
      <c r="AY350" s="61">
        <v>212</v>
      </c>
      <c r="AZ350" s="61">
        <v>214</v>
      </c>
      <c r="BA350" s="61">
        <v>251</v>
      </c>
      <c r="BB350" s="61">
        <f>SUM(AW350:BA350)</f>
        <v>838</v>
      </c>
      <c r="BC350" s="61">
        <f>BA350-AW350</f>
        <v>180</v>
      </c>
      <c r="BD350" s="62">
        <f>BC350/AW350</f>
        <v>2.535211267605634</v>
      </c>
      <c r="BE350" s="67">
        <f>IF(K350&lt;BE$6,1,0)</f>
        <v>1</v>
      </c>
      <c r="BF350" s="67">
        <f>+IF(AND(K350&gt;=BF$5,K350&lt;BF$6),1,0)</f>
        <v>0</v>
      </c>
      <c r="BG350" s="67">
        <f>+IF(AND(K350&gt;=BG$5,K350&lt;BG$6),1,0)</f>
        <v>0</v>
      </c>
      <c r="BH350" s="67">
        <f>+IF(AND(K350&gt;=BH$5,K350&lt;BH$6),1,0)</f>
        <v>0</v>
      </c>
      <c r="BI350" s="67">
        <f>+IF(K350&gt;=BI$6,1,0)</f>
        <v>0</v>
      </c>
      <c r="BJ350" s="67">
        <f>IF(M350&lt;BJ$6,1,0)</f>
        <v>0</v>
      </c>
      <c r="BK350" s="67">
        <f>+IF(AND(M350&gt;=BK$5,M350&lt;BK$6),1,0)</f>
        <v>0</v>
      </c>
      <c r="BL350" s="67">
        <f>+IF(AND(M350&gt;=BL$5,M350&lt;BL$6),1,0)</f>
        <v>0</v>
      </c>
      <c r="BM350" s="67">
        <f>+IF(AND(M350&gt;=BM$5,M350&lt;BM$6),1,0)</f>
        <v>1</v>
      </c>
      <c r="BN350" s="67">
        <f>+IF(M350&gt;=BN$6,1,0)</f>
        <v>0</v>
      </c>
      <c r="BO350" s="67" t="str">
        <f>+IF(M350&gt;=BO$6,"YES","NO")</f>
        <v>YES</v>
      </c>
      <c r="BP350" s="67" t="str">
        <f>+IF(K350&gt;=BP$6,"YES","NO")</f>
        <v>NO</v>
      </c>
      <c r="BQ350" s="67" t="str">
        <f>+IF(ISERROR(VLOOKUP(E350,'[1]Hi Tech List (2020)'!$A$2:$B$84,1,FALSE)),"NO","YES")</f>
        <v>NO</v>
      </c>
      <c r="BR350" s="67" t="str">
        <f>IF(AL350&gt;=BR$6,"YES","NO")</f>
        <v>NO</v>
      </c>
      <c r="BS350" s="67" t="str">
        <f>IF(AB350&gt;BS$6,"YES","NO")</f>
        <v>NO</v>
      </c>
      <c r="BT350" s="67" t="str">
        <f>IF(AC350&gt;BT$6,"YES","NO")</f>
        <v>NO</v>
      </c>
      <c r="BU350" s="67" t="str">
        <f>IF(AD350&gt;BU$6,"YES","NO")</f>
        <v>YES</v>
      </c>
      <c r="BV350" s="67" t="str">
        <f>IF(OR(BS350="YES",BT350="YES",BU350="YES"),"YES","NO")</f>
        <v>YES</v>
      </c>
      <c r="BW350" s="67" t="str">
        <f>+IF(BE350=1,BE$8,IF(BF350=1,BF$8,IF(BG350=1,BG$8,IF(BH350=1,BH$8,BI$8))))</f>
        <v>&lt;$15</v>
      </c>
      <c r="BX350" s="67" t="str">
        <f>+IF(BJ350=1,BJ$8,IF(BK350=1,BK$8,IF(BL350=1,BL$8,IF(BM350=1,BM$8,BN$8))))</f>
        <v>$25-30</v>
      </c>
    </row>
    <row r="351" spans="1:76" hidden="1" x14ac:dyDescent="0.2">
      <c r="A351" s="77" t="str">
        <f t="shared" si="24"/>
        <v>29-0000</v>
      </c>
      <c r="B351" s="77" t="str">
        <f>VLOOKUP(A351,'[1]2- &amp; 3-digit SOC'!$A$1:$B$121,2,FALSE)</f>
        <v>Healthcare Practitioners and Technical Occupations</v>
      </c>
      <c r="C351" s="77" t="str">
        <f t="shared" si="25"/>
        <v>29-0000 Healthcare Practitioners and Technical Occupations</v>
      </c>
      <c r="D351" s="77" t="str">
        <f t="shared" si="26"/>
        <v>29-2000</v>
      </c>
      <c r="E351" s="77" t="str">
        <f>VLOOKUP(D351,'[1]2- &amp; 3-digit SOC'!$A$1:$B$121,2,FALSE)</f>
        <v>Health Technologists and Technicians</v>
      </c>
      <c r="F351" s="77" t="str">
        <f t="shared" si="27"/>
        <v>29-2000 Health Technologists and Technicians</v>
      </c>
      <c r="G351" s="77" t="s">
        <v>1125</v>
      </c>
      <c r="H351" s="77" t="s">
        <v>1126</v>
      </c>
      <c r="I351" s="77" t="s">
        <v>1127</v>
      </c>
      <c r="J351" s="78" t="str">
        <f>CONCATENATE(H351, " (", R351, ")")</f>
        <v>Cardiovascular Technologists and Technicians ($47,659)</v>
      </c>
      <c r="K351" s="70">
        <v>13.6842206071</v>
      </c>
      <c r="L351" s="70">
        <v>16.417938703200001</v>
      </c>
      <c r="M351" s="70">
        <v>22.912912919899998</v>
      </c>
      <c r="N351" s="70">
        <v>25.798234411399999</v>
      </c>
      <c r="O351" s="70">
        <v>34.386160072099997</v>
      </c>
      <c r="P351" s="70">
        <v>42.360784674100003</v>
      </c>
      <c r="Q351" s="71">
        <v>47658.8588733</v>
      </c>
      <c r="R351" s="71" t="str">
        <f>TEXT(Q351, "$#,###")</f>
        <v>$47,659</v>
      </c>
      <c r="S351" s="68" t="s">
        <v>139</v>
      </c>
      <c r="T351" s="68" t="s">
        <v>8</v>
      </c>
      <c r="U351" s="68" t="s">
        <v>8</v>
      </c>
      <c r="V351" s="61">
        <v>1806.1355964100001</v>
      </c>
      <c r="W351" s="61">
        <v>1627.83175024</v>
      </c>
      <c r="X351" s="61">
        <f>W351-V351</f>
        <v>-178.30384617000004</v>
      </c>
      <c r="Y351" s="72">
        <f>X351/V351</f>
        <v>-9.8721184901293724E-2</v>
      </c>
      <c r="Z351" s="61">
        <v>1627.83175024</v>
      </c>
      <c r="AA351" s="61">
        <v>1687.57462218</v>
      </c>
      <c r="AB351" s="61">
        <f>AA351-Z351</f>
        <v>59.742871939999986</v>
      </c>
      <c r="AC351" s="72">
        <f>AB351/Z351</f>
        <v>3.6700888732015317E-2</v>
      </c>
      <c r="AD351" s="61">
        <v>388.47490243700003</v>
      </c>
      <c r="AE351" s="61">
        <v>97.118725609199998</v>
      </c>
      <c r="AF351" s="61">
        <v>237.593743319</v>
      </c>
      <c r="AG351" s="61">
        <v>79.1979144397</v>
      </c>
      <c r="AH351" s="62">
        <v>4.8000000000000001E-2</v>
      </c>
      <c r="AI351" s="61">
        <v>1597.7388663900001</v>
      </c>
      <c r="AJ351" s="61">
        <v>344.55598046</v>
      </c>
      <c r="AK351" s="63">
        <f>AJ351/AI351</f>
        <v>0.21565224938071675</v>
      </c>
      <c r="AL351" s="73">
        <v>91.7</v>
      </c>
      <c r="AM351" s="74">
        <v>1.1193439999999999</v>
      </c>
      <c r="AN351" s="74">
        <v>1.105575</v>
      </c>
      <c r="AO351" s="75">
        <v>7.4280091102699996E-5</v>
      </c>
      <c r="AP351" s="76" t="s">
        <v>90</v>
      </c>
      <c r="AQ351" s="75">
        <v>3.8993013168099999E-2</v>
      </c>
      <c r="AR351" s="75">
        <v>0.28900530882800002</v>
      </c>
      <c r="AS351" s="75">
        <v>0.27624011485599997</v>
      </c>
      <c r="AT351" s="75">
        <v>0.21058513165600001</v>
      </c>
      <c r="AU351" s="75">
        <v>0.14721074982999999</v>
      </c>
      <c r="AV351" s="75">
        <v>3.2738410311100002E-2</v>
      </c>
      <c r="AW351" s="61">
        <v>103</v>
      </c>
      <c r="AX351" s="61">
        <v>120</v>
      </c>
      <c r="AY351" s="61">
        <v>152</v>
      </c>
      <c r="AZ351" s="61">
        <v>221</v>
      </c>
      <c r="BA351" s="61">
        <v>261</v>
      </c>
      <c r="BB351" s="61">
        <f>SUM(AW351:BA351)</f>
        <v>857</v>
      </c>
      <c r="BC351" s="61">
        <f>BA351-AW351</f>
        <v>158</v>
      </c>
      <c r="BD351" s="62">
        <f>BC351/AW351</f>
        <v>1.5339805825242718</v>
      </c>
      <c r="BE351" s="67">
        <f>IF(K351&lt;BE$6,1,0)</f>
        <v>1</v>
      </c>
      <c r="BF351" s="67">
        <f>+IF(AND(K351&gt;=BF$5,K351&lt;BF$6),1,0)</f>
        <v>0</v>
      </c>
      <c r="BG351" s="67">
        <f>+IF(AND(K351&gt;=BG$5,K351&lt;BG$6),1,0)</f>
        <v>0</v>
      </c>
      <c r="BH351" s="67">
        <f>+IF(AND(K351&gt;=BH$5,K351&lt;BH$6),1,0)</f>
        <v>0</v>
      </c>
      <c r="BI351" s="67">
        <f>+IF(K351&gt;=BI$6,1,0)</f>
        <v>0</v>
      </c>
      <c r="BJ351" s="67">
        <f>IF(M351&lt;BJ$6,1,0)</f>
        <v>0</v>
      </c>
      <c r="BK351" s="67">
        <f>+IF(AND(M351&gt;=BK$5,M351&lt;BK$6),1,0)</f>
        <v>0</v>
      </c>
      <c r="BL351" s="67">
        <f>+IF(AND(M351&gt;=BL$5,M351&lt;BL$6),1,0)</f>
        <v>1</v>
      </c>
      <c r="BM351" s="67">
        <f>+IF(AND(M351&gt;=BM$5,M351&lt;BM$6),1,0)</f>
        <v>0</v>
      </c>
      <c r="BN351" s="67">
        <f>+IF(M351&gt;=BN$6,1,0)</f>
        <v>0</v>
      </c>
      <c r="BO351" s="67" t="str">
        <f>+IF(M351&gt;=BO$6,"YES","NO")</f>
        <v>YES</v>
      </c>
      <c r="BP351" s="67" t="str">
        <f>+IF(K351&gt;=BP$6,"YES","NO")</f>
        <v>NO</v>
      </c>
      <c r="BQ351" s="67" t="str">
        <f>+IF(ISERROR(VLOOKUP(E351,'[1]Hi Tech List (2020)'!$A$2:$B$84,1,FALSE)),"NO","YES")</f>
        <v>NO</v>
      </c>
      <c r="BR351" s="67" t="str">
        <f>IF(AL351&gt;=BR$6,"YES","NO")</f>
        <v>NO</v>
      </c>
      <c r="BS351" s="67" t="str">
        <f>IF(AB351&gt;BS$6,"YES","NO")</f>
        <v>NO</v>
      </c>
      <c r="BT351" s="67" t="str">
        <f>IF(AC351&gt;BT$6,"YES","NO")</f>
        <v>NO</v>
      </c>
      <c r="BU351" s="67" t="str">
        <f>IF(AD351&gt;BU$6,"YES","NO")</f>
        <v>YES</v>
      </c>
      <c r="BV351" s="67" t="str">
        <f>IF(OR(BS351="YES",BT351="YES",BU351="YES"),"YES","NO")</f>
        <v>YES</v>
      </c>
      <c r="BW351" s="67" t="str">
        <f>+IF(BE351=1,BE$8,IF(BF351=1,BF$8,IF(BG351=1,BG$8,IF(BH351=1,BH$8,BI$8))))</f>
        <v>&lt;$15</v>
      </c>
      <c r="BX351" s="67" t="str">
        <f>+IF(BJ351=1,BJ$8,IF(BK351=1,BK$8,IF(BL351=1,BL$8,IF(BM351=1,BM$8,BN$8))))</f>
        <v>$20-25</v>
      </c>
    </row>
    <row r="352" spans="1:76" hidden="1" x14ac:dyDescent="0.2">
      <c r="A352" s="77" t="str">
        <f t="shared" si="24"/>
        <v>29-0000</v>
      </c>
      <c r="B352" s="77" t="str">
        <f>VLOOKUP(A352,'[1]2- &amp; 3-digit SOC'!$A$1:$B$121,2,FALSE)</f>
        <v>Healthcare Practitioners and Technical Occupations</v>
      </c>
      <c r="C352" s="77" t="str">
        <f t="shared" si="25"/>
        <v>29-0000 Healthcare Practitioners and Technical Occupations</v>
      </c>
      <c r="D352" s="77" t="str">
        <f t="shared" si="26"/>
        <v>29-2000</v>
      </c>
      <c r="E352" s="77" t="str">
        <f>VLOOKUP(D352,'[1]2- &amp; 3-digit SOC'!$A$1:$B$121,2,FALSE)</f>
        <v>Health Technologists and Technicians</v>
      </c>
      <c r="F352" s="77" t="str">
        <f t="shared" si="27"/>
        <v>29-2000 Health Technologists and Technicians</v>
      </c>
      <c r="G352" s="77" t="s">
        <v>1128</v>
      </c>
      <c r="H352" s="77" t="s">
        <v>1129</v>
      </c>
      <c r="I352" s="77" t="s">
        <v>1130</v>
      </c>
      <c r="J352" s="78" t="str">
        <f>CONCATENATE(H352, " (", R352, ")")</f>
        <v>Magnetic Resonance Imaging Technologists ($75,341)</v>
      </c>
      <c r="K352" s="70">
        <v>26.3553020266</v>
      </c>
      <c r="L352" s="70">
        <v>30.677812896999999</v>
      </c>
      <c r="M352" s="70">
        <v>36.221577986900002</v>
      </c>
      <c r="N352" s="70">
        <v>36.793663565499998</v>
      </c>
      <c r="O352" s="70">
        <v>42.637865631799997</v>
      </c>
      <c r="P352" s="70">
        <v>47.998579008</v>
      </c>
      <c r="Q352" s="71">
        <v>75340.882212800003</v>
      </c>
      <c r="R352" s="71" t="str">
        <f>TEXT(Q352, "$#,###")</f>
        <v>$75,341</v>
      </c>
      <c r="S352" s="68" t="s">
        <v>139</v>
      </c>
      <c r="T352" s="68" t="s">
        <v>546</v>
      </c>
      <c r="U352" s="68" t="s">
        <v>8</v>
      </c>
      <c r="V352" s="61">
        <v>958.64356153200004</v>
      </c>
      <c r="W352" s="61">
        <v>879.87950867500001</v>
      </c>
      <c r="X352" s="61">
        <f>W352-V352</f>
        <v>-78.764052857000024</v>
      </c>
      <c r="Y352" s="72">
        <f>X352/V352</f>
        <v>-8.2161979715513728E-2</v>
      </c>
      <c r="Z352" s="61">
        <v>879.87950867500001</v>
      </c>
      <c r="AA352" s="61">
        <v>922.49989447200005</v>
      </c>
      <c r="AB352" s="61">
        <f>AA352-Z352</f>
        <v>42.62038579700004</v>
      </c>
      <c r="AC352" s="72">
        <f>AB352/Z352</f>
        <v>4.8438888935124276E-2</v>
      </c>
      <c r="AD352" s="61">
        <v>223.47421614199999</v>
      </c>
      <c r="AE352" s="61">
        <v>55.868554035499997</v>
      </c>
      <c r="AF352" s="61">
        <v>128.959945726</v>
      </c>
      <c r="AG352" s="61">
        <v>42.9866485752</v>
      </c>
      <c r="AH352" s="62">
        <v>4.8000000000000001E-2</v>
      </c>
      <c r="AI352" s="61">
        <v>859.87591170500002</v>
      </c>
      <c r="AJ352" s="61">
        <v>200.18991146499999</v>
      </c>
      <c r="AK352" s="63">
        <f>AJ352/AI352</f>
        <v>0.23281255904477494</v>
      </c>
      <c r="AL352" s="73">
        <v>92.8</v>
      </c>
      <c r="AM352" s="74">
        <v>0.87861599999999995</v>
      </c>
      <c r="AN352" s="74">
        <v>0.87424100000000005</v>
      </c>
      <c r="AO352" s="75">
        <v>8.7005044865000005E-5</v>
      </c>
      <c r="AP352" s="76" t="s">
        <v>90</v>
      </c>
      <c r="AQ352" s="75">
        <v>3.5175709716200002E-2</v>
      </c>
      <c r="AR352" s="75">
        <v>0.27003735362499998</v>
      </c>
      <c r="AS352" s="75">
        <v>0.28957205538500003</v>
      </c>
      <c r="AT352" s="75">
        <v>0.22959149348300001</v>
      </c>
      <c r="AU352" s="75">
        <v>0.14167048489100001</v>
      </c>
      <c r="AV352" s="75">
        <v>2.8564783498400002E-2</v>
      </c>
      <c r="AW352" s="61">
        <v>234</v>
      </c>
      <c r="AX352" s="61">
        <v>244</v>
      </c>
      <c r="AY352" s="61">
        <v>270</v>
      </c>
      <c r="AZ352" s="61">
        <v>247</v>
      </c>
      <c r="BA352" s="61">
        <v>212</v>
      </c>
      <c r="BB352" s="61">
        <f>SUM(AW352:BA352)</f>
        <v>1207</v>
      </c>
      <c r="BC352" s="61">
        <f>BA352-AW352</f>
        <v>-22</v>
      </c>
      <c r="BD352" s="62">
        <f>BC352/AW352</f>
        <v>-9.4017094017094016E-2</v>
      </c>
      <c r="BE352" s="67">
        <f>IF(K352&lt;BE$6,1,0)</f>
        <v>0</v>
      </c>
      <c r="BF352" s="67">
        <f>+IF(AND(K352&gt;=BF$5,K352&lt;BF$6),1,0)</f>
        <v>0</v>
      </c>
      <c r="BG352" s="67">
        <f>+IF(AND(K352&gt;=BG$5,K352&lt;BG$6),1,0)</f>
        <v>0</v>
      </c>
      <c r="BH352" s="67">
        <f>+IF(AND(K352&gt;=BH$5,K352&lt;BH$6),1,0)</f>
        <v>1</v>
      </c>
      <c r="BI352" s="67">
        <f>+IF(K352&gt;=BI$6,1,0)</f>
        <v>0</v>
      </c>
      <c r="BJ352" s="67">
        <f>IF(M352&lt;BJ$6,1,0)</f>
        <v>0</v>
      </c>
      <c r="BK352" s="67">
        <f>+IF(AND(M352&gt;=BK$5,M352&lt;BK$6),1,0)</f>
        <v>0</v>
      </c>
      <c r="BL352" s="67">
        <f>+IF(AND(M352&gt;=BL$5,M352&lt;BL$6),1,0)</f>
        <v>0</v>
      </c>
      <c r="BM352" s="67">
        <f>+IF(AND(M352&gt;=BM$5,M352&lt;BM$6),1,0)</f>
        <v>0</v>
      </c>
      <c r="BN352" s="67">
        <f>+IF(M352&gt;=BN$6,1,0)</f>
        <v>1</v>
      </c>
      <c r="BO352" s="67" t="str">
        <f>+IF(M352&gt;=BO$6,"YES","NO")</f>
        <v>YES</v>
      </c>
      <c r="BP352" s="67" t="str">
        <f>+IF(K352&gt;=BP$6,"YES","NO")</f>
        <v>YES</v>
      </c>
      <c r="BQ352" s="67" t="str">
        <f>+IF(ISERROR(VLOOKUP(E352,'[1]Hi Tech List (2020)'!$A$2:$B$84,1,FALSE)),"NO","YES")</f>
        <v>NO</v>
      </c>
      <c r="BR352" s="67" t="str">
        <f>IF(AL352&gt;=BR$6,"YES","NO")</f>
        <v>NO</v>
      </c>
      <c r="BS352" s="67" t="str">
        <f>IF(AB352&gt;BS$6,"YES","NO")</f>
        <v>NO</v>
      </c>
      <c r="BT352" s="67" t="str">
        <f>IF(AC352&gt;BT$6,"YES","NO")</f>
        <v>NO</v>
      </c>
      <c r="BU352" s="67" t="str">
        <f>IF(AD352&gt;BU$6,"YES","NO")</f>
        <v>YES</v>
      </c>
      <c r="BV352" s="67" t="str">
        <f>IF(OR(BS352="YES",BT352="YES",BU352="YES"),"YES","NO")</f>
        <v>YES</v>
      </c>
      <c r="BW352" s="67" t="str">
        <f>+IF(BE352=1,BE$8,IF(BF352=1,BF$8,IF(BG352=1,BG$8,IF(BH352=1,BH$8,BI$8))))</f>
        <v>$25-30</v>
      </c>
      <c r="BX352" s="67" t="str">
        <f>+IF(BJ352=1,BJ$8,IF(BK352=1,BK$8,IF(BL352=1,BL$8,IF(BM352=1,BM$8,BN$8))))</f>
        <v>&gt;$30</v>
      </c>
    </row>
    <row r="353" spans="1:76" ht="25.5" hidden="1" x14ac:dyDescent="0.2">
      <c r="A353" s="77" t="str">
        <f t="shared" si="24"/>
        <v>29-0000</v>
      </c>
      <c r="B353" s="77" t="str">
        <f>VLOOKUP(A353,'[1]2- &amp; 3-digit SOC'!$A$1:$B$121,2,FALSE)</f>
        <v>Healthcare Practitioners and Technical Occupations</v>
      </c>
      <c r="C353" s="77" t="str">
        <f t="shared" si="25"/>
        <v>29-0000 Healthcare Practitioners and Technical Occupations</v>
      </c>
      <c r="D353" s="77" t="str">
        <f t="shared" si="26"/>
        <v>29-2000</v>
      </c>
      <c r="E353" s="77" t="str">
        <f>VLOOKUP(D353,'[1]2- &amp; 3-digit SOC'!$A$1:$B$121,2,FALSE)</f>
        <v>Health Technologists and Technicians</v>
      </c>
      <c r="F353" s="77" t="str">
        <f t="shared" si="27"/>
        <v>29-2000 Health Technologists and Technicians</v>
      </c>
      <c r="G353" s="77" t="s">
        <v>1131</v>
      </c>
      <c r="H353" s="77" t="s">
        <v>1132</v>
      </c>
      <c r="I353" s="77" t="s">
        <v>1133</v>
      </c>
      <c r="J353" s="78" t="str">
        <f>CONCATENATE(H353, " (", R353, ")")</f>
        <v>Emergency Medical Technicians and Paramedics ($33,868)</v>
      </c>
      <c r="K353" s="70">
        <v>10.3562770978</v>
      </c>
      <c r="L353" s="70">
        <v>12.848377624999999</v>
      </c>
      <c r="M353" s="70">
        <v>16.2827082023</v>
      </c>
      <c r="N353" s="70">
        <v>17.169891214</v>
      </c>
      <c r="O353" s="70">
        <v>21.193087365</v>
      </c>
      <c r="P353" s="70">
        <v>25.7063317649</v>
      </c>
      <c r="Q353" s="71">
        <v>33868.0330607</v>
      </c>
      <c r="R353" s="71" t="str">
        <f>TEXT(Q353, "$#,###")</f>
        <v>$33,868</v>
      </c>
      <c r="S353" s="68" t="s">
        <v>89</v>
      </c>
      <c r="T353" s="68" t="s">
        <v>8</v>
      </c>
      <c r="U353" s="68" t="s">
        <v>8</v>
      </c>
      <c r="V353" s="61">
        <v>4323.7224205900002</v>
      </c>
      <c r="W353" s="61">
        <v>4411.4082632299996</v>
      </c>
      <c r="X353" s="61">
        <f>W353-V353</f>
        <v>87.685842639999464</v>
      </c>
      <c r="Y353" s="72">
        <f>X353/V353</f>
        <v>2.0280173912744878E-2</v>
      </c>
      <c r="Z353" s="61">
        <v>4411.4082632299996</v>
      </c>
      <c r="AA353" s="61">
        <v>4591.93906763</v>
      </c>
      <c r="AB353" s="61">
        <f>AA353-Z353</f>
        <v>180.53080440000031</v>
      </c>
      <c r="AC353" s="72">
        <f>AB353/Z353</f>
        <v>4.0923622033526549E-2</v>
      </c>
      <c r="AD353" s="61">
        <v>1297.23683243</v>
      </c>
      <c r="AE353" s="61">
        <v>324.30920810700002</v>
      </c>
      <c r="AF353" s="61">
        <v>795.29780872900005</v>
      </c>
      <c r="AG353" s="61">
        <v>265.09926957599998</v>
      </c>
      <c r="AH353" s="62">
        <v>5.9200603318300002E-2</v>
      </c>
      <c r="AI353" s="61">
        <v>4329.3197987900003</v>
      </c>
      <c r="AJ353" s="61">
        <v>1374.1486311399999</v>
      </c>
      <c r="AK353" s="63">
        <f>AJ353/AI353</f>
        <v>0.31740520335874939</v>
      </c>
      <c r="AL353" s="73">
        <v>83.7</v>
      </c>
      <c r="AM353" s="74">
        <v>0.64094200000000001</v>
      </c>
      <c r="AN353" s="74">
        <v>0.63616899999999998</v>
      </c>
      <c r="AO353" s="76" t="s">
        <v>90</v>
      </c>
      <c r="AP353" s="75">
        <v>4.9317308302599998E-2</v>
      </c>
      <c r="AQ353" s="75">
        <v>9.4167042075699994E-2</v>
      </c>
      <c r="AR353" s="75">
        <v>0.375233952042</v>
      </c>
      <c r="AS353" s="75">
        <v>0.251375399966</v>
      </c>
      <c r="AT353" s="75">
        <v>0.14880048946800001</v>
      </c>
      <c r="AU353" s="75">
        <v>6.6372898912000003E-2</v>
      </c>
      <c r="AV353" s="75">
        <v>1.2950470471600001E-2</v>
      </c>
      <c r="AW353" s="61">
        <v>449</v>
      </c>
      <c r="AX353" s="61">
        <v>328</v>
      </c>
      <c r="AY353" s="61">
        <v>402</v>
      </c>
      <c r="AZ353" s="61">
        <v>539</v>
      </c>
      <c r="BA353" s="61">
        <v>571</v>
      </c>
      <c r="BB353" s="61">
        <f>SUM(AW353:BA353)</f>
        <v>2289</v>
      </c>
      <c r="BC353" s="61">
        <f>BA353-AW353</f>
        <v>122</v>
      </c>
      <c r="BD353" s="62">
        <f>BC353/AW353</f>
        <v>0.27171492204899778</v>
      </c>
      <c r="BE353" s="67">
        <f>IF(K353&lt;BE$6,1,0)</f>
        <v>1</v>
      </c>
      <c r="BF353" s="67">
        <f>+IF(AND(K353&gt;=BF$5,K353&lt;BF$6),1,0)</f>
        <v>0</v>
      </c>
      <c r="BG353" s="67">
        <f>+IF(AND(K353&gt;=BG$5,K353&lt;BG$6),1,0)</f>
        <v>0</v>
      </c>
      <c r="BH353" s="67">
        <f>+IF(AND(K353&gt;=BH$5,K353&lt;BH$6),1,0)</f>
        <v>0</v>
      </c>
      <c r="BI353" s="67">
        <f>+IF(K353&gt;=BI$6,1,0)</f>
        <v>0</v>
      </c>
      <c r="BJ353" s="67">
        <f>IF(M353&lt;BJ$6,1,0)</f>
        <v>0</v>
      </c>
      <c r="BK353" s="67">
        <f>+IF(AND(M353&gt;=BK$5,M353&lt;BK$6),1,0)</f>
        <v>1</v>
      </c>
      <c r="BL353" s="67">
        <f>+IF(AND(M353&gt;=BL$5,M353&lt;BL$6),1,0)</f>
        <v>0</v>
      </c>
      <c r="BM353" s="67">
        <f>+IF(AND(M353&gt;=BM$5,M353&lt;BM$6),1,0)</f>
        <v>0</v>
      </c>
      <c r="BN353" s="67">
        <f>+IF(M353&gt;=BN$6,1,0)</f>
        <v>0</v>
      </c>
      <c r="BO353" s="67" t="str">
        <f>+IF(M353&gt;=BO$6,"YES","NO")</f>
        <v>NO</v>
      </c>
      <c r="BP353" s="67" t="str">
        <f>+IF(K353&gt;=BP$6,"YES","NO")</f>
        <v>NO</v>
      </c>
      <c r="BQ353" s="67" t="str">
        <f>+IF(ISERROR(VLOOKUP(E353,'[1]Hi Tech List (2020)'!$A$2:$B$84,1,FALSE)),"NO","YES")</f>
        <v>NO</v>
      </c>
      <c r="BR353" s="67" t="str">
        <f>IF(AL353&gt;=BR$6,"YES","NO")</f>
        <v>NO</v>
      </c>
      <c r="BS353" s="67" t="str">
        <f>IF(AB353&gt;BS$6,"YES","NO")</f>
        <v>YES</v>
      </c>
      <c r="BT353" s="67" t="str">
        <f>IF(AC353&gt;BT$6,"YES","NO")</f>
        <v>NO</v>
      </c>
      <c r="BU353" s="67" t="str">
        <f>IF(AD353&gt;BU$6,"YES","NO")</f>
        <v>YES</v>
      </c>
      <c r="BV353" s="67" t="str">
        <f>IF(OR(BS353="YES",BT353="YES",BU353="YES"),"YES","NO")</f>
        <v>YES</v>
      </c>
      <c r="BW353" s="67" t="str">
        <f>+IF(BE353=1,BE$8,IF(BF353=1,BF$8,IF(BG353=1,BG$8,IF(BH353=1,BH$8,BI$8))))</f>
        <v>&lt;$15</v>
      </c>
      <c r="BX353" s="67" t="str">
        <f>+IF(BJ353=1,BJ$8,IF(BK353=1,BK$8,IF(BL353=1,BL$8,IF(BM353=1,BM$8,BN$8))))</f>
        <v>$15-20</v>
      </c>
    </row>
    <row r="354" spans="1:76" hidden="1" x14ac:dyDescent="0.2">
      <c r="A354" s="77" t="str">
        <f t="shared" si="24"/>
        <v>29-0000</v>
      </c>
      <c r="B354" s="77" t="str">
        <f>VLOOKUP(A354,'[1]2- &amp; 3-digit SOC'!$A$1:$B$121,2,FALSE)</f>
        <v>Healthcare Practitioners and Technical Occupations</v>
      </c>
      <c r="C354" s="77" t="str">
        <f t="shared" si="25"/>
        <v>29-0000 Healthcare Practitioners and Technical Occupations</v>
      </c>
      <c r="D354" s="77" t="str">
        <f t="shared" si="26"/>
        <v>29-2000</v>
      </c>
      <c r="E354" s="77" t="str">
        <f>VLOOKUP(D354,'[1]2- &amp; 3-digit SOC'!$A$1:$B$121,2,FALSE)</f>
        <v>Health Technologists and Technicians</v>
      </c>
      <c r="F354" s="77" t="str">
        <f t="shared" si="27"/>
        <v>29-2000 Health Technologists and Technicians</v>
      </c>
      <c r="G354" s="77" t="s">
        <v>1134</v>
      </c>
      <c r="H354" s="77" t="s">
        <v>1135</v>
      </c>
      <c r="I354" s="77" t="s">
        <v>1136</v>
      </c>
      <c r="J354" s="78" t="str">
        <f>CONCATENATE(H354, " (", R354, ")")</f>
        <v>Dietetic Technicians ($26,043)</v>
      </c>
      <c r="K354" s="70">
        <v>9.6372723227500003</v>
      </c>
      <c r="L354" s="70">
        <v>10.671486208699999</v>
      </c>
      <c r="M354" s="70">
        <v>12.5204691409</v>
      </c>
      <c r="N354" s="70">
        <v>13.842618094400001</v>
      </c>
      <c r="O354" s="70">
        <v>15.412708565999999</v>
      </c>
      <c r="P354" s="70">
        <v>18.7911752708</v>
      </c>
      <c r="Q354" s="71">
        <v>26042.5758131</v>
      </c>
      <c r="R354" s="71" t="str">
        <f>TEXT(Q354, "$#,###")</f>
        <v>$26,043</v>
      </c>
      <c r="S354" s="68" t="s">
        <v>139</v>
      </c>
      <c r="T354" s="68" t="s">
        <v>8</v>
      </c>
      <c r="U354" s="68" t="s">
        <v>8</v>
      </c>
      <c r="V354" s="61">
        <v>660.09484500200006</v>
      </c>
      <c r="W354" s="61">
        <v>574.57899982499998</v>
      </c>
      <c r="X354" s="61">
        <f>W354-V354</f>
        <v>-85.515845177000074</v>
      </c>
      <c r="Y354" s="72">
        <f>X354/V354</f>
        <v>-0.1295508453436581</v>
      </c>
      <c r="Z354" s="61">
        <v>574.57899982499998</v>
      </c>
      <c r="AA354" s="61">
        <v>600.84725837799999</v>
      </c>
      <c r="AB354" s="61">
        <f>AA354-Z354</f>
        <v>26.26825855300001</v>
      </c>
      <c r="AC354" s="72">
        <f>AB354/Z354</f>
        <v>4.571740102057429E-2</v>
      </c>
      <c r="AD354" s="61">
        <v>205.89411406299999</v>
      </c>
      <c r="AE354" s="61">
        <v>51.473528515799998</v>
      </c>
      <c r="AF354" s="61">
        <v>129.67113430200001</v>
      </c>
      <c r="AG354" s="61">
        <v>43.223711434000002</v>
      </c>
      <c r="AH354" s="62">
        <v>7.3999999999999996E-2</v>
      </c>
      <c r="AI354" s="61">
        <v>562.403217273</v>
      </c>
      <c r="AJ354" s="61">
        <v>296.65019882899998</v>
      </c>
      <c r="AK354" s="63">
        <f>AJ354/AI354</f>
        <v>0.52746888658889191</v>
      </c>
      <c r="AL354" s="73">
        <v>87.2</v>
      </c>
      <c r="AM354" s="74">
        <v>0.72097699999999998</v>
      </c>
      <c r="AN354" s="74">
        <v>0.72225099999999998</v>
      </c>
      <c r="AO354" s="76" t="s">
        <v>90</v>
      </c>
      <c r="AP354" s="75">
        <v>3.1554854430000001E-2</v>
      </c>
      <c r="AQ354" s="75">
        <v>7.4276397779799996E-2</v>
      </c>
      <c r="AR354" s="75">
        <v>0.31719094331999997</v>
      </c>
      <c r="AS354" s="75">
        <v>0.23030420149899999</v>
      </c>
      <c r="AT354" s="75">
        <v>0.17184158547200001</v>
      </c>
      <c r="AU354" s="75">
        <v>0.14063099279399999</v>
      </c>
      <c r="AV354" s="75">
        <v>2.76405127386E-2</v>
      </c>
      <c r="AW354" s="61">
        <v>356</v>
      </c>
      <c r="AX354" s="61">
        <v>336</v>
      </c>
      <c r="AY354" s="61">
        <v>424</v>
      </c>
      <c r="AZ354" s="61">
        <v>434</v>
      </c>
      <c r="BA354" s="61">
        <v>500</v>
      </c>
      <c r="BB354" s="61">
        <f>SUM(AW354:BA354)</f>
        <v>2050</v>
      </c>
      <c r="BC354" s="61">
        <f>BA354-AW354</f>
        <v>144</v>
      </c>
      <c r="BD354" s="62">
        <f>BC354/AW354</f>
        <v>0.4044943820224719</v>
      </c>
      <c r="BE354" s="67">
        <f>IF(K354&lt;BE$6,1,0)</f>
        <v>1</v>
      </c>
      <c r="BF354" s="67">
        <f>+IF(AND(K354&gt;=BF$5,K354&lt;BF$6),1,0)</f>
        <v>0</v>
      </c>
      <c r="BG354" s="67">
        <f>+IF(AND(K354&gt;=BG$5,K354&lt;BG$6),1,0)</f>
        <v>0</v>
      </c>
      <c r="BH354" s="67">
        <f>+IF(AND(K354&gt;=BH$5,K354&lt;BH$6),1,0)</f>
        <v>0</v>
      </c>
      <c r="BI354" s="67">
        <f>+IF(K354&gt;=BI$6,1,0)</f>
        <v>0</v>
      </c>
      <c r="BJ354" s="67">
        <f>IF(M354&lt;BJ$6,1,0)</f>
        <v>1</v>
      </c>
      <c r="BK354" s="67">
        <f>+IF(AND(M354&gt;=BK$5,M354&lt;BK$6),1,0)</f>
        <v>0</v>
      </c>
      <c r="BL354" s="67">
        <f>+IF(AND(M354&gt;=BL$5,M354&lt;BL$6),1,0)</f>
        <v>0</v>
      </c>
      <c r="BM354" s="67">
        <f>+IF(AND(M354&gt;=BM$5,M354&lt;BM$6),1,0)</f>
        <v>0</v>
      </c>
      <c r="BN354" s="67">
        <f>+IF(M354&gt;=BN$6,1,0)</f>
        <v>0</v>
      </c>
      <c r="BO354" s="67" t="str">
        <f>+IF(M354&gt;=BO$6,"YES","NO")</f>
        <v>NO</v>
      </c>
      <c r="BP354" s="67" t="str">
        <f>+IF(K354&gt;=BP$6,"YES","NO")</f>
        <v>NO</v>
      </c>
      <c r="BQ354" s="67" t="str">
        <f>+IF(ISERROR(VLOOKUP(E354,'[1]Hi Tech List (2020)'!$A$2:$B$84,1,FALSE)),"NO","YES")</f>
        <v>NO</v>
      </c>
      <c r="BR354" s="67" t="str">
        <f>IF(AL354&gt;=BR$6,"YES","NO")</f>
        <v>NO</v>
      </c>
      <c r="BS354" s="67" t="str">
        <f>IF(AB354&gt;BS$6,"YES","NO")</f>
        <v>NO</v>
      </c>
      <c r="BT354" s="67" t="str">
        <f>IF(AC354&gt;BT$6,"YES","NO")</f>
        <v>NO</v>
      </c>
      <c r="BU354" s="67" t="str">
        <f>IF(AD354&gt;BU$6,"YES","NO")</f>
        <v>YES</v>
      </c>
      <c r="BV354" s="67" t="str">
        <f>IF(OR(BS354="YES",BT354="YES",BU354="YES"),"YES","NO")</f>
        <v>YES</v>
      </c>
      <c r="BW354" s="67" t="str">
        <f>+IF(BE354=1,BE$8,IF(BF354=1,BF$8,IF(BG354=1,BG$8,IF(BH354=1,BH$8,BI$8))))</f>
        <v>&lt;$15</v>
      </c>
      <c r="BX354" s="67" t="str">
        <f>+IF(BJ354=1,BJ$8,IF(BK354=1,BK$8,IF(BL354=1,BL$8,IF(BM354=1,BM$8,BN$8))))</f>
        <v>&lt;$15</v>
      </c>
    </row>
    <row r="355" spans="1:76" hidden="1" x14ac:dyDescent="0.2">
      <c r="A355" s="77" t="str">
        <f t="shared" si="24"/>
        <v>29-0000</v>
      </c>
      <c r="B355" s="77" t="str">
        <f>VLOOKUP(A355,'[1]2- &amp; 3-digit SOC'!$A$1:$B$121,2,FALSE)</f>
        <v>Healthcare Practitioners and Technical Occupations</v>
      </c>
      <c r="C355" s="77" t="str">
        <f t="shared" si="25"/>
        <v>29-0000 Healthcare Practitioners and Technical Occupations</v>
      </c>
      <c r="D355" s="77" t="str">
        <f t="shared" si="26"/>
        <v>29-2000</v>
      </c>
      <c r="E355" s="77" t="str">
        <f>VLOOKUP(D355,'[1]2- &amp; 3-digit SOC'!$A$1:$B$121,2,FALSE)</f>
        <v>Health Technologists and Technicians</v>
      </c>
      <c r="F355" s="77" t="str">
        <f t="shared" si="27"/>
        <v>29-2000 Health Technologists and Technicians</v>
      </c>
      <c r="G355" s="77" t="s">
        <v>1137</v>
      </c>
      <c r="H355" s="77" t="s">
        <v>1138</v>
      </c>
      <c r="I355" s="77" t="s">
        <v>1139</v>
      </c>
      <c r="J355" s="78" t="str">
        <f>CONCATENATE(H355, " (", R355, ")")</f>
        <v>Pharmacy Technicians ($34,996)</v>
      </c>
      <c r="K355" s="70">
        <v>11.124387738399999</v>
      </c>
      <c r="L355" s="70">
        <v>13.4812633156</v>
      </c>
      <c r="M355" s="70">
        <v>16.8252207134</v>
      </c>
      <c r="N355" s="70">
        <v>17.249542102500001</v>
      </c>
      <c r="O355" s="70">
        <v>20.351983367100001</v>
      </c>
      <c r="P355" s="70">
        <v>23.930322818099999</v>
      </c>
      <c r="Q355" s="71">
        <v>34996.459083900001</v>
      </c>
      <c r="R355" s="71" t="str">
        <f>TEXT(Q355, "$#,###")</f>
        <v>$34,996</v>
      </c>
      <c r="S355" s="68" t="s">
        <v>307</v>
      </c>
      <c r="T355" s="68" t="s">
        <v>8</v>
      </c>
      <c r="U355" s="68" t="s">
        <v>85</v>
      </c>
      <c r="V355" s="61">
        <v>11329.8293758</v>
      </c>
      <c r="W355" s="61">
        <v>11933.2191449</v>
      </c>
      <c r="X355" s="61">
        <f>W355-V355</f>
        <v>603.38976910000019</v>
      </c>
      <c r="Y355" s="72">
        <f>X355/V355</f>
        <v>5.3256739275245685E-2</v>
      </c>
      <c r="Z355" s="61">
        <v>11933.2191449</v>
      </c>
      <c r="AA355" s="61">
        <v>12424.568724999999</v>
      </c>
      <c r="AB355" s="61">
        <f>AA355-Z355</f>
        <v>491.349580099999</v>
      </c>
      <c r="AC355" s="72">
        <f>AB355/Z355</f>
        <v>4.1174939815799089E-2</v>
      </c>
      <c r="AD355" s="61">
        <v>4205.1161570000004</v>
      </c>
      <c r="AE355" s="61">
        <v>1051.2790392500001</v>
      </c>
      <c r="AF355" s="61">
        <v>2688.42392754</v>
      </c>
      <c r="AG355" s="61">
        <v>896.14130917900002</v>
      </c>
      <c r="AH355" s="62">
        <v>7.3999999999999996E-2</v>
      </c>
      <c r="AI355" s="61">
        <v>11701.681875599999</v>
      </c>
      <c r="AJ355" s="61">
        <v>5990.8747831199998</v>
      </c>
      <c r="AK355" s="63">
        <f>AJ355/AI355</f>
        <v>0.51196698447357336</v>
      </c>
      <c r="AL355" s="73">
        <v>109.9</v>
      </c>
      <c r="AM355" s="74">
        <v>1.1390400000000001</v>
      </c>
      <c r="AN355" s="74">
        <v>1.145213</v>
      </c>
      <c r="AO355" s="75">
        <v>5.87432479347E-3</v>
      </c>
      <c r="AP355" s="75">
        <v>7.2685253038600003E-2</v>
      </c>
      <c r="AQ355" s="75">
        <v>0.112371616777</v>
      </c>
      <c r="AR355" s="75">
        <v>0.33074549033099998</v>
      </c>
      <c r="AS355" s="75">
        <v>0.21355769057099999</v>
      </c>
      <c r="AT355" s="75">
        <v>0.14809272851999999</v>
      </c>
      <c r="AU355" s="75">
        <v>9.5094467675299998E-2</v>
      </c>
      <c r="AV355" s="75">
        <v>2.1578428293399999E-2</v>
      </c>
      <c r="AW355" s="61">
        <v>187</v>
      </c>
      <c r="AX355" s="61">
        <v>243</v>
      </c>
      <c r="AY355" s="61">
        <v>224</v>
      </c>
      <c r="AZ355" s="61">
        <v>316</v>
      </c>
      <c r="BA355" s="61">
        <v>322</v>
      </c>
      <c r="BB355" s="61">
        <f>SUM(AW355:BA355)</f>
        <v>1292</v>
      </c>
      <c r="BC355" s="61">
        <f>BA355-AW355</f>
        <v>135</v>
      </c>
      <c r="BD355" s="62">
        <f>BC355/AW355</f>
        <v>0.72192513368983957</v>
      </c>
      <c r="BE355" s="67">
        <f>IF(K355&lt;BE$6,1,0)</f>
        <v>1</v>
      </c>
      <c r="BF355" s="67">
        <f>+IF(AND(K355&gt;=BF$5,K355&lt;BF$6),1,0)</f>
        <v>0</v>
      </c>
      <c r="BG355" s="67">
        <f>+IF(AND(K355&gt;=BG$5,K355&lt;BG$6),1,0)</f>
        <v>0</v>
      </c>
      <c r="BH355" s="67">
        <f>+IF(AND(K355&gt;=BH$5,K355&lt;BH$6),1,0)</f>
        <v>0</v>
      </c>
      <c r="BI355" s="67">
        <f>+IF(K355&gt;=BI$6,1,0)</f>
        <v>0</v>
      </c>
      <c r="BJ355" s="67">
        <f>IF(M355&lt;BJ$6,1,0)</f>
        <v>0</v>
      </c>
      <c r="BK355" s="67">
        <f>+IF(AND(M355&gt;=BK$5,M355&lt;BK$6),1,0)</f>
        <v>1</v>
      </c>
      <c r="BL355" s="67">
        <f>+IF(AND(M355&gt;=BL$5,M355&lt;BL$6),1,0)</f>
        <v>0</v>
      </c>
      <c r="BM355" s="67">
        <f>+IF(AND(M355&gt;=BM$5,M355&lt;BM$6),1,0)</f>
        <v>0</v>
      </c>
      <c r="BN355" s="67">
        <f>+IF(M355&gt;=BN$6,1,0)</f>
        <v>0</v>
      </c>
      <c r="BO355" s="67" t="str">
        <f>+IF(M355&gt;=BO$6,"YES","NO")</f>
        <v>NO</v>
      </c>
      <c r="BP355" s="67" t="str">
        <f>+IF(K355&gt;=BP$6,"YES","NO")</f>
        <v>NO</v>
      </c>
      <c r="BQ355" s="67" t="str">
        <f>+IF(ISERROR(VLOOKUP(E355,'[1]Hi Tech List (2020)'!$A$2:$B$84,1,FALSE)),"NO","YES")</f>
        <v>NO</v>
      </c>
      <c r="BR355" s="67" t="str">
        <f>IF(AL355&gt;=BR$6,"YES","NO")</f>
        <v>YES</v>
      </c>
      <c r="BS355" s="67" t="str">
        <f>IF(AB355&gt;BS$6,"YES","NO")</f>
        <v>YES</v>
      </c>
      <c r="BT355" s="67" t="str">
        <f>IF(AC355&gt;BT$6,"YES","NO")</f>
        <v>NO</v>
      </c>
      <c r="BU355" s="67" t="str">
        <f>IF(AD355&gt;BU$6,"YES","NO")</f>
        <v>YES</v>
      </c>
      <c r="BV355" s="67" t="str">
        <f>IF(OR(BS355="YES",BT355="YES",BU355="YES"),"YES","NO")</f>
        <v>YES</v>
      </c>
      <c r="BW355" s="67" t="str">
        <f>+IF(BE355=1,BE$8,IF(BF355=1,BF$8,IF(BG355=1,BG$8,IF(BH355=1,BH$8,BI$8))))</f>
        <v>&lt;$15</v>
      </c>
      <c r="BX355" s="67" t="str">
        <f>+IF(BJ355=1,BJ$8,IF(BK355=1,BK$8,IF(BL355=1,BL$8,IF(BM355=1,BM$8,BN$8))))</f>
        <v>$15-20</v>
      </c>
    </row>
    <row r="356" spans="1:76" hidden="1" x14ac:dyDescent="0.2">
      <c r="A356" s="77" t="str">
        <f t="shared" si="24"/>
        <v>29-0000</v>
      </c>
      <c r="B356" s="77" t="str">
        <f>VLOOKUP(A356,'[1]2- &amp; 3-digit SOC'!$A$1:$B$121,2,FALSE)</f>
        <v>Healthcare Practitioners and Technical Occupations</v>
      </c>
      <c r="C356" s="77" t="str">
        <f t="shared" si="25"/>
        <v>29-0000 Healthcare Practitioners and Technical Occupations</v>
      </c>
      <c r="D356" s="77" t="str">
        <f t="shared" si="26"/>
        <v>29-2000</v>
      </c>
      <c r="E356" s="77" t="str">
        <f>VLOOKUP(D356,'[1]2- &amp; 3-digit SOC'!$A$1:$B$121,2,FALSE)</f>
        <v>Health Technologists and Technicians</v>
      </c>
      <c r="F356" s="77" t="str">
        <f t="shared" si="27"/>
        <v>29-2000 Health Technologists and Technicians</v>
      </c>
      <c r="G356" s="77" t="s">
        <v>1140</v>
      </c>
      <c r="H356" s="77" t="s">
        <v>1141</v>
      </c>
      <c r="I356" s="77" t="s">
        <v>1142</v>
      </c>
      <c r="J356" s="78" t="str">
        <f>CONCATENATE(H356, " (", R356, ")")</f>
        <v>Psychiatric Technicians ($33,238)</v>
      </c>
      <c r="K356" s="70">
        <v>12.512002320700001</v>
      </c>
      <c r="L356" s="70">
        <v>13.897570378099999</v>
      </c>
      <c r="M356" s="70">
        <v>15.979633464300001</v>
      </c>
      <c r="N356" s="70">
        <v>16.152708034500002</v>
      </c>
      <c r="O356" s="70">
        <v>18.189017458599999</v>
      </c>
      <c r="P356" s="70">
        <v>20.064349290999999</v>
      </c>
      <c r="Q356" s="71">
        <v>33237.637605800002</v>
      </c>
      <c r="R356" s="71" t="str">
        <f>TEXT(Q356, "$#,###")</f>
        <v>$33,238</v>
      </c>
      <c r="S356" s="68" t="s">
        <v>89</v>
      </c>
      <c r="T356" s="68" t="s">
        <v>546</v>
      </c>
      <c r="U356" s="68" t="s">
        <v>317</v>
      </c>
      <c r="V356" s="61">
        <v>995.91877215600005</v>
      </c>
      <c r="W356" s="61">
        <v>1242.98171966</v>
      </c>
      <c r="X356" s="61">
        <f>W356-V356</f>
        <v>247.06294750399991</v>
      </c>
      <c r="Y356" s="72">
        <f>X356/V356</f>
        <v>0.24807539973280082</v>
      </c>
      <c r="Z356" s="61">
        <v>1242.98171966</v>
      </c>
      <c r="AA356" s="61">
        <v>1325.2907713100001</v>
      </c>
      <c r="AB356" s="61">
        <f>AA356-Z356</f>
        <v>82.309051650000129</v>
      </c>
      <c r="AC356" s="72">
        <f>AB356/Z356</f>
        <v>6.6219036328639333E-2</v>
      </c>
      <c r="AD356" s="61">
        <v>478.15807119099998</v>
      </c>
      <c r="AE356" s="61">
        <v>119.53951779800001</v>
      </c>
      <c r="AF356" s="61">
        <v>282.60001682900003</v>
      </c>
      <c r="AG356" s="61">
        <v>94.200005609599998</v>
      </c>
      <c r="AH356" s="62">
        <v>7.3999999999999996E-2</v>
      </c>
      <c r="AI356" s="61">
        <v>1205.8439369099999</v>
      </c>
      <c r="AJ356" s="61">
        <v>496.21401223399999</v>
      </c>
      <c r="AK356" s="63">
        <f>AJ356/AI356</f>
        <v>0.41150765621093449</v>
      </c>
      <c r="AL356" s="73">
        <v>79.400000000000006</v>
      </c>
      <c r="AM356" s="74">
        <v>0.56552400000000003</v>
      </c>
      <c r="AN356" s="74">
        <v>0.56390499999999999</v>
      </c>
      <c r="AO356" s="76" t="s">
        <v>90</v>
      </c>
      <c r="AP356" s="75">
        <v>3.1699435292599998E-2</v>
      </c>
      <c r="AQ356" s="75">
        <v>8.7651074651699995E-2</v>
      </c>
      <c r="AR356" s="75">
        <v>0.368737682889</v>
      </c>
      <c r="AS356" s="75">
        <v>0.21816653251900001</v>
      </c>
      <c r="AT356" s="75">
        <v>0.16871252750099999</v>
      </c>
      <c r="AU356" s="75">
        <v>9.7514309050399997E-2</v>
      </c>
      <c r="AV356" s="75">
        <v>2.64255471441E-2</v>
      </c>
      <c r="AW356" s="61">
        <v>170</v>
      </c>
      <c r="AX356" s="61">
        <v>157</v>
      </c>
      <c r="AY356" s="61">
        <v>215</v>
      </c>
      <c r="AZ356" s="61">
        <v>283</v>
      </c>
      <c r="BA356" s="61">
        <v>309</v>
      </c>
      <c r="BB356" s="61">
        <f>SUM(AW356:BA356)</f>
        <v>1134</v>
      </c>
      <c r="BC356" s="61">
        <f>BA356-AW356</f>
        <v>139</v>
      </c>
      <c r="BD356" s="62">
        <f>BC356/AW356</f>
        <v>0.81764705882352939</v>
      </c>
      <c r="BE356" s="67">
        <f>IF(K356&lt;BE$6,1,0)</f>
        <v>1</v>
      </c>
      <c r="BF356" s="67">
        <f>+IF(AND(K356&gt;=BF$5,K356&lt;BF$6),1,0)</f>
        <v>0</v>
      </c>
      <c r="BG356" s="67">
        <f>+IF(AND(K356&gt;=BG$5,K356&lt;BG$6),1,0)</f>
        <v>0</v>
      </c>
      <c r="BH356" s="67">
        <f>+IF(AND(K356&gt;=BH$5,K356&lt;BH$6),1,0)</f>
        <v>0</v>
      </c>
      <c r="BI356" s="67">
        <f>+IF(K356&gt;=BI$6,1,0)</f>
        <v>0</v>
      </c>
      <c r="BJ356" s="67">
        <f>IF(M356&lt;BJ$6,1,0)</f>
        <v>0</v>
      </c>
      <c r="BK356" s="67">
        <f>+IF(AND(M356&gt;=BK$5,M356&lt;BK$6),1,0)</f>
        <v>1</v>
      </c>
      <c r="BL356" s="67">
        <f>+IF(AND(M356&gt;=BL$5,M356&lt;BL$6),1,0)</f>
        <v>0</v>
      </c>
      <c r="BM356" s="67">
        <f>+IF(AND(M356&gt;=BM$5,M356&lt;BM$6),1,0)</f>
        <v>0</v>
      </c>
      <c r="BN356" s="67">
        <f>+IF(M356&gt;=BN$6,1,0)</f>
        <v>0</v>
      </c>
      <c r="BO356" s="67" t="str">
        <f>+IF(M356&gt;=BO$6,"YES","NO")</f>
        <v>NO</v>
      </c>
      <c r="BP356" s="67" t="str">
        <f>+IF(K356&gt;=BP$6,"YES","NO")</f>
        <v>NO</v>
      </c>
      <c r="BQ356" s="67" t="str">
        <f>+IF(ISERROR(VLOOKUP(E356,'[1]Hi Tech List (2020)'!$A$2:$B$84,1,FALSE)),"NO","YES")</f>
        <v>NO</v>
      </c>
      <c r="BR356" s="67" t="str">
        <f>IF(AL356&gt;=BR$6,"YES","NO")</f>
        <v>NO</v>
      </c>
      <c r="BS356" s="67" t="str">
        <f>IF(AB356&gt;BS$6,"YES","NO")</f>
        <v>NO</v>
      </c>
      <c r="BT356" s="67" t="str">
        <f>IF(AC356&gt;BT$6,"YES","NO")</f>
        <v>NO</v>
      </c>
      <c r="BU356" s="67" t="str">
        <f>IF(AD356&gt;BU$6,"YES","NO")</f>
        <v>YES</v>
      </c>
      <c r="BV356" s="67" t="str">
        <f>IF(OR(BS356="YES",BT356="YES",BU356="YES"),"YES","NO")</f>
        <v>YES</v>
      </c>
      <c r="BW356" s="67" t="str">
        <f>+IF(BE356=1,BE$8,IF(BF356=1,BF$8,IF(BG356=1,BG$8,IF(BH356=1,BH$8,BI$8))))</f>
        <v>&lt;$15</v>
      </c>
      <c r="BX356" s="67" t="str">
        <f>+IF(BJ356=1,BJ$8,IF(BK356=1,BK$8,IF(BL356=1,BL$8,IF(BM356=1,BM$8,BN$8))))</f>
        <v>$15-20</v>
      </c>
    </row>
    <row r="357" spans="1:76" hidden="1" x14ac:dyDescent="0.2">
      <c r="A357" s="77" t="str">
        <f t="shared" si="24"/>
        <v>29-0000</v>
      </c>
      <c r="B357" s="77" t="str">
        <f>VLOOKUP(A357,'[1]2- &amp; 3-digit SOC'!$A$1:$B$121,2,FALSE)</f>
        <v>Healthcare Practitioners and Technical Occupations</v>
      </c>
      <c r="C357" s="77" t="str">
        <f t="shared" si="25"/>
        <v>29-0000 Healthcare Practitioners and Technical Occupations</v>
      </c>
      <c r="D357" s="77" t="str">
        <f t="shared" si="26"/>
        <v>29-2000</v>
      </c>
      <c r="E357" s="77" t="str">
        <f>VLOOKUP(D357,'[1]2- &amp; 3-digit SOC'!$A$1:$B$121,2,FALSE)</f>
        <v>Health Technologists and Technicians</v>
      </c>
      <c r="F357" s="77" t="str">
        <f t="shared" si="27"/>
        <v>29-2000 Health Technologists and Technicians</v>
      </c>
      <c r="G357" s="77" t="s">
        <v>1143</v>
      </c>
      <c r="H357" s="77" t="s">
        <v>1144</v>
      </c>
      <c r="I357" s="77" t="s">
        <v>1145</v>
      </c>
      <c r="J357" s="78" t="str">
        <f>CONCATENATE(H357, " (", R357, ")")</f>
        <v>Veterinary Technologists and Technicians ($34,568)</v>
      </c>
      <c r="K357" s="70">
        <v>12.2861421896</v>
      </c>
      <c r="L357" s="70">
        <v>13.844052507100001</v>
      </c>
      <c r="M357" s="70">
        <v>16.619172464999998</v>
      </c>
      <c r="N357" s="70">
        <v>17.624480506600001</v>
      </c>
      <c r="O357" s="70">
        <v>19.827580034</v>
      </c>
      <c r="P357" s="70">
        <v>24.431725806399999</v>
      </c>
      <c r="Q357" s="71">
        <v>34567.878727199997</v>
      </c>
      <c r="R357" s="71" t="str">
        <f>TEXT(Q357, "$#,###")</f>
        <v>$34,568</v>
      </c>
      <c r="S357" s="68" t="s">
        <v>139</v>
      </c>
      <c r="T357" s="68" t="s">
        <v>8</v>
      </c>
      <c r="U357" s="68" t="s">
        <v>8</v>
      </c>
      <c r="V357" s="61">
        <v>3270.3367428800002</v>
      </c>
      <c r="W357" s="61">
        <v>3546.4763853700001</v>
      </c>
      <c r="X357" s="61">
        <f>W357-V357</f>
        <v>276.13964248999991</v>
      </c>
      <c r="Y357" s="72">
        <f>X357/V357</f>
        <v>8.4437678502434402E-2</v>
      </c>
      <c r="Z357" s="61">
        <v>3546.4763853700001</v>
      </c>
      <c r="AA357" s="61">
        <v>3778.9761463899999</v>
      </c>
      <c r="AB357" s="61">
        <f>AA357-Z357</f>
        <v>232.49976101999982</v>
      </c>
      <c r="AC357" s="72">
        <f>AB357/Z357</f>
        <v>6.5557961129845049E-2</v>
      </c>
      <c r="AD357" s="61">
        <v>1361.40880339</v>
      </c>
      <c r="AE357" s="61">
        <v>340.35220084700001</v>
      </c>
      <c r="AF357" s="61">
        <v>806.17199777300004</v>
      </c>
      <c r="AG357" s="61">
        <v>268.72399925799999</v>
      </c>
      <c r="AH357" s="62">
        <v>7.3999999999999996E-2</v>
      </c>
      <c r="AI357" s="61">
        <v>3439.2420761600001</v>
      </c>
      <c r="AJ357" s="61">
        <v>1813.1092071400001</v>
      </c>
      <c r="AK357" s="63">
        <f>AJ357/AI357</f>
        <v>0.52718278242408045</v>
      </c>
      <c r="AL357" s="73">
        <v>90.7</v>
      </c>
      <c r="AM357" s="74">
        <v>1.2037640000000001</v>
      </c>
      <c r="AN357" s="74">
        <v>1.1791069999999999</v>
      </c>
      <c r="AO357" s="75">
        <v>1.155830614E-2</v>
      </c>
      <c r="AP357" s="75">
        <v>5.9260650229399997E-2</v>
      </c>
      <c r="AQ357" s="75">
        <v>0.10453029228500001</v>
      </c>
      <c r="AR357" s="75">
        <v>0.37146441730099999</v>
      </c>
      <c r="AS357" s="75">
        <v>0.22812452339799999</v>
      </c>
      <c r="AT357" s="75">
        <v>0.123569326497</v>
      </c>
      <c r="AU357" s="75">
        <v>8.0972612110899997E-2</v>
      </c>
      <c r="AV357" s="75">
        <v>2.0519872038899999E-2</v>
      </c>
      <c r="AW357" s="61">
        <v>311</v>
      </c>
      <c r="AX357" s="61">
        <v>333</v>
      </c>
      <c r="AY357" s="61">
        <v>457</v>
      </c>
      <c r="AZ357" s="61">
        <v>568</v>
      </c>
      <c r="BA357" s="61">
        <v>664</v>
      </c>
      <c r="BB357" s="61">
        <f>SUM(AW357:BA357)</f>
        <v>2333</v>
      </c>
      <c r="BC357" s="61">
        <f>BA357-AW357</f>
        <v>353</v>
      </c>
      <c r="BD357" s="62">
        <f>BC357/AW357</f>
        <v>1.135048231511254</v>
      </c>
      <c r="BE357" s="67">
        <f>IF(K357&lt;BE$6,1,0)</f>
        <v>1</v>
      </c>
      <c r="BF357" s="67">
        <f>+IF(AND(K357&gt;=BF$5,K357&lt;BF$6),1,0)</f>
        <v>0</v>
      </c>
      <c r="BG357" s="67">
        <f>+IF(AND(K357&gt;=BG$5,K357&lt;BG$6),1,0)</f>
        <v>0</v>
      </c>
      <c r="BH357" s="67">
        <f>+IF(AND(K357&gt;=BH$5,K357&lt;BH$6),1,0)</f>
        <v>0</v>
      </c>
      <c r="BI357" s="67">
        <f>+IF(K357&gt;=BI$6,1,0)</f>
        <v>0</v>
      </c>
      <c r="BJ357" s="67">
        <f>IF(M357&lt;BJ$6,1,0)</f>
        <v>0</v>
      </c>
      <c r="BK357" s="67">
        <f>+IF(AND(M357&gt;=BK$5,M357&lt;BK$6),1,0)</f>
        <v>1</v>
      </c>
      <c r="BL357" s="67">
        <f>+IF(AND(M357&gt;=BL$5,M357&lt;BL$6),1,0)</f>
        <v>0</v>
      </c>
      <c r="BM357" s="67">
        <f>+IF(AND(M357&gt;=BM$5,M357&lt;BM$6),1,0)</f>
        <v>0</v>
      </c>
      <c r="BN357" s="67">
        <f>+IF(M357&gt;=BN$6,1,0)</f>
        <v>0</v>
      </c>
      <c r="BO357" s="67" t="str">
        <f>+IF(M357&gt;=BO$6,"YES","NO")</f>
        <v>NO</v>
      </c>
      <c r="BP357" s="67" t="str">
        <f>+IF(K357&gt;=BP$6,"YES","NO")</f>
        <v>NO</v>
      </c>
      <c r="BQ357" s="67" t="str">
        <f>+IF(ISERROR(VLOOKUP(E357,'[1]Hi Tech List (2020)'!$A$2:$B$84,1,FALSE)),"NO","YES")</f>
        <v>NO</v>
      </c>
      <c r="BR357" s="67" t="str">
        <f>IF(AL357&gt;=BR$6,"YES","NO")</f>
        <v>NO</v>
      </c>
      <c r="BS357" s="67" t="str">
        <f>IF(AB357&gt;BS$6,"YES","NO")</f>
        <v>YES</v>
      </c>
      <c r="BT357" s="67" t="str">
        <f>IF(AC357&gt;BT$6,"YES","NO")</f>
        <v>NO</v>
      </c>
      <c r="BU357" s="67" t="str">
        <f>IF(AD357&gt;BU$6,"YES","NO")</f>
        <v>YES</v>
      </c>
      <c r="BV357" s="67" t="str">
        <f>IF(OR(BS357="YES",BT357="YES",BU357="YES"),"YES","NO")</f>
        <v>YES</v>
      </c>
      <c r="BW357" s="67" t="str">
        <f>+IF(BE357=1,BE$8,IF(BF357=1,BF$8,IF(BG357=1,BG$8,IF(BH357=1,BH$8,BI$8))))</f>
        <v>&lt;$15</v>
      </c>
      <c r="BX357" s="67" t="str">
        <f>+IF(BJ357=1,BJ$8,IF(BK357=1,BK$8,IF(BL357=1,BL$8,IF(BM357=1,BM$8,BN$8))))</f>
        <v>$15-20</v>
      </c>
    </row>
    <row r="358" spans="1:76" hidden="1" x14ac:dyDescent="0.2">
      <c r="A358" s="77" t="str">
        <f t="shared" si="24"/>
        <v>29-0000</v>
      </c>
      <c r="B358" s="77" t="str">
        <f>VLOOKUP(A358,'[1]2- &amp; 3-digit SOC'!$A$1:$B$121,2,FALSE)</f>
        <v>Healthcare Practitioners and Technical Occupations</v>
      </c>
      <c r="C358" s="77" t="str">
        <f t="shared" si="25"/>
        <v>29-0000 Healthcare Practitioners and Technical Occupations</v>
      </c>
      <c r="D358" s="77" t="str">
        <f t="shared" si="26"/>
        <v>29-2000</v>
      </c>
      <c r="E358" s="77" t="str">
        <f>VLOOKUP(D358,'[1]2- &amp; 3-digit SOC'!$A$1:$B$121,2,FALSE)</f>
        <v>Health Technologists and Technicians</v>
      </c>
      <c r="F358" s="77" t="str">
        <f t="shared" si="27"/>
        <v>29-2000 Health Technologists and Technicians</v>
      </c>
      <c r="G358" s="77" t="s">
        <v>1146</v>
      </c>
      <c r="H358" s="77" t="s">
        <v>1147</v>
      </c>
      <c r="I358" s="77" t="s">
        <v>1148</v>
      </c>
      <c r="J358" s="78" t="str">
        <f>CONCATENATE(H358, " (", R358, ")")</f>
        <v>Ophthalmic Medical Technicians ($33,202)</v>
      </c>
      <c r="K358" s="70">
        <v>11.3511074617</v>
      </c>
      <c r="L358" s="70">
        <v>13.052461986000001</v>
      </c>
      <c r="M358" s="70">
        <v>15.9624786183</v>
      </c>
      <c r="N358" s="70">
        <v>17.001533029200001</v>
      </c>
      <c r="O358" s="70">
        <v>20.434785679499999</v>
      </c>
      <c r="P358" s="70">
        <v>24.509808251700001</v>
      </c>
      <c r="Q358" s="71">
        <v>33201.955526099999</v>
      </c>
      <c r="R358" s="71" t="str">
        <f>TEXT(Q358, "$#,###")</f>
        <v>$33,202</v>
      </c>
      <c r="S358" s="68" t="s">
        <v>89</v>
      </c>
      <c r="T358" s="68" t="s">
        <v>8</v>
      </c>
      <c r="U358" s="68" t="s">
        <v>8</v>
      </c>
      <c r="V358" s="61">
        <v>1648.1906194400001</v>
      </c>
      <c r="W358" s="61">
        <v>1945.0242522999999</v>
      </c>
      <c r="X358" s="61">
        <f>W358-V358</f>
        <v>296.83363285999985</v>
      </c>
      <c r="Y358" s="72">
        <f>X358/V358</f>
        <v>0.18009666440211508</v>
      </c>
      <c r="Z358" s="61">
        <v>1945.0242522999999</v>
      </c>
      <c r="AA358" s="61">
        <v>2071.5856570800001</v>
      </c>
      <c r="AB358" s="61">
        <f>AA358-Z358</f>
        <v>126.5614047800002</v>
      </c>
      <c r="AC358" s="72">
        <f>AB358/Z358</f>
        <v>6.5069319639763243E-2</v>
      </c>
      <c r="AD358" s="61">
        <v>748.12676442199995</v>
      </c>
      <c r="AE358" s="61">
        <v>187.03169110600001</v>
      </c>
      <c r="AF358" s="61">
        <v>441.97845288899998</v>
      </c>
      <c r="AG358" s="61">
        <v>147.326150963</v>
      </c>
      <c r="AH358" s="62">
        <v>7.3999999999999996E-2</v>
      </c>
      <c r="AI358" s="61">
        <v>1885.66710444</v>
      </c>
      <c r="AJ358" s="61">
        <v>842.92261087099996</v>
      </c>
      <c r="AK358" s="63">
        <f>AJ358/AI358</f>
        <v>0.44701559935274404</v>
      </c>
      <c r="AL358" s="73">
        <v>91.4</v>
      </c>
      <c r="AM358" s="74">
        <v>1.2574050000000001</v>
      </c>
      <c r="AN358" s="74">
        <v>1.250291</v>
      </c>
      <c r="AO358" s="76" t="s">
        <v>90</v>
      </c>
      <c r="AP358" s="75">
        <v>3.3641241818000003E-2</v>
      </c>
      <c r="AQ358" s="75">
        <v>9.8390793054500006E-2</v>
      </c>
      <c r="AR358" s="75">
        <v>0.33819681425600001</v>
      </c>
      <c r="AS358" s="75">
        <v>0.244191430682</v>
      </c>
      <c r="AT358" s="75">
        <v>0.16798941938600001</v>
      </c>
      <c r="AU358" s="75">
        <v>8.9255549503499995E-2</v>
      </c>
      <c r="AV358" s="75">
        <v>2.44122793496E-2</v>
      </c>
      <c r="AW358" s="61">
        <v>0</v>
      </c>
      <c r="AX358" s="61">
        <v>0</v>
      </c>
      <c r="AY358" s="61">
        <v>0</v>
      </c>
      <c r="AZ358" s="61">
        <v>0</v>
      </c>
      <c r="BA358" s="61">
        <v>0</v>
      </c>
      <c r="BB358" s="61">
        <f>SUM(AW358:BA358)</f>
        <v>0</v>
      </c>
      <c r="BC358" s="61">
        <f>BA358-AW358</f>
        <v>0</v>
      </c>
      <c r="BD358" s="62">
        <v>0</v>
      </c>
      <c r="BE358" s="67">
        <f>IF(K358&lt;BE$6,1,0)</f>
        <v>1</v>
      </c>
      <c r="BF358" s="67">
        <f>+IF(AND(K358&gt;=BF$5,K358&lt;BF$6),1,0)</f>
        <v>0</v>
      </c>
      <c r="BG358" s="67">
        <f>+IF(AND(K358&gt;=BG$5,K358&lt;BG$6),1,0)</f>
        <v>0</v>
      </c>
      <c r="BH358" s="67">
        <f>+IF(AND(K358&gt;=BH$5,K358&lt;BH$6),1,0)</f>
        <v>0</v>
      </c>
      <c r="BI358" s="67">
        <f>+IF(K358&gt;=BI$6,1,0)</f>
        <v>0</v>
      </c>
      <c r="BJ358" s="67">
        <f>IF(M358&lt;BJ$6,1,0)</f>
        <v>0</v>
      </c>
      <c r="BK358" s="67">
        <f>+IF(AND(M358&gt;=BK$5,M358&lt;BK$6),1,0)</f>
        <v>1</v>
      </c>
      <c r="BL358" s="67">
        <f>+IF(AND(M358&gt;=BL$5,M358&lt;BL$6),1,0)</f>
        <v>0</v>
      </c>
      <c r="BM358" s="67">
        <f>+IF(AND(M358&gt;=BM$5,M358&lt;BM$6),1,0)</f>
        <v>0</v>
      </c>
      <c r="BN358" s="67">
        <f>+IF(M358&gt;=BN$6,1,0)</f>
        <v>0</v>
      </c>
      <c r="BO358" s="67" t="str">
        <f>+IF(M358&gt;=BO$6,"YES","NO")</f>
        <v>NO</v>
      </c>
      <c r="BP358" s="67" t="str">
        <f>+IF(K358&gt;=BP$6,"YES","NO")</f>
        <v>NO</v>
      </c>
      <c r="BQ358" s="67" t="str">
        <f>+IF(ISERROR(VLOOKUP(E358,'[1]Hi Tech List (2020)'!$A$2:$B$84,1,FALSE)),"NO","YES")</f>
        <v>NO</v>
      </c>
      <c r="BR358" s="67" t="str">
        <f>IF(AL358&gt;=BR$6,"YES","NO")</f>
        <v>NO</v>
      </c>
      <c r="BS358" s="67" t="str">
        <f>IF(AB358&gt;BS$6,"YES","NO")</f>
        <v>YES</v>
      </c>
      <c r="BT358" s="67" t="str">
        <f>IF(AC358&gt;BT$6,"YES","NO")</f>
        <v>NO</v>
      </c>
      <c r="BU358" s="67" t="str">
        <f>IF(AD358&gt;BU$6,"YES","NO")</f>
        <v>YES</v>
      </c>
      <c r="BV358" s="67" t="str">
        <f>IF(OR(BS358="YES",BT358="YES",BU358="YES"),"YES","NO")</f>
        <v>YES</v>
      </c>
      <c r="BW358" s="67" t="str">
        <f>+IF(BE358=1,BE$8,IF(BF358=1,BF$8,IF(BG358=1,BG$8,IF(BH358=1,BH$8,BI$8))))</f>
        <v>&lt;$15</v>
      </c>
      <c r="BX358" s="67" t="str">
        <f>+IF(BJ358=1,BJ$8,IF(BK358=1,BK$8,IF(BL358=1,BL$8,IF(BM358=1,BM$8,BN$8))))</f>
        <v>$15-20</v>
      </c>
    </row>
    <row r="359" spans="1:76" hidden="1" x14ac:dyDescent="0.2">
      <c r="A359" s="77" t="str">
        <f t="shared" si="24"/>
        <v>29-0000</v>
      </c>
      <c r="B359" s="77" t="str">
        <f>VLOOKUP(A359,'[1]2- &amp; 3-digit SOC'!$A$1:$B$121,2,FALSE)</f>
        <v>Healthcare Practitioners and Technical Occupations</v>
      </c>
      <c r="C359" s="77" t="str">
        <f t="shared" si="25"/>
        <v>29-0000 Healthcare Practitioners and Technical Occupations</v>
      </c>
      <c r="D359" s="77" t="str">
        <f t="shared" si="26"/>
        <v>29-2000</v>
      </c>
      <c r="E359" s="77" t="str">
        <f>VLOOKUP(D359,'[1]2- &amp; 3-digit SOC'!$A$1:$B$121,2,FALSE)</f>
        <v>Health Technologists and Technicians</v>
      </c>
      <c r="F359" s="77" t="str">
        <f t="shared" si="27"/>
        <v>29-2000 Health Technologists and Technicians</v>
      </c>
      <c r="G359" s="77" t="s">
        <v>1149</v>
      </c>
      <c r="H359" s="77" t="s">
        <v>1150</v>
      </c>
      <c r="I359" s="77" t="s">
        <v>1151</v>
      </c>
      <c r="J359" s="78" t="str">
        <f>CONCATENATE(H359, " (", R359, ")")</f>
        <v>Opticians, Dispensing ($40,560)</v>
      </c>
      <c r="K359" s="70">
        <v>13.0863184635</v>
      </c>
      <c r="L359" s="70">
        <v>15.2344575506</v>
      </c>
      <c r="M359" s="70">
        <v>19.500216013700001</v>
      </c>
      <c r="N359" s="70">
        <v>19.455498577099998</v>
      </c>
      <c r="O359" s="70">
        <v>22.602931703199999</v>
      </c>
      <c r="P359" s="70">
        <v>24.8022412708</v>
      </c>
      <c r="Q359" s="71">
        <v>40560.4493086</v>
      </c>
      <c r="R359" s="71" t="str">
        <f>TEXT(Q359, "$#,###")</f>
        <v>$40,560</v>
      </c>
      <c r="S359" s="68" t="s">
        <v>307</v>
      </c>
      <c r="T359" s="68" t="s">
        <v>8</v>
      </c>
      <c r="U359" s="68" t="s">
        <v>648</v>
      </c>
      <c r="V359" s="61">
        <v>1930.4444440499999</v>
      </c>
      <c r="W359" s="61">
        <v>1771.1840614400001</v>
      </c>
      <c r="X359" s="61">
        <f>W359-V359</f>
        <v>-159.26038260999985</v>
      </c>
      <c r="Y359" s="72">
        <f>X359/V359</f>
        <v>-8.2499334855696521E-2</v>
      </c>
      <c r="Z359" s="61">
        <v>1771.1840614400001</v>
      </c>
      <c r="AA359" s="61">
        <v>1816.77280707</v>
      </c>
      <c r="AB359" s="61">
        <f>AA359-Z359</f>
        <v>45.588745629999949</v>
      </c>
      <c r="AC359" s="72">
        <f>AB359/Z359</f>
        <v>2.5739134978967456E-2</v>
      </c>
      <c r="AD359" s="61">
        <v>565.36872893400005</v>
      </c>
      <c r="AE359" s="61">
        <v>141.34218223400001</v>
      </c>
      <c r="AF359" s="61">
        <v>380.82080502999997</v>
      </c>
      <c r="AG359" s="61">
        <v>126.940268343</v>
      </c>
      <c r="AH359" s="62">
        <v>7.0999999999999994E-2</v>
      </c>
      <c r="AI359" s="61">
        <v>1750.96318526</v>
      </c>
      <c r="AJ359" s="61">
        <v>853.57108086799997</v>
      </c>
      <c r="AK359" s="63">
        <f>AJ359/AI359</f>
        <v>0.48748659483737428</v>
      </c>
      <c r="AL359" s="73">
        <v>92.9</v>
      </c>
      <c r="AM359" s="74">
        <v>0.99835799999999997</v>
      </c>
      <c r="AN359" s="74">
        <v>0.97949399999999998</v>
      </c>
      <c r="AO359" s="76" t="s">
        <v>90</v>
      </c>
      <c r="AP359" s="75">
        <v>2.7851160305100001E-2</v>
      </c>
      <c r="AQ359" s="75">
        <v>6.2367483854899999E-2</v>
      </c>
      <c r="AR359" s="75">
        <v>0.25522450401000002</v>
      </c>
      <c r="AS359" s="75">
        <v>0.22697864631299999</v>
      </c>
      <c r="AT359" s="75">
        <v>0.20848385786099999</v>
      </c>
      <c r="AU359" s="75">
        <v>0.15241954117299999</v>
      </c>
      <c r="AV359" s="75">
        <v>6.5243084150599998E-2</v>
      </c>
      <c r="AW359" s="61">
        <v>71</v>
      </c>
      <c r="AX359" s="61">
        <v>90</v>
      </c>
      <c r="AY359" s="61">
        <v>145</v>
      </c>
      <c r="AZ359" s="61">
        <v>214</v>
      </c>
      <c r="BA359" s="61">
        <v>251</v>
      </c>
      <c r="BB359" s="61">
        <f>SUM(AW359:BA359)</f>
        <v>771</v>
      </c>
      <c r="BC359" s="61">
        <f>BA359-AW359</f>
        <v>180</v>
      </c>
      <c r="BD359" s="62">
        <f>BC359/AW359</f>
        <v>2.535211267605634</v>
      </c>
      <c r="BE359" s="67">
        <f>IF(K359&lt;BE$6,1,0)</f>
        <v>1</v>
      </c>
      <c r="BF359" s="67">
        <f>+IF(AND(K359&gt;=BF$5,K359&lt;BF$6),1,0)</f>
        <v>0</v>
      </c>
      <c r="BG359" s="67">
        <f>+IF(AND(K359&gt;=BG$5,K359&lt;BG$6),1,0)</f>
        <v>0</v>
      </c>
      <c r="BH359" s="67">
        <f>+IF(AND(K359&gt;=BH$5,K359&lt;BH$6),1,0)</f>
        <v>0</v>
      </c>
      <c r="BI359" s="67">
        <f>+IF(K359&gt;=BI$6,1,0)</f>
        <v>0</v>
      </c>
      <c r="BJ359" s="67">
        <f>IF(M359&lt;BJ$6,1,0)</f>
        <v>0</v>
      </c>
      <c r="BK359" s="67">
        <f>+IF(AND(M359&gt;=BK$5,M359&lt;BK$6),1,0)</f>
        <v>1</v>
      </c>
      <c r="BL359" s="67">
        <f>+IF(AND(M359&gt;=BL$5,M359&lt;BL$6),1,0)</f>
        <v>0</v>
      </c>
      <c r="BM359" s="67">
        <f>+IF(AND(M359&gt;=BM$5,M359&lt;BM$6),1,0)</f>
        <v>0</v>
      </c>
      <c r="BN359" s="67">
        <f>+IF(M359&gt;=BN$6,1,0)</f>
        <v>0</v>
      </c>
      <c r="BO359" s="67" t="str">
        <f>+IF(M359&gt;=BO$6,"YES","NO")</f>
        <v>NO</v>
      </c>
      <c r="BP359" s="67" t="str">
        <f>+IF(K359&gt;=BP$6,"YES","NO")</f>
        <v>NO</v>
      </c>
      <c r="BQ359" s="67" t="str">
        <f>+IF(ISERROR(VLOOKUP(E359,'[1]Hi Tech List (2020)'!$A$2:$B$84,1,FALSE)),"NO","YES")</f>
        <v>NO</v>
      </c>
      <c r="BR359" s="67" t="str">
        <f>IF(AL359&gt;=BR$6,"YES","NO")</f>
        <v>NO</v>
      </c>
      <c r="BS359" s="67" t="str">
        <f>IF(AB359&gt;BS$6,"YES","NO")</f>
        <v>NO</v>
      </c>
      <c r="BT359" s="67" t="str">
        <f>IF(AC359&gt;BT$6,"YES","NO")</f>
        <v>NO</v>
      </c>
      <c r="BU359" s="67" t="str">
        <f>IF(AD359&gt;BU$6,"YES","NO")</f>
        <v>YES</v>
      </c>
      <c r="BV359" s="67" t="str">
        <f>IF(OR(BS359="YES",BT359="YES",BU359="YES"),"YES","NO")</f>
        <v>YES</v>
      </c>
      <c r="BW359" s="67" t="str">
        <f>+IF(BE359=1,BE$8,IF(BF359=1,BF$8,IF(BG359=1,BG$8,IF(BH359=1,BH$8,BI$8))))</f>
        <v>&lt;$15</v>
      </c>
      <c r="BX359" s="67" t="str">
        <f>+IF(BJ359=1,BJ$8,IF(BK359=1,BK$8,IF(BL359=1,BL$8,IF(BM359=1,BM$8,BN$8))))</f>
        <v>$15-20</v>
      </c>
    </row>
    <row r="360" spans="1:76" hidden="1" x14ac:dyDescent="0.2">
      <c r="A360" s="77" t="str">
        <f t="shared" si="24"/>
        <v>29-0000</v>
      </c>
      <c r="B360" s="77" t="str">
        <f>VLOOKUP(A360,'[1]2- &amp; 3-digit SOC'!$A$1:$B$121,2,FALSE)</f>
        <v>Healthcare Practitioners and Technical Occupations</v>
      </c>
      <c r="C360" s="77" t="str">
        <f t="shared" si="25"/>
        <v>29-0000 Healthcare Practitioners and Technical Occupations</v>
      </c>
      <c r="D360" s="77" t="str">
        <f t="shared" si="26"/>
        <v>29-2000</v>
      </c>
      <c r="E360" s="77" t="str">
        <f>VLOOKUP(D360,'[1]2- &amp; 3-digit SOC'!$A$1:$B$121,2,FALSE)</f>
        <v>Health Technologists and Technicians</v>
      </c>
      <c r="F360" s="77" t="str">
        <f t="shared" si="27"/>
        <v>29-2000 Health Technologists and Technicians</v>
      </c>
      <c r="G360" s="77" t="s">
        <v>1152</v>
      </c>
      <c r="H360" s="77" t="s">
        <v>1153</v>
      </c>
      <c r="I360" s="77" t="s">
        <v>1154</v>
      </c>
      <c r="J360" s="78" t="str">
        <f>CONCATENATE(H360, " (", R360, ")")</f>
        <v>Orthotists and Prosthetists ($63,205)</v>
      </c>
      <c r="K360" s="70">
        <v>18.577242579299998</v>
      </c>
      <c r="L360" s="70">
        <v>24.892501130300001</v>
      </c>
      <c r="M360" s="70">
        <v>30.387127774500001</v>
      </c>
      <c r="N360" s="70">
        <v>32.6588245724</v>
      </c>
      <c r="O360" s="70">
        <v>38.799463620899999</v>
      </c>
      <c r="P360" s="70">
        <v>48.179050631099997</v>
      </c>
      <c r="Q360" s="71">
        <v>63205.225770899997</v>
      </c>
      <c r="R360" s="71" t="str">
        <f>TEXT(Q360, "$#,###")</f>
        <v>$63,205</v>
      </c>
      <c r="S360" s="68" t="s">
        <v>599</v>
      </c>
      <c r="T360" s="68" t="s">
        <v>8</v>
      </c>
      <c r="U360" s="68" t="s">
        <v>171</v>
      </c>
      <c r="V360" s="61">
        <v>250.62473667899999</v>
      </c>
      <c r="W360" s="61">
        <v>369.099224311</v>
      </c>
      <c r="X360" s="61">
        <f>W360-V360</f>
        <v>118.47448763200001</v>
      </c>
      <c r="Y360" s="72">
        <f>X360/V360</f>
        <v>0.4727166567909139</v>
      </c>
      <c r="Z360" s="61">
        <v>369.099224311</v>
      </c>
      <c r="AA360" s="61">
        <v>390.390556694</v>
      </c>
      <c r="AB360" s="61">
        <f>AA360-Z360</f>
        <v>21.291332382999997</v>
      </c>
      <c r="AC360" s="72">
        <f>AB360/Z360</f>
        <v>5.7684576343243935E-2</v>
      </c>
      <c r="AD360" s="61">
        <v>121.933421555</v>
      </c>
      <c r="AE360" s="61">
        <v>30.4833553888</v>
      </c>
      <c r="AF360" s="61">
        <v>71.203221561000007</v>
      </c>
      <c r="AG360" s="61">
        <v>23.734407186999999</v>
      </c>
      <c r="AH360" s="62">
        <v>6.3E-2</v>
      </c>
      <c r="AI360" s="61">
        <v>359.42498538000001</v>
      </c>
      <c r="AJ360" s="61">
        <v>124.293332347</v>
      </c>
      <c r="AK360" s="63">
        <f>AJ360/AI360</f>
        <v>0.34581160854911513</v>
      </c>
      <c r="AL360" s="73">
        <v>91.1</v>
      </c>
      <c r="AM360" s="74">
        <v>1.2967690000000001</v>
      </c>
      <c r="AN360" s="74">
        <v>1.27599</v>
      </c>
      <c r="AO360" s="76" t="s">
        <v>90</v>
      </c>
      <c r="AP360" s="76" t="s">
        <v>90</v>
      </c>
      <c r="AQ360" s="75">
        <v>5.4210335261599997E-2</v>
      </c>
      <c r="AR360" s="75">
        <v>0.25190493224499999</v>
      </c>
      <c r="AS360" s="75">
        <v>0.24706681487900001</v>
      </c>
      <c r="AT360" s="75">
        <v>0.20695683083399999</v>
      </c>
      <c r="AU360" s="75">
        <v>0.14904066339899999</v>
      </c>
      <c r="AV360" s="75">
        <v>6.4835187746699996E-2</v>
      </c>
      <c r="AW360" s="61">
        <v>84</v>
      </c>
      <c r="AX360" s="61">
        <v>105</v>
      </c>
      <c r="AY360" s="61">
        <v>160</v>
      </c>
      <c r="AZ360" s="61">
        <v>227</v>
      </c>
      <c r="BA360" s="61">
        <v>262</v>
      </c>
      <c r="BB360" s="61">
        <f>SUM(AW360:BA360)</f>
        <v>838</v>
      </c>
      <c r="BC360" s="61">
        <f>BA360-AW360</f>
        <v>178</v>
      </c>
      <c r="BD360" s="62">
        <f>BC360/AW360</f>
        <v>2.1190476190476191</v>
      </c>
      <c r="BE360" s="67">
        <f>IF(K360&lt;BE$6,1,0)</f>
        <v>0</v>
      </c>
      <c r="BF360" s="67">
        <f>+IF(AND(K360&gt;=BF$5,K360&lt;BF$6),1,0)</f>
        <v>1</v>
      </c>
      <c r="BG360" s="67">
        <f>+IF(AND(K360&gt;=BG$5,K360&lt;BG$6),1,0)</f>
        <v>0</v>
      </c>
      <c r="BH360" s="67">
        <f>+IF(AND(K360&gt;=BH$5,K360&lt;BH$6),1,0)</f>
        <v>0</v>
      </c>
      <c r="BI360" s="67">
        <f>+IF(K360&gt;=BI$6,1,0)</f>
        <v>0</v>
      </c>
      <c r="BJ360" s="67">
        <f>IF(M360&lt;BJ$6,1,0)</f>
        <v>0</v>
      </c>
      <c r="BK360" s="67">
        <f>+IF(AND(M360&gt;=BK$5,M360&lt;BK$6),1,0)</f>
        <v>0</v>
      </c>
      <c r="BL360" s="67">
        <f>+IF(AND(M360&gt;=BL$5,M360&lt;BL$6),1,0)</f>
        <v>0</v>
      </c>
      <c r="BM360" s="67">
        <f>+IF(AND(M360&gt;=BM$5,M360&lt;BM$6),1,0)</f>
        <v>0</v>
      </c>
      <c r="BN360" s="67">
        <f>+IF(M360&gt;=BN$6,1,0)</f>
        <v>1</v>
      </c>
      <c r="BO360" s="67" t="str">
        <f>+IF(M360&gt;=BO$6,"YES","NO")</f>
        <v>YES</v>
      </c>
      <c r="BP360" s="67" t="str">
        <f>+IF(K360&gt;=BP$6,"YES","NO")</f>
        <v>YES</v>
      </c>
      <c r="BQ360" s="67" t="str">
        <f>+IF(ISERROR(VLOOKUP(E360,'[1]Hi Tech List (2020)'!$A$2:$B$84,1,FALSE)),"NO","YES")</f>
        <v>NO</v>
      </c>
      <c r="BR360" s="67" t="str">
        <f>IF(AL360&gt;=BR$6,"YES","NO")</f>
        <v>NO</v>
      </c>
      <c r="BS360" s="67" t="str">
        <f>IF(AB360&gt;BS$6,"YES","NO")</f>
        <v>NO</v>
      </c>
      <c r="BT360" s="67" t="str">
        <f>IF(AC360&gt;BT$6,"YES","NO")</f>
        <v>NO</v>
      </c>
      <c r="BU360" s="67" t="str">
        <f>IF(AD360&gt;BU$6,"YES","NO")</f>
        <v>YES</v>
      </c>
      <c r="BV360" s="67" t="str">
        <f>IF(OR(BS360="YES",BT360="YES",BU360="YES"),"YES","NO")</f>
        <v>YES</v>
      </c>
      <c r="BW360" s="67" t="str">
        <f>+IF(BE360=1,BE$8,IF(BF360=1,BF$8,IF(BG360=1,BG$8,IF(BH360=1,BH$8,BI$8))))</f>
        <v>$15-20</v>
      </c>
      <c r="BX360" s="67" t="str">
        <f>+IF(BJ360=1,BJ$8,IF(BK360=1,BK$8,IF(BL360=1,BL$8,IF(BM360=1,BM$8,BN$8))))</f>
        <v>&gt;$30</v>
      </c>
    </row>
    <row r="361" spans="1:76" ht="25.5" hidden="1" x14ac:dyDescent="0.2">
      <c r="A361" s="77" t="str">
        <f t="shared" si="24"/>
        <v>29-0000</v>
      </c>
      <c r="B361" s="77" t="str">
        <f>VLOOKUP(A361,'[1]2- &amp; 3-digit SOC'!$A$1:$B$121,2,FALSE)</f>
        <v>Healthcare Practitioners and Technical Occupations</v>
      </c>
      <c r="C361" s="77" t="str">
        <f t="shared" si="25"/>
        <v>29-0000 Healthcare Practitioners and Technical Occupations</v>
      </c>
      <c r="D361" s="77" t="str">
        <f t="shared" si="26"/>
        <v>29-2000</v>
      </c>
      <c r="E361" s="77" t="str">
        <f>VLOOKUP(D361,'[1]2- &amp; 3-digit SOC'!$A$1:$B$121,2,FALSE)</f>
        <v>Health Technologists and Technicians</v>
      </c>
      <c r="F361" s="77" t="str">
        <f t="shared" si="27"/>
        <v>29-2000 Health Technologists and Technicians</v>
      </c>
      <c r="G361" s="77" t="s">
        <v>1155</v>
      </c>
      <c r="H361" s="77" t="s">
        <v>1156</v>
      </c>
      <c r="I361" s="77" t="s">
        <v>1157</v>
      </c>
      <c r="J361" s="78" t="str">
        <f>CONCATENATE(H361, " (", R361, ")")</f>
        <v>Medical Dosimetrists, Medical Records Specialists, and Health Technologists and Technicians, All Other ($42,042)</v>
      </c>
      <c r="K361" s="70">
        <v>13.1405188548</v>
      </c>
      <c r="L361" s="70">
        <v>15.824837352799999</v>
      </c>
      <c r="M361" s="70">
        <v>20.212736135099998</v>
      </c>
      <c r="N361" s="70">
        <v>22.106374730300001</v>
      </c>
      <c r="O361" s="70">
        <v>26.9457892446</v>
      </c>
      <c r="P361" s="70">
        <v>33.994221998699999</v>
      </c>
      <c r="Q361" s="71">
        <v>42042.491161099999</v>
      </c>
      <c r="R361" s="71" t="str">
        <f>TEXT(Q361, "$#,###")</f>
        <v>$42,042</v>
      </c>
      <c r="S361" s="68" t="s">
        <v>89</v>
      </c>
      <c r="T361" s="68" t="s">
        <v>8</v>
      </c>
      <c r="U361" s="68" t="s">
        <v>8</v>
      </c>
      <c r="V361" s="61">
        <v>7793.0304808399997</v>
      </c>
      <c r="W361" s="61">
        <v>8202.4704853200001</v>
      </c>
      <c r="X361" s="61">
        <f>W361-V361</f>
        <v>409.44000448000043</v>
      </c>
      <c r="Y361" s="72">
        <f>X361/V361</f>
        <v>5.2539253565946208E-2</v>
      </c>
      <c r="Z361" s="61">
        <v>8202.4704853200001</v>
      </c>
      <c r="AA361" s="61">
        <v>8659.8797224900009</v>
      </c>
      <c r="AB361" s="61">
        <f>AA361-Z361</f>
        <v>457.40923717000078</v>
      </c>
      <c r="AC361" s="72">
        <f>AB361/Z361</f>
        <v>5.5764813538631837E-2</v>
      </c>
      <c r="AD361" s="61">
        <v>2901.0159748199999</v>
      </c>
      <c r="AE361" s="61">
        <v>725.25399370499997</v>
      </c>
      <c r="AF361" s="61">
        <v>1757.8420887499999</v>
      </c>
      <c r="AG361" s="61">
        <v>585.94736291499999</v>
      </c>
      <c r="AH361" s="62">
        <v>7.0000000000000007E-2</v>
      </c>
      <c r="AI361" s="61">
        <v>7986.1056632600003</v>
      </c>
      <c r="AJ361" s="61">
        <v>3211.4875397800001</v>
      </c>
      <c r="AK361" s="63">
        <f>AJ361/AI361</f>
        <v>0.40213436625994275</v>
      </c>
      <c r="AL361" s="73">
        <v>92.1</v>
      </c>
      <c r="AM361" s="74">
        <v>0.94449799999999995</v>
      </c>
      <c r="AN361" s="74">
        <v>0.93900799999999995</v>
      </c>
      <c r="AO361" s="75">
        <v>2.68565207304E-3</v>
      </c>
      <c r="AP361" s="75">
        <v>1.9817766157799999E-2</v>
      </c>
      <c r="AQ361" s="75">
        <v>4.1979551934100003E-2</v>
      </c>
      <c r="AR361" s="75">
        <v>0.221456971079</v>
      </c>
      <c r="AS361" s="75">
        <v>0.25443202862199998</v>
      </c>
      <c r="AT361" s="75">
        <v>0.226975414308</v>
      </c>
      <c r="AU361" s="75">
        <v>0.18159473496299999</v>
      </c>
      <c r="AV361" s="75">
        <v>5.1057880863199998E-2</v>
      </c>
      <c r="AW361" s="61">
        <v>668</v>
      </c>
      <c r="AX361" s="61">
        <v>669</v>
      </c>
      <c r="AY361" s="61">
        <v>716</v>
      </c>
      <c r="AZ361" s="61">
        <v>714</v>
      </c>
      <c r="BA361" s="61">
        <v>757</v>
      </c>
      <c r="BB361" s="61">
        <f>SUM(AW361:BA361)</f>
        <v>3524</v>
      </c>
      <c r="BC361" s="61">
        <f>BA361-AW361</f>
        <v>89</v>
      </c>
      <c r="BD361" s="62">
        <f>BC361/AW361</f>
        <v>0.13323353293413173</v>
      </c>
      <c r="BE361" s="67">
        <f>IF(K361&lt;BE$6,1,0)</f>
        <v>1</v>
      </c>
      <c r="BF361" s="67">
        <f>+IF(AND(K361&gt;=BF$5,K361&lt;BF$6),1,0)</f>
        <v>0</v>
      </c>
      <c r="BG361" s="67">
        <f>+IF(AND(K361&gt;=BG$5,K361&lt;BG$6),1,0)</f>
        <v>0</v>
      </c>
      <c r="BH361" s="67">
        <f>+IF(AND(K361&gt;=BH$5,K361&lt;BH$6),1,0)</f>
        <v>0</v>
      </c>
      <c r="BI361" s="67">
        <f>+IF(K361&gt;=BI$6,1,0)</f>
        <v>0</v>
      </c>
      <c r="BJ361" s="67">
        <f>IF(M361&lt;BJ$6,1,0)</f>
        <v>0</v>
      </c>
      <c r="BK361" s="67">
        <f>+IF(AND(M361&gt;=BK$5,M361&lt;BK$6),1,0)</f>
        <v>0</v>
      </c>
      <c r="BL361" s="67">
        <f>+IF(AND(M361&gt;=BL$5,M361&lt;BL$6),1,0)</f>
        <v>1</v>
      </c>
      <c r="BM361" s="67">
        <f>+IF(AND(M361&gt;=BM$5,M361&lt;BM$6),1,0)</f>
        <v>0</v>
      </c>
      <c r="BN361" s="67">
        <f>+IF(M361&gt;=BN$6,1,0)</f>
        <v>0</v>
      </c>
      <c r="BO361" s="67" t="str">
        <f>+IF(M361&gt;=BO$6,"YES","NO")</f>
        <v>NO</v>
      </c>
      <c r="BP361" s="67" t="str">
        <f>+IF(K361&gt;=BP$6,"YES","NO")</f>
        <v>NO</v>
      </c>
      <c r="BQ361" s="67" t="str">
        <f>+IF(ISERROR(VLOOKUP(E361,'[1]Hi Tech List (2020)'!$A$2:$B$84,1,FALSE)),"NO","YES")</f>
        <v>NO</v>
      </c>
      <c r="BR361" s="67" t="str">
        <f>IF(AL361&gt;=BR$6,"YES","NO")</f>
        <v>NO</v>
      </c>
      <c r="BS361" s="67" t="str">
        <f>IF(AB361&gt;BS$6,"YES","NO")</f>
        <v>YES</v>
      </c>
      <c r="BT361" s="67" t="str">
        <f>IF(AC361&gt;BT$6,"YES","NO")</f>
        <v>NO</v>
      </c>
      <c r="BU361" s="67" t="str">
        <f>IF(AD361&gt;BU$6,"YES","NO")</f>
        <v>YES</v>
      </c>
      <c r="BV361" s="67" t="str">
        <f>IF(OR(BS361="YES",BT361="YES",BU361="YES"),"YES","NO")</f>
        <v>YES</v>
      </c>
      <c r="BW361" s="67" t="str">
        <f>+IF(BE361=1,BE$8,IF(BF361=1,BF$8,IF(BG361=1,BG$8,IF(BH361=1,BH$8,BI$8))))</f>
        <v>&lt;$15</v>
      </c>
      <c r="BX361" s="67" t="str">
        <f>+IF(BJ361=1,BJ$8,IF(BK361=1,BK$8,IF(BL361=1,BL$8,IF(BM361=1,BM$8,BN$8))))</f>
        <v>$20-25</v>
      </c>
    </row>
    <row r="362" spans="1:76" hidden="1" x14ac:dyDescent="0.2">
      <c r="A362" s="77" t="str">
        <f t="shared" si="24"/>
        <v>29-0000</v>
      </c>
      <c r="B362" s="77" t="str">
        <f>VLOOKUP(A362,'[1]2- &amp; 3-digit SOC'!$A$1:$B$121,2,FALSE)</f>
        <v>Healthcare Practitioners and Technical Occupations</v>
      </c>
      <c r="C362" s="77" t="str">
        <f t="shared" si="25"/>
        <v>29-0000 Healthcare Practitioners and Technical Occupations</v>
      </c>
      <c r="D362" s="77" t="str">
        <f t="shared" si="26"/>
        <v>29-9000</v>
      </c>
      <c r="E362" s="77" t="str">
        <f>VLOOKUP(D362,'[1]2- &amp; 3-digit SOC'!$A$1:$B$121,2,FALSE)</f>
        <v>Other Healthcare Practitioners and Technical Occupations</v>
      </c>
      <c r="F362" s="77" t="str">
        <f t="shared" si="27"/>
        <v>29-9000 Other Healthcare Practitioners and Technical Occupations</v>
      </c>
      <c r="G362" s="77" t="s">
        <v>1158</v>
      </c>
      <c r="H362" s="77" t="s">
        <v>1159</v>
      </c>
      <c r="I362" s="77" t="s">
        <v>1160</v>
      </c>
      <c r="J362" s="78" t="str">
        <f>CONCATENATE(H362, " (", R362, ")")</f>
        <v>Genetic Counselors ($78,608)</v>
      </c>
      <c r="K362" s="70">
        <v>31.032300427700001</v>
      </c>
      <c r="L362" s="70">
        <v>33.775643998900001</v>
      </c>
      <c r="M362" s="70">
        <v>37.792447549599999</v>
      </c>
      <c r="N362" s="70">
        <v>40.1933573536</v>
      </c>
      <c r="O362" s="70">
        <v>44.131270554099999</v>
      </c>
      <c r="P362" s="70">
        <v>50.8817198944</v>
      </c>
      <c r="Q362" s="71">
        <v>78608.290903100002</v>
      </c>
      <c r="R362" s="71" t="str">
        <f>TEXT(Q362, "$#,###")</f>
        <v>$78,608</v>
      </c>
      <c r="S362" s="68" t="s">
        <v>599</v>
      </c>
      <c r="T362" s="68" t="s">
        <v>8</v>
      </c>
      <c r="U362" s="68" t="s">
        <v>8</v>
      </c>
      <c r="V362" s="61">
        <v>70.056027915000001</v>
      </c>
      <c r="W362" s="61">
        <v>58.495058600599997</v>
      </c>
      <c r="X362" s="61">
        <f>W362-V362</f>
        <v>-11.560969314400005</v>
      </c>
      <c r="Y362" s="72">
        <f>X362/V362</f>
        <v>-0.16502461898677864</v>
      </c>
      <c r="Z362" s="61">
        <v>58.495058600599997</v>
      </c>
      <c r="AA362" s="61">
        <v>65.403864667600004</v>
      </c>
      <c r="AB362" s="61">
        <f>AA362-Z362</f>
        <v>6.9088060670000075</v>
      </c>
      <c r="AC362" s="72">
        <f>AB362/Z362</f>
        <v>0.1181092255018126</v>
      </c>
      <c r="AD362" s="61">
        <v>20.786456962700001</v>
      </c>
      <c r="AE362" s="61">
        <v>5.1966142406699998</v>
      </c>
      <c r="AF362" s="76" t="s">
        <v>90</v>
      </c>
      <c r="AG362" s="76" t="s">
        <v>90</v>
      </c>
      <c r="AH362" s="76" t="s">
        <v>90</v>
      </c>
      <c r="AI362" s="61">
        <v>56.172905586100001</v>
      </c>
      <c r="AJ362" s="61">
        <v>12.317277196099999</v>
      </c>
      <c r="AK362" s="63">
        <f>AJ362/AI362</f>
        <v>0.21927434708216184</v>
      </c>
      <c r="AL362" s="73">
        <v>85.6</v>
      </c>
      <c r="AM362" s="74">
        <v>0.76445600000000002</v>
      </c>
      <c r="AN362" s="74">
        <v>0.77080000000000004</v>
      </c>
      <c r="AO362" s="76" t="s">
        <v>90</v>
      </c>
      <c r="AP362" s="76" t="s">
        <v>90</v>
      </c>
      <c r="AQ362" s="76" t="s">
        <v>90</v>
      </c>
      <c r="AR362" s="75">
        <v>0.309815359151</v>
      </c>
      <c r="AS362" s="75">
        <v>0.25126229155099999</v>
      </c>
      <c r="AT362" s="75">
        <v>0.19578641131800001</v>
      </c>
      <c r="AU362" s="76" t="s">
        <v>90</v>
      </c>
      <c r="AV362" s="76" t="s">
        <v>90</v>
      </c>
      <c r="AW362" s="61">
        <v>0</v>
      </c>
      <c r="AX362" s="61">
        <v>0</v>
      </c>
      <c r="AY362" s="61">
        <v>0</v>
      </c>
      <c r="AZ362" s="61">
        <v>0</v>
      </c>
      <c r="BA362" s="61">
        <v>0</v>
      </c>
      <c r="BB362" s="61">
        <f>SUM(AW362:BA362)</f>
        <v>0</v>
      </c>
      <c r="BC362" s="61">
        <f>BA362-AW362</f>
        <v>0</v>
      </c>
      <c r="BD362" s="62">
        <v>0</v>
      </c>
      <c r="BE362" s="67">
        <f>IF(K362&lt;BE$6,1,0)</f>
        <v>0</v>
      </c>
      <c r="BF362" s="67">
        <f>+IF(AND(K362&gt;=BF$5,K362&lt;BF$6),1,0)</f>
        <v>0</v>
      </c>
      <c r="BG362" s="67">
        <f>+IF(AND(K362&gt;=BG$5,K362&lt;BG$6),1,0)</f>
        <v>0</v>
      </c>
      <c r="BH362" s="67">
        <f>+IF(AND(K362&gt;=BH$5,K362&lt;BH$6),1,0)</f>
        <v>0</v>
      </c>
      <c r="BI362" s="67">
        <f>+IF(K362&gt;=BI$6,1,0)</f>
        <v>1</v>
      </c>
      <c r="BJ362" s="67">
        <f>IF(M362&lt;BJ$6,1,0)</f>
        <v>0</v>
      </c>
      <c r="BK362" s="67">
        <f>+IF(AND(M362&gt;=BK$5,M362&lt;BK$6),1,0)</f>
        <v>0</v>
      </c>
      <c r="BL362" s="67">
        <f>+IF(AND(M362&gt;=BL$5,M362&lt;BL$6),1,0)</f>
        <v>0</v>
      </c>
      <c r="BM362" s="67">
        <f>+IF(AND(M362&gt;=BM$5,M362&lt;BM$6),1,0)</f>
        <v>0</v>
      </c>
      <c r="BN362" s="67">
        <f>+IF(M362&gt;=BN$6,1,0)</f>
        <v>1</v>
      </c>
      <c r="BO362" s="67" t="str">
        <f>+IF(M362&gt;=BO$6,"YES","NO")</f>
        <v>YES</v>
      </c>
      <c r="BP362" s="67" t="str">
        <f>+IF(K362&gt;=BP$6,"YES","NO")</f>
        <v>YES</v>
      </c>
      <c r="BQ362" s="67" t="str">
        <f>+IF(ISERROR(VLOOKUP(E362,'[1]Hi Tech List (2020)'!$A$2:$B$84,1,FALSE)),"NO","YES")</f>
        <v>NO</v>
      </c>
      <c r="BR362" s="67" t="str">
        <f>IF(AL362&gt;=BR$6,"YES","NO")</f>
        <v>NO</v>
      </c>
      <c r="BS362" s="67" t="str">
        <f>IF(AB362&gt;BS$6,"YES","NO")</f>
        <v>NO</v>
      </c>
      <c r="BT362" s="67" t="str">
        <f>IF(AC362&gt;BT$6,"YES","NO")</f>
        <v>NO</v>
      </c>
      <c r="BU362" s="67" t="str">
        <f>IF(AD362&gt;BU$6,"YES","NO")</f>
        <v>NO</v>
      </c>
      <c r="BV362" s="67" t="str">
        <f>IF(OR(BS362="YES",BT362="YES",BU362="YES"),"YES","NO")</f>
        <v>NO</v>
      </c>
      <c r="BW362" s="67" t="str">
        <f>+IF(BE362=1,BE$8,IF(BF362=1,BF$8,IF(BG362=1,BG$8,IF(BH362=1,BH$8,BI$8))))</f>
        <v>&gt;$30</v>
      </c>
      <c r="BX362" s="67" t="str">
        <f>+IF(BJ362=1,BJ$8,IF(BK362=1,BK$8,IF(BL362=1,BL$8,IF(BM362=1,BM$8,BN$8))))</f>
        <v>&gt;$30</v>
      </c>
    </row>
    <row r="363" spans="1:76" ht="38.25" hidden="1" x14ac:dyDescent="0.2">
      <c r="A363" s="77" t="str">
        <f t="shared" si="24"/>
        <v>29-0000</v>
      </c>
      <c r="B363" s="77" t="str">
        <f>VLOOKUP(A363,'[1]2- &amp; 3-digit SOC'!$A$1:$B$121,2,FALSE)</f>
        <v>Healthcare Practitioners and Technical Occupations</v>
      </c>
      <c r="C363" s="77" t="str">
        <f t="shared" si="25"/>
        <v>29-0000 Healthcare Practitioners and Technical Occupations</v>
      </c>
      <c r="D363" s="77" t="str">
        <f t="shared" si="26"/>
        <v>29-9000</v>
      </c>
      <c r="E363" s="77" t="str">
        <f>VLOOKUP(D363,'[1]2- &amp; 3-digit SOC'!$A$1:$B$121,2,FALSE)</f>
        <v>Other Healthcare Practitioners and Technical Occupations</v>
      </c>
      <c r="F363" s="77" t="str">
        <f t="shared" si="27"/>
        <v>29-9000 Other Healthcare Practitioners and Technical Occupations</v>
      </c>
      <c r="G363" s="77" t="s">
        <v>1161</v>
      </c>
      <c r="H363" s="77" t="s">
        <v>1162</v>
      </c>
      <c r="I363" s="77" t="s">
        <v>1163</v>
      </c>
      <c r="J363" s="78" t="str">
        <f>CONCATENATE(H363, " (", R363, ")")</f>
        <v>Health Information Technologists, Medical Registrars, Surgical Assistants, and Healthcare Practitioners and Technical Workers, ($66,588)</v>
      </c>
      <c r="K363" s="70">
        <v>13.662239057700001</v>
      </c>
      <c r="L363" s="70">
        <v>17.935486644699999</v>
      </c>
      <c r="M363" s="70">
        <v>32.013485400999997</v>
      </c>
      <c r="N363" s="70">
        <v>34.343413381399998</v>
      </c>
      <c r="O363" s="70">
        <v>47.122461770100003</v>
      </c>
      <c r="P363" s="70">
        <v>58.093711239900003</v>
      </c>
      <c r="Q363" s="71">
        <v>66588.049634199997</v>
      </c>
      <c r="R363" s="71" t="str">
        <f>TEXT(Q363, "$#,###")</f>
        <v>$66,588</v>
      </c>
      <c r="S363" s="68" t="s">
        <v>89</v>
      </c>
      <c r="T363" s="68" t="s">
        <v>8</v>
      </c>
      <c r="U363" s="68" t="s">
        <v>8</v>
      </c>
      <c r="V363" s="61">
        <v>916.19233821800003</v>
      </c>
      <c r="W363" s="61">
        <v>999.68733590800002</v>
      </c>
      <c r="X363" s="61">
        <f>W363-V363</f>
        <v>83.494997689999991</v>
      </c>
      <c r="Y363" s="72">
        <f>X363/V363</f>
        <v>9.1132608522352734E-2</v>
      </c>
      <c r="Z363" s="61">
        <v>999.68733590800002</v>
      </c>
      <c r="AA363" s="61">
        <v>1076.54558251</v>
      </c>
      <c r="AB363" s="61">
        <f>AA363-Z363</f>
        <v>76.858246602000008</v>
      </c>
      <c r="AC363" s="72">
        <f>AB363/Z363</f>
        <v>7.6882284931809097E-2</v>
      </c>
      <c r="AD363" s="61">
        <v>301.42457108399998</v>
      </c>
      <c r="AE363" s="61">
        <v>75.356142770899993</v>
      </c>
      <c r="AF363" s="61">
        <v>154.154545144</v>
      </c>
      <c r="AG363" s="61">
        <v>51.384848381399998</v>
      </c>
      <c r="AH363" s="62">
        <v>0.05</v>
      </c>
      <c r="AI363" s="61">
        <v>967.65908763100003</v>
      </c>
      <c r="AJ363" s="61">
        <v>262.45522078400001</v>
      </c>
      <c r="AK363" s="63">
        <f>AJ363/AI363</f>
        <v>0.27122694773273576</v>
      </c>
      <c r="AL363" s="73">
        <v>89.6</v>
      </c>
      <c r="AM363" s="74">
        <v>0.649482</v>
      </c>
      <c r="AN363" s="74">
        <v>0.658362</v>
      </c>
      <c r="AO363" s="76" t="s">
        <v>90</v>
      </c>
      <c r="AP363" s="75">
        <v>1.41184264598E-2</v>
      </c>
      <c r="AQ363" s="75">
        <v>5.6984301738299999E-2</v>
      </c>
      <c r="AR363" s="75">
        <v>0.284980387128</v>
      </c>
      <c r="AS363" s="75">
        <v>0.24474118022300001</v>
      </c>
      <c r="AT363" s="75">
        <v>0.20002497454099999</v>
      </c>
      <c r="AU363" s="75">
        <v>0.14242392045899999</v>
      </c>
      <c r="AV363" s="75">
        <v>5.0964782269200003E-2</v>
      </c>
      <c r="AW363" s="61">
        <v>110</v>
      </c>
      <c r="AX363" s="61">
        <v>142</v>
      </c>
      <c r="AY363" s="61">
        <v>221</v>
      </c>
      <c r="AZ363" s="61">
        <v>299</v>
      </c>
      <c r="BA363" s="61">
        <v>368</v>
      </c>
      <c r="BB363" s="61">
        <f>SUM(AW363:BA363)</f>
        <v>1140</v>
      </c>
      <c r="BC363" s="61">
        <f>BA363-AW363</f>
        <v>258</v>
      </c>
      <c r="BD363" s="62">
        <f>BC363/AW363</f>
        <v>2.3454545454545452</v>
      </c>
      <c r="BE363" s="67">
        <f>IF(K363&lt;BE$6,1,0)</f>
        <v>1</v>
      </c>
      <c r="BF363" s="67">
        <f>+IF(AND(K363&gt;=BF$5,K363&lt;BF$6),1,0)</f>
        <v>0</v>
      </c>
      <c r="BG363" s="67">
        <f>+IF(AND(K363&gt;=BG$5,K363&lt;BG$6),1,0)</f>
        <v>0</v>
      </c>
      <c r="BH363" s="67">
        <f>+IF(AND(K363&gt;=BH$5,K363&lt;BH$6),1,0)</f>
        <v>0</v>
      </c>
      <c r="BI363" s="67">
        <f>+IF(K363&gt;=BI$6,1,0)</f>
        <v>0</v>
      </c>
      <c r="BJ363" s="67">
        <f>IF(M363&lt;BJ$6,1,0)</f>
        <v>0</v>
      </c>
      <c r="BK363" s="67">
        <f>+IF(AND(M363&gt;=BK$5,M363&lt;BK$6),1,0)</f>
        <v>0</v>
      </c>
      <c r="BL363" s="67">
        <f>+IF(AND(M363&gt;=BL$5,M363&lt;BL$6),1,0)</f>
        <v>0</v>
      </c>
      <c r="BM363" s="67">
        <f>+IF(AND(M363&gt;=BM$5,M363&lt;BM$6),1,0)</f>
        <v>0</v>
      </c>
      <c r="BN363" s="67">
        <f>+IF(M363&gt;=BN$6,1,0)</f>
        <v>1</v>
      </c>
      <c r="BO363" s="67" t="str">
        <f>+IF(M363&gt;=BO$6,"YES","NO")</f>
        <v>YES</v>
      </c>
      <c r="BP363" s="67" t="str">
        <f>+IF(K363&gt;=BP$6,"YES","NO")</f>
        <v>NO</v>
      </c>
      <c r="BQ363" s="67" t="str">
        <f>+IF(ISERROR(VLOOKUP(E363,'[1]Hi Tech List (2020)'!$A$2:$B$84,1,FALSE)),"NO","YES")</f>
        <v>NO</v>
      </c>
      <c r="BR363" s="67" t="str">
        <f>IF(AL363&gt;=BR$6,"YES","NO")</f>
        <v>NO</v>
      </c>
      <c r="BS363" s="67" t="str">
        <f>IF(AB363&gt;BS$6,"YES","NO")</f>
        <v>NO</v>
      </c>
      <c r="BT363" s="67" t="str">
        <f>IF(AC363&gt;BT$6,"YES","NO")</f>
        <v>NO</v>
      </c>
      <c r="BU363" s="67" t="str">
        <f>IF(AD363&gt;BU$6,"YES","NO")</f>
        <v>YES</v>
      </c>
      <c r="BV363" s="67" t="str">
        <f>IF(OR(BS363="YES",BT363="YES",BU363="YES"),"YES","NO")</f>
        <v>YES</v>
      </c>
      <c r="BW363" s="67" t="str">
        <f>+IF(BE363=1,BE$8,IF(BF363=1,BF$8,IF(BG363=1,BG$8,IF(BH363=1,BH$8,BI$8))))</f>
        <v>&lt;$15</v>
      </c>
      <c r="BX363" s="67" t="str">
        <f>+IF(BJ363=1,BJ$8,IF(BK363=1,BK$8,IF(BL363=1,BL$8,IF(BM363=1,BM$8,BN$8))))</f>
        <v>&gt;$30</v>
      </c>
    </row>
    <row r="364" spans="1:76" hidden="1" x14ac:dyDescent="0.2">
      <c r="A364" s="77" t="str">
        <f t="shared" si="24"/>
        <v>31-0000</v>
      </c>
      <c r="B364" s="77" t="str">
        <f>VLOOKUP(A364,'[1]2- &amp; 3-digit SOC'!$A$1:$B$121,2,FALSE)</f>
        <v>Healthcare Support Occupations</v>
      </c>
      <c r="C364" s="77" t="str">
        <f t="shared" si="25"/>
        <v>31-0000 Healthcare Support Occupations</v>
      </c>
      <c r="D364" s="77" t="str">
        <f t="shared" si="26"/>
        <v>31-1000</v>
      </c>
      <c r="E364" s="77" t="str">
        <f>VLOOKUP(D364,'[1]2- &amp; 3-digit SOC'!$A$1:$B$121,2,FALSE)</f>
        <v>Home Health and Personal Care Aides; and Nursing Assistants, Orderlies, and Psychiatric Aides</v>
      </c>
      <c r="F364" s="77" t="str">
        <f t="shared" si="27"/>
        <v>31-1000 Home Health and Personal Care Aides; and Nursing Assistants, Orderlies, and Psychiatric Aides</v>
      </c>
      <c r="G364" s="77" t="s">
        <v>1164</v>
      </c>
      <c r="H364" s="77" t="s">
        <v>1165</v>
      </c>
      <c r="I364" s="77" t="s">
        <v>1166</v>
      </c>
      <c r="J364" s="78" t="str">
        <f>CONCATENATE(H364, " (", R364, ")")</f>
        <v>Home Health and Personal Care Aides ($20,478)</v>
      </c>
      <c r="K364" s="70">
        <v>7.9115570718299999</v>
      </c>
      <c r="L364" s="70">
        <v>8.6680087552499998</v>
      </c>
      <c r="M364" s="70">
        <v>9.8453423965700004</v>
      </c>
      <c r="N364" s="70">
        <v>10.699225493</v>
      </c>
      <c r="O364" s="70">
        <v>11.545202592200001</v>
      </c>
      <c r="P364" s="70">
        <v>13.438118363699999</v>
      </c>
      <c r="Q364" s="71">
        <v>20478.312184900002</v>
      </c>
      <c r="R364" s="71" t="str">
        <f>TEXT(Q364, "$#,###")</f>
        <v>$20,478</v>
      </c>
      <c r="S364" s="68" t="s">
        <v>307</v>
      </c>
      <c r="T364" s="68" t="s">
        <v>8</v>
      </c>
      <c r="U364" s="68" t="s">
        <v>317</v>
      </c>
      <c r="V364" s="61">
        <v>61624.196874200003</v>
      </c>
      <c r="W364" s="61">
        <v>68923.664871600005</v>
      </c>
      <c r="X364" s="61">
        <f>W364-V364</f>
        <v>7299.4679974000028</v>
      </c>
      <c r="Y364" s="72">
        <f>X364/V364</f>
        <v>0.11845132866073986</v>
      </c>
      <c r="Z364" s="61">
        <v>68923.664871600005</v>
      </c>
      <c r="AA364" s="61">
        <v>75454.8308923</v>
      </c>
      <c r="AB364" s="61">
        <f>AA364-Z364</f>
        <v>6531.166020699995</v>
      </c>
      <c r="AC364" s="72">
        <f>AB364/Z364</f>
        <v>9.4759412937009416E-2</v>
      </c>
      <c r="AD364" s="61">
        <v>46152.958514500002</v>
      </c>
      <c r="AE364" s="61">
        <v>11538.2396286</v>
      </c>
      <c r="AF364" s="61">
        <v>28157.198185199999</v>
      </c>
      <c r="AG364" s="61">
        <v>9385.7327284099993</v>
      </c>
      <c r="AH364" s="62">
        <v>0.13163938715599999</v>
      </c>
      <c r="AI364" s="61">
        <v>66064.638366400002</v>
      </c>
      <c r="AJ364" s="61">
        <v>60950.974682</v>
      </c>
      <c r="AK364" s="63">
        <f>AJ364/AI364</f>
        <v>0.92259605424555269</v>
      </c>
      <c r="AL364" s="73">
        <v>93.6</v>
      </c>
      <c r="AM364" s="74">
        <v>0.69685799999999998</v>
      </c>
      <c r="AN364" s="74">
        <v>0.67591400000000001</v>
      </c>
      <c r="AO364" s="75">
        <v>4.6131590944500003E-3</v>
      </c>
      <c r="AP364" s="75">
        <v>3.06041103009E-2</v>
      </c>
      <c r="AQ364" s="75">
        <v>4.55363813911E-2</v>
      </c>
      <c r="AR364" s="75">
        <v>0.174915718887</v>
      </c>
      <c r="AS364" s="75">
        <v>0.19323595726699999</v>
      </c>
      <c r="AT364" s="75">
        <v>0.230404752327</v>
      </c>
      <c r="AU364" s="75">
        <v>0.211719675651</v>
      </c>
      <c r="AV364" s="75">
        <v>0.108970245082</v>
      </c>
      <c r="AW364" s="61">
        <v>92</v>
      </c>
      <c r="AX364" s="61">
        <v>126</v>
      </c>
      <c r="AY364" s="61">
        <v>172</v>
      </c>
      <c r="AZ364" s="61">
        <v>236</v>
      </c>
      <c r="BA364" s="61">
        <v>268</v>
      </c>
      <c r="BB364" s="61">
        <f>SUM(AW364:BA364)</f>
        <v>894</v>
      </c>
      <c r="BC364" s="61">
        <f>BA364-AW364</f>
        <v>176</v>
      </c>
      <c r="BD364" s="62">
        <f>BC364/AW364</f>
        <v>1.9130434782608696</v>
      </c>
      <c r="BE364" s="67">
        <f>IF(K364&lt;BE$6,1,0)</f>
        <v>1</v>
      </c>
      <c r="BF364" s="67">
        <f>+IF(AND(K364&gt;=BF$5,K364&lt;BF$6),1,0)</f>
        <v>0</v>
      </c>
      <c r="BG364" s="67">
        <f>+IF(AND(K364&gt;=BG$5,K364&lt;BG$6),1,0)</f>
        <v>0</v>
      </c>
      <c r="BH364" s="67">
        <f>+IF(AND(K364&gt;=BH$5,K364&lt;BH$6),1,0)</f>
        <v>0</v>
      </c>
      <c r="BI364" s="67">
        <f>+IF(K364&gt;=BI$6,1,0)</f>
        <v>0</v>
      </c>
      <c r="BJ364" s="67">
        <f>IF(M364&lt;BJ$6,1,0)</f>
        <v>1</v>
      </c>
      <c r="BK364" s="67">
        <f>+IF(AND(M364&gt;=BK$5,M364&lt;BK$6),1,0)</f>
        <v>0</v>
      </c>
      <c r="BL364" s="67">
        <f>+IF(AND(M364&gt;=BL$5,M364&lt;BL$6),1,0)</f>
        <v>0</v>
      </c>
      <c r="BM364" s="67">
        <f>+IF(AND(M364&gt;=BM$5,M364&lt;BM$6),1,0)</f>
        <v>0</v>
      </c>
      <c r="BN364" s="67">
        <f>+IF(M364&gt;=BN$6,1,0)</f>
        <v>0</v>
      </c>
      <c r="BO364" s="67" t="str">
        <f>+IF(M364&gt;=BO$6,"YES","NO")</f>
        <v>NO</v>
      </c>
      <c r="BP364" s="67" t="str">
        <f>+IF(K364&gt;=BP$6,"YES","NO")</f>
        <v>NO</v>
      </c>
      <c r="BQ364" s="67" t="str">
        <f>+IF(ISERROR(VLOOKUP(E364,'[1]Hi Tech List (2020)'!$A$2:$B$84,1,FALSE)),"NO","YES")</f>
        <v>NO</v>
      </c>
      <c r="BR364" s="67" t="str">
        <f>IF(AL364&gt;=BR$6,"YES","NO")</f>
        <v>NO</v>
      </c>
      <c r="BS364" s="67" t="str">
        <f>IF(AB364&gt;BS$6,"YES","NO")</f>
        <v>YES</v>
      </c>
      <c r="BT364" s="67" t="str">
        <f>IF(AC364&gt;BT$6,"YES","NO")</f>
        <v>NO</v>
      </c>
      <c r="BU364" s="67" t="str">
        <f>IF(AD364&gt;BU$6,"YES","NO")</f>
        <v>YES</v>
      </c>
      <c r="BV364" s="67" t="str">
        <f>IF(OR(BS364="YES",BT364="YES",BU364="YES"),"YES","NO")</f>
        <v>YES</v>
      </c>
      <c r="BW364" s="67" t="str">
        <f>+IF(BE364=1,BE$8,IF(BF364=1,BF$8,IF(BG364=1,BG$8,IF(BH364=1,BH$8,BI$8))))</f>
        <v>&lt;$15</v>
      </c>
      <c r="BX364" s="67" t="str">
        <f>+IF(BJ364=1,BJ$8,IF(BK364=1,BK$8,IF(BL364=1,BL$8,IF(BM364=1,BM$8,BN$8))))</f>
        <v>&lt;$15</v>
      </c>
    </row>
    <row r="365" spans="1:76" hidden="1" x14ac:dyDescent="0.2">
      <c r="A365" s="77" t="str">
        <f t="shared" si="24"/>
        <v>31-0000</v>
      </c>
      <c r="B365" s="77" t="str">
        <f>VLOOKUP(A365,'[1]2- &amp; 3-digit SOC'!$A$1:$B$121,2,FALSE)</f>
        <v>Healthcare Support Occupations</v>
      </c>
      <c r="C365" s="77" t="str">
        <f t="shared" si="25"/>
        <v>31-0000 Healthcare Support Occupations</v>
      </c>
      <c r="D365" s="77" t="str">
        <f t="shared" si="26"/>
        <v>31-1000</v>
      </c>
      <c r="E365" s="77" t="str">
        <f>VLOOKUP(D365,'[1]2- &amp; 3-digit SOC'!$A$1:$B$121,2,FALSE)</f>
        <v>Home Health and Personal Care Aides; and Nursing Assistants, Orderlies, and Psychiatric Aides</v>
      </c>
      <c r="F365" s="77" t="str">
        <f t="shared" si="27"/>
        <v>31-1000 Home Health and Personal Care Aides; and Nursing Assistants, Orderlies, and Psychiatric Aides</v>
      </c>
      <c r="G365" s="77" t="s">
        <v>1167</v>
      </c>
      <c r="H365" s="77" t="s">
        <v>1168</v>
      </c>
      <c r="I365" s="77" t="s">
        <v>1169</v>
      </c>
      <c r="J365" s="78" t="str">
        <f>CONCATENATE(H365, " (", R365, ")")</f>
        <v>Nursing Assistants ($28,804)</v>
      </c>
      <c r="K365" s="70">
        <v>10.315963032200001</v>
      </c>
      <c r="L365" s="70">
        <v>11.7590430461</v>
      </c>
      <c r="M365" s="70">
        <v>13.847963953500001</v>
      </c>
      <c r="N365" s="70">
        <v>14.3659456679</v>
      </c>
      <c r="O365" s="70">
        <v>16.357327308799999</v>
      </c>
      <c r="P365" s="70">
        <v>19.1913016685</v>
      </c>
      <c r="Q365" s="71">
        <v>28803.765023299999</v>
      </c>
      <c r="R365" s="71" t="str">
        <f>TEXT(Q365, "$#,###")</f>
        <v>$28,804</v>
      </c>
      <c r="S365" s="68" t="s">
        <v>89</v>
      </c>
      <c r="T365" s="68" t="s">
        <v>8</v>
      </c>
      <c r="U365" s="68" t="s">
        <v>8</v>
      </c>
      <c r="V365" s="61">
        <v>24133.594180100001</v>
      </c>
      <c r="W365" s="61">
        <v>23790.122376800002</v>
      </c>
      <c r="X365" s="61">
        <f>W365-V365</f>
        <v>-343.47180329999901</v>
      </c>
      <c r="Y365" s="72">
        <f>X365/V365</f>
        <v>-1.4232103214166826E-2</v>
      </c>
      <c r="Z365" s="61">
        <v>23790.122376800002</v>
      </c>
      <c r="AA365" s="61">
        <v>25002.761215400002</v>
      </c>
      <c r="AB365" s="61">
        <f>AA365-Z365</f>
        <v>1212.6388385999999</v>
      </c>
      <c r="AC365" s="72">
        <f>AB365/Z365</f>
        <v>5.0972366572715012E-2</v>
      </c>
      <c r="AD365" s="61">
        <v>11454.530591299999</v>
      </c>
      <c r="AE365" s="61">
        <v>2863.6326478300002</v>
      </c>
      <c r="AF365" s="61">
        <v>7414.2767006000004</v>
      </c>
      <c r="AG365" s="61">
        <v>2471.4255668699998</v>
      </c>
      <c r="AH365" s="62">
        <v>0.10199999999999999</v>
      </c>
      <c r="AI365" s="61">
        <v>23280.657759400001</v>
      </c>
      <c r="AJ365" s="61">
        <v>19936.941720999999</v>
      </c>
      <c r="AK365" s="63">
        <f>AJ365/AI365</f>
        <v>0.8563736440371873</v>
      </c>
      <c r="AL365" s="73">
        <v>97</v>
      </c>
      <c r="AM365" s="74">
        <v>0.63643400000000006</v>
      </c>
      <c r="AN365" s="74">
        <v>0.63886900000000002</v>
      </c>
      <c r="AO365" s="75">
        <v>3.9223350970999998E-3</v>
      </c>
      <c r="AP365" s="75">
        <v>3.5233132520699997E-2</v>
      </c>
      <c r="AQ365" s="75">
        <v>6.0275916330700001E-2</v>
      </c>
      <c r="AR365" s="75">
        <v>0.24270294002699999</v>
      </c>
      <c r="AS365" s="75">
        <v>0.24651763697099999</v>
      </c>
      <c r="AT365" s="75">
        <v>0.21358734434000001</v>
      </c>
      <c r="AU365" s="75">
        <v>0.14947792616</v>
      </c>
      <c r="AV365" s="75">
        <v>4.8282768553400003E-2</v>
      </c>
      <c r="AW365" s="61">
        <v>515</v>
      </c>
      <c r="AX365" s="61">
        <v>484</v>
      </c>
      <c r="AY365" s="61">
        <v>529</v>
      </c>
      <c r="AZ365" s="61">
        <v>559</v>
      </c>
      <c r="BA365" s="61">
        <v>540</v>
      </c>
      <c r="BB365" s="61">
        <f>SUM(AW365:BA365)</f>
        <v>2627</v>
      </c>
      <c r="BC365" s="61">
        <f>BA365-AW365</f>
        <v>25</v>
      </c>
      <c r="BD365" s="62">
        <f>BC365/AW365</f>
        <v>4.8543689320388349E-2</v>
      </c>
      <c r="BE365" s="67">
        <f>IF(K365&lt;BE$6,1,0)</f>
        <v>1</v>
      </c>
      <c r="BF365" s="67">
        <f>+IF(AND(K365&gt;=BF$5,K365&lt;BF$6),1,0)</f>
        <v>0</v>
      </c>
      <c r="BG365" s="67">
        <f>+IF(AND(K365&gt;=BG$5,K365&lt;BG$6),1,0)</f>
        <v>0</v>
      </c>
      <c r="BH365" s="67">
        <f>+IF(AND(K365&gt;=BH$5,K365&lt;BH$6),1,0)</f>
        <v>0</v>
      </c>
      <c r="BI365" s="67">
        <f>+IF(K365&gt;=BI$6,1,0)</f>
        <v>0</v>
      </c>
      <c r="BJ365" s="67">
        <f>IF(M365&lt;BJ$6,1,0)</f>
        <v>1</v>
      </c>
      <c r="BK365" s="67">
        <f>+IF(AND(M365&gt;=BK$5,M365&lt;BK$6),1,0)</f>
        <v>0</v>
      </c>
      <c r="BL365" s="67">
        <f>+IF(AND(M365&gt;=BL$5,M365&lt;BL$6),1,0)</f>
        <v>0</v>
      </c>
      <c r="BM365" s="67">
        <f>+IF(AND(M365&gt;=BM$5,M365&lt;BM$6),1,0)</f>
        <v>0</v>
      </c>
      <c r="BN365" s="67">
        <f>+IF(M365&gt;=BN$6,1,0)</f>
        <v>0</v>
      </c>
      <c r="BO365" s="67" t="str">
        <f>+IF(M365&gt;=BO$6,"YES","NO")</f>
        <v>NO</v>
      </c>
      <c r="BP365" s="67" t="str">
        <f>+IF(K365&gt;=BP$6,"YES","NO")</f>
        <v>NO</v>
      </c>
      <c r="BQ365" s="67" t="str">
        <f>+IF(ISERROR(VLOOKUP(E365,'[1]Hi Tech List (2020)'!$A$2:$B$84,1,FALSE)),"NO","YES")</f>
        <v>NO</v>
      </c>
      <c r="BR365" s="67" t="str">
        <f>IF(AL365&gt;=BR$6,"YES","NO")</f>
        <v>NO</v>
      </c>
      <c r="BS365" s="67" t="str">
        <f>IF(AB365&gt;BS$6,"YES","NO")</f>
        <v>YES</v>
      </c>
      <c r="BT365" s="67" t="str">
        <f>IF(AC365&gt;BT$6,"YES","NO")</f>
        <v>NO</v>
      </c>
      <c r="BU365" s="67" t="str">
        <f>IF(AD365&gt;BU$6,"YES","NO")</f>
        <v>YES</v>
      </c>
      <c r="BV365" s="67" t="str">
        <f>IF(OR(BS365="YES",BT365="YES",BU365="YES"),"YES","NO")</f>
        <v>YES</v>
      </c>
      <c r="BW365" s="67" t="str">
        <f>+IF(BE365=1,BE$8,IF(BF365=1,BF$8,IF(BG365=1,BG$8,IF(BH365=1,BH$8,BI$8))))</f>
        <v>&lt;$15</v>
      </c>
      <c r="BX365" s="67" t="str">
        <f>+IF(BJ365=1,BJ$8,IF(BK365=1,BK$8,IF(BL365=1,BL$8,IF(BM365=1,BM$8,BN$8))))</f>
        <v>&lt;$15</v>
      </c>
    </row>
    <row r="366" spans="1:76" hidden="1" x14ac:dyDescent="0.2">
      <c r="A366" s="77" t="str">
        <f t="shared" si="24"/>
        <v>31-0000</v>
      </c>
      <c r="B366" s="77" t="str">
        <f>VLOOKUP(A366,'[1]2- &amp; 3-digit SOC'!$A$1:$B$121,2,FALSE)</f>
        <v>Healthcare Support Occupations</v>
      </c>
      <c r="C366" s="77" t="str">
        <f t="shared" si="25"/>
        <v>31-0000 Healthcare Support Occupations</v>
      </c>
      <c r="D366" s="77" t="str">
        <f t="shared" si="26"/>
        <v>31-1000</v>
      </c>
      <c r="E366" s="77" t="str">
        <f>VLOOKUP(D366,'[1]2- &amp; 3-digit SOC'!$A$1:$B$121,2,FALSE)</f>
        <v>Home Health and Personal Care Aides; and Nursing Assistants, Orderlies, and Psychiatric Aides</v>
      </c>
      <c r="F366" s="77" t="str">
        <f t="shared" si="27"/>
        <v>31-1000 Home Health and Personal Care Aides; and Nursing Assistants, Orderlies, and Psychiatric Aides</v>
      </c>
      <c r="G366" s="77" t="s">
        <v>1170</v>
      </c>
      <c r="H366" s="77" t="s">
        <v>1171</v>
      </c>
      <c r="I366" s="77" t="s">
        <v>1172</v>
      </c>
      <c r="J366" s="78" t="str">
        <f>CONCATENATE(H366, " (", R366, ")")</f>
        <v>Orderlies ($25,673)</v>
      </c>
      <c r="K366" s="70">
        <v>10.192514302899999</v>
      </c>
      <c r="L366" s="70">
        <v>11.0009270823</v>
      </c>
      <c r="M366" s="70">
        <v>12.342653358</v>
      </c>
      <c r="N366" s="70">
        <v>13.107595032900001</v>
      </c>
      <c r="O366" s="70">
        <v>14.5436762422</v>
      </c>
      <c r="P366" s="70">
        <v>16.7946942757</v>
      </c>
      <c r="Q366" s="71">
        <v>25672.718984499999</v>
      </c>
      <c r="R366" s="71" t="str">
        <f>TEXT(Q366, "$#,###")</f>
        <v>$25,673</v>
      </c>
      <c r="S366" s="68" t="s">
        <v>307</v>
      </c>
      <c r="T366" s="68" t="s">
        <v>8</v>
      </c>
      <c r="U366" s="68" t="s">
        <v>317</v>
      </c>
      <c r="V366" s="61">
        <v>559.06768393300001</v>
      </c>
      <c r="W366" s="61">
        <v>486.40787397899999</v>
      </c>
      <c r="X366" s="61">
        <f>W366-V366</f>
        <v>-72.659809954000025</v>
      </c>
      <c r="Y366" s="72">
        <f>X366/V366</f>
        <v>-0.12996603460039688</v>
      </c>
      <c r="Z366" s="61">
        <v>486.40787397899999</v>
      </c>
      <c r="AA366" s="61">
        <v>513.96090602200002</v>
      </c>
      <c r="AB366" s="61">
        <f>AA366-Z366</f>
        <v>27.55303204300003</v>
      </c>
      <c r="AC366" s="72">
        <f>AB366/Z366</f>
        <v>5.6645941640717755E-2</v>
      </c>
      <c r="AD366" s="61">
        <v>236.38165722700001</v>
      </c>
      <c r="AE366" s="61">
        <v>59.0954143067</v>
      </c>
      <c r="AF366" s="61">
        <v>151.834446318</v>
      </c>
      <c r="AG366" s="61">
        <v>50.611482106099999</v>
      </c>
      <c r="AH366" s="62">
        <v>0.10199999999999999</v>
      </c>
      <c r="AI366" s="61">
        <v>475.31007998500002</v>
      </c>
      <c r="AJ366" s="61">
        <v>216.37179827</v>
      </c>
      <c r="AK366" s="63">
        <f>AJ366/AI366</f>
        <v>0.45522240613291504</v>
      </c>
      <c r="AL366" s="73">
        <v>116.6</v>
      </c>
      <c r="AM366" s="74">
        <v>0.38768999999999998</v>
      </c>
      <c r="AN366" s="74">
        <v>0.39344299999999999</v>
      </c>
      <c r="AO366" s="76" t="s">
        <v>90</v>
      </c>
      <c r="AP366" s="75">
        <v>3.2822160935399997E-2</v>
      </c>
      <c r="AQ366" s="75">
        <v>7.81221626689E-2</v>
      </c>
      <c r="AR366" s="75">
        <v>0.28082280217099997</v>
      </c>
      <c r="AS366" s="75">
        <v>0.241341124824</v>
      </c>
      <c r="AT366" s="75">
        <v>0.18614323056099999</v>
      </c>
      <c r="AU366" s="75">
        <v>0.13880378661600001</v>
      </c>
      <c r="AV366" s="75">
        <v>3.9952743538599997E-2</v>
      </c>
      <c r="AW366" s="61">
        <v>214</v>
      </c>
      <c r="AX366" s="61">
        <v>213</v>
      </c>
      <c r="AY366" s="61">
        <v>280</v>
      </c>
      <c r="AZ366" s="61">
        <v>367</v>
      </c>
      <c r="BA366" s="61">
        <v>387</v>
      </c>
      <c r="BB366" s="61">
        <f>SUM(AW366:BA366)</f>
        <v>1461</v>
      </c>
      <c r="BC366" s="61">
        <f>BA366-AW366</f>
        <v>173</v>
      </c>
      <c r="BD366" s="62">
        <f>BC366/AW366</f>
        <v>0.80841121495327106</v>
      </c>
      <c r="BE366" s="67">
        <f>IF(K366&lt;BE$6,1,0)</f>
        <v>1</v>
      </c>
      <c r="BF366" s="67">
        <f>+IF(AND(K366&gt;=BF$5,K366&lt;BF$6),1,0)</f>
        <v>0</v>
      </c>
      <c r="BG366" s="67">
        <f>+IF(AND(K366&gt;=BG$5,K366&lt;BG$6),1,0)</f>
        <v>0</v>
      </c>
      <c r="BH366" s="67">
        <f>+IF(AND(K366&gt;=BH$5,K366&lt;BH$6),1,0)</f>
        <v>0</v>
      </c>
      <c r="BI366" s="67">
        <f>+IF(K366&gt;=BI$6,1,0)</f>
        <v>0</v>
      </c>
      <c r="BJ366" s="67">
        <f>IF(M366&lt;BJ$6,1,0)</f>
        <v>1</v>
      </c>
      <c r="BK366" s="67">
        <f>+IF(AND(M366&gt;=BK$5,M366&lt;BK$6),1,0)</f>
        <v>0</v>
      </c>
      <c r="BL366" s="67">
        <f>+IF(AND(M366&gt;=BL$5,M366&lt;BL$6),1,0)</f>
        <v>0</v>
      </c>
      <c r="BM366" s="67">
        <f>+IF(AND(M366&gt;=BM$5,M366&lt;BM$6),1,0)</f>
        <v>0</v>
      </c>
      <c r="BN366" s="67">
        <f>+IF(M366&gt;=BN$6,1,0)</f>
        <v>0</v>
      </c>
      <c r="BO366" s="67" t="str">
        <f>+IF(M366&gt;=BO$6,"YES","NO")</f>
        <v>NO</v>
      </c>
      <c r="BP366" s="67" t="str">
        <f>+IF(K366&gt;=BP$6,"YES","NO")</f>
        <v>NO</v>
      </c>
      <c r="BQ366" s="67" t="str">
        <f>+IF(ISERROR(VLOOKUP(E366,'[1]Hi Tech List (2020)'!$A$2:$B$84,1,FALSE)),"NO","YES")</f>
        <v>NO</v>
      </c>
      <c r="BR366" s="67" t="str">
        <f>IF(AL366&gt;=BR$6,"YES","NO")</f>
        <v>YES</v>
      </c>
      <c r="BS366" s="67" t="str">
        <f>IF(AB366&gt;BS$6,"YES","NO")</f>
        <v>NO</v>
      </c>
      <c r="BT366" s="67" t="str">
        <f>IF(AC366&gt;BT$6,"YES","NO")</f>
        <v>NO</v>
      </c>
      <c r="BU366" s="67" t="str">
        <f>IF(AD366&gt;BU$6,"YES","NO")</f>
        <v>YES</v>
      </c>
      <c r="BV366" s="67" t="str">
        <f>IF(OR(BS366="YES",BT366="YES",BU366="YES"),"YES","NO")</f>
        <v>YES</v>
      </c>
      <c r="BW366" s="67" t="str">
        <f>+IF(BE366=1,BE$8,IF(BF366=1,BF$8,IF(BG366=1,BG$8,IF(BH366=1,BH$8,BI$8))))</f>
        <v>&lt;$15</v>
      </c>
      <c r="BX366" s="67" t="str">
        <f>+IF(BJ366=1,BJ$8,IF(BK366=1,BK$8,IF(BL366=1,BL$8,IF(BM366=1,BM$8,BN$8))))</f>
        <v>&lt;$15</v>
      </c>
    </row>
    <row r="367" spans="1:76" hidden="1" x14ac:dyDescent="0.2">
      <c r="A367" s="77" t="str">
        <f t="shared" si="24"/>
        <v>31-0000</v>
      </c>
      <c r="B367" s="77" t="str">
        <f>VLOOKUP(A367,'[1]2- &amp; 3-digit SOC'!$A$1:$B$121,2,FALSE)</f>
        <v>Healthcare Support Occupations</v>
      </c>
      <c r="C367" s="77" t="str">
        <f t="shared" si="25"/>
        <v>31-0000 Healthcare Support Occupations</v>
      </c>
      <c r="D367" s="77" t="str">
        <f t="shared" si="26"/>
        <v>31-1000</v>
      </c>
      <c r="E367" s="77" t="str">
        <f>VLOOKUP(D367,'[1]2- &amp; 3-digit SOC'!$A$1:$B$121,2,FALSE)</f>
        <v>Home Health and Personal Care Aides; and Nursing Assistants, Orderlies, and Psychiatric Aides</v>
      </c>
      <c r="F367" s="77" t="str">
        <f t="shared" si="27"/>
        <v>31-1000 Home Health and Personal Care Aides; and Nursing Assistants, Orderlies, and Psychiatric Aides</v>
      </c>
      <c r="G367" s="77" t="s">
        <v>1173</v>
      </c>
      <c r="H367" s="77" t="s">
        <v>1174</v>
      </c>
      <c r="I367" s="77" t="s">
        <v>1175</v>
      </c>
      <c r="J367" s="78" t="str">
        <f>CONCATENATE(H367, " (", R367, ")")</f>
        <v>Psychiatric Aides ($26,304)</v>
      </c>
      <c r="K367" s="70">
        <v>10.2491459638</v>
      </c>
      <c r="L367" s="70">
        <v>11.0953962307</v>
      </c>
      <c r="M367" s="70">
        <v>12.6460510658</v>
      </c>
      <c r="N367" s="70">
        <v>13.422777868400001</v>
      </c>
      <c r="O367" s="70">
        <v>15.0723286795</v>
      </c>
      <c r="P367" s="70">
        <v>17.875855394799999</v>
      </c>
      <c r="Q367" s="71">
        <v>26303.7862169</v>
      </c>
      <c r="R367" s="71" t="str">
        <f>TEXT(Q367, "$#,###")</f>
        <v>$26,304</v>
      </c>
      <c r="S367" s="68" t="s">
        <v>307</v>
      </c>
      <c r="T367" s="68" t="s">
        <v>8</v>
      </c>
      <c r="U367" s="68" t="s">
        <v>317</v>
      </c>
      <c r="V367" s="61">
        <v>891.88091881699995</v>
      </c>
      <c r="W367" s="61">
        <v>820.66029289300002</v>
      </c>
      <c r="X367" s="61">
        <f>W367-V367</f>
        <v>-71.220625923999933</v>
      </c>
      <c r="Y367" s="72">
        <f>X367/V367</f>
        <v>-7.9854411526672983E-2</v>
      </c>
      <c r="Z367" s="61">
        <v>820.66029289300002</v>
      </c>
      <c r="AA367" s="61">
        <v>858.56513388300004</v>
      </c>
      <c r="AB367" s="61">
        <f>AA367-Z367</f>
        <v>37.904840990000025</v>
      </c>
      <c r="AC367" s="72">
        <f>AB367/Z367</f>
        <v>4.6188223456477336E-2</v>
      </c>
      <c r="AD367" s="61">
        <v>388.66081128000002</v>
      </c>
      <c r="AE367" s="61">
        <v>97.165202820100006</v>
      </c>
      <c r="AF367" s="61">
        <v>255.40952156099999</v>
      </c>
      <c r="AG367" s="61">
        <v>85.136507187000007</v>
      </c>
      <c r="AH367" s="62">
        <v>0.10199999999999999</v>
      </c>
      <c r="AI367" s="61">
        <v>802.72734935599999</v>
      </c>
      <c r="AJ367" s="61">
        <v>450.20266807000002</v>
      </c>
      <c r="AK367" s="63">
        <f>AJ367/AI367</f>
        <v>0.56084132231346273</v>
      </c>
      <c r="AL367" s="73">
        <v>90.1</v>
      </c>
      <c r="AM367" s="74">
        <v>0.51838099999999998</v>
      </c>
      <c r="AN367" s="74">
        <v>0.51443099999999997</v>
      </c>
      <c r="AO367" s="76" t="s">
        <v>90</v>
      </c>
      <c r="AP367" s="75">
        <v>3.7159710529600001E-2</v>
      </c>
      <c r="AQ367" s="75">
        <v>6.00550597768E-2</v>
      </c>
      <c r="AR367" s="75">
        <v>0.26005427184199997</v>
      </c>
      <c r="AS367" s="75">
        <v>0.246580774729</v>
      </c>
      <c r="AT367" s="75">
        <v>0.20101054845899999</v>
      </c>
      <c r="AU367" s="75">
        <v>0.14226374084000001</v>
      </c>
      <c r="AV367" s="75">
        <v>5.0762583108399997E-2</v>
      </c>
      <c r="AW367" s="61">
        <v>170</v>
      </c>
      <c r="AX367" s="61">
        <v>157</v>
      </c>
      <c r="AY367" s="61">
        <v>215</v>
      </c>
      <c r="AZ367" s="61">
        <v>283</v>
      </c>
      <c r="BA367" s="61">
        <v>309</v>
      </c>
      <c r="BB367" s="61">
        <f>SUM(AW367:BA367)</f>
        <v>1134</v>
      </c>
      <c r="BC367" s="61">
        <f>BA367-AW367</f>
        <v>139</v>
      </c>
      <c r="BD367" s="62">
        <f>BC367/AW367</f>
        <v>0.81764705882352939</v>
      </c>
      <c r="BE367" s="67">
        <f>IF(K367&lt;BE$6,1,0)</f>
        <v>1</v>
      </c>
      <c r="BF367" s="67">
        <f>+IF(AND(K367&gt;=BF$5,K367&lt;BF$6),1,0)</f>
        <v>0</v>
      </c>
      <c r="BG367" s="67">
        <f>+IF(AND(K367&gt;=BG$5,K367&lt;BG$6),1,0)</f>
        <v>0</v>
      </c>
      <c r="BH367" s="67">
        <f>+IF(AND(K367&gt;=BH$5,K367&lt;BH$6),1,0)</f>
        <v>0</v>
      </c>
      <c r="BI367" s="67">
        <f>+IF(K367&gt;=BI$6,1,0)</f>
        <v>0</v>
      </c>
      <c r="BJ367" s="67">
        <f>IF(M367&lt;BJ$6,1,0)</f>
        <v>1</v>
      </c>
      <c r="BK367" s="67">
        <f>+IF(AND(M367&gt;=BK$5,M367&lt;BK$6),1,0)</f>
        <v>0</v>
      </c>
      <c r="BL367" s="67">
        <f>+IF(AND(M367&gt;=BL$5,M367&lt;BL$6),1,0)</f>
        <v>0</v>
      </c>
      <c r="BM367" s="67">
        <f>+IF(AND(M367&gt;=BM$5,M367&lt;BM$6),1,0)</f>
        <v>0</v>
      </c>
      <c r="BN367" s="67">
        <f>+IF(M367&gt;=BN$6,1,0)</f>
        <v>0</v>
      </c>
      <c r="BO367" s="67" t="str">
        <f>+IF(M367&gt;=BO$6,"YES","NO")</f>
        <v>NO</v>
      </c>
      <c r="BP367" s="67" t="str">
        <f>+IF(K367&gt;=BP$6,"YES","NO")</f>
        <v>NO</v>
      </c>
      <c r="BQ367" s="67" t="str">
        <f>+IF(ISERROR(VLOOKUP(E367,'[1]Hi Tech List (2020)'!$A$2:$B$84,1,FALSE)),"NO","YES")</f>
        <v>NO</v>
      </c>
      <c r="BR367" s="67" t="str">
        <f>IF(AL367&gt;=BR$6,"YES","NO")</f>
        <v>NO</v>
      </c>
      <c r="BS367" s="67" t="str">
        <f>IF(AB367&gt;BS$6,"YES","NO")</f>
        <v>NO</v>
      </c>
      <c r="BT367" s="67" t="str">
        <f>IF(AC367&gt;BT$6,"YES","NO")</f>
        <v>NO</v>
      </c>
      <c r="BU367" s="67" t="str">
        <f>IF(AD367&gt;BU$6,"YES","NO")</f>
        <v>YES</v>
      </c>
      <c r="BV367" s="67" t="str">
        <f>IF(OR(BS367="YES",BT367="YES",BU367="YES"),"YES","NO")</f>
        <v>YES</v>
      </c>
      <c r="BW367" s="67" t="str">
        <f>+IF(BE367=1,BE$8,IF(BF367=1,BF$8,IF(BG367=1,BG$8,IF(BH367=1,BH$8,BI$8))))</f>
        <v>&lt;$15</v>
      </c>
      <c r="BX367" s="67" t="str">
        <f>+IF(BJ367=1,BJ$8,IF(BK367=1,BK$8,IF(BL367=1,BL$8,IF(BM367=1,BM$8,BN$8))))</f>
        <v>&lt;$15</v>
      </c>
    </row>
    <row r="368" spans="1:76" hidden="1" x14ac:dyDescent="0.2">
      <c r="A368" s="77" t="str">
        <f t="shared" si="24"/>
        <v>31-0000</v>
      </c>
      <c r="B368" s="77" t="str">
        <f>VLOOKUP(A368,'[1]2- &amp; 3-digit SOC'!$A$1:$B$121,2,FALSE)</f>
        <v>Healthcare Support Occupations</v>
      </c>
      <c r="C368" s="77" t="str">
        <f t="shared" si="25"/>
        <v>31-0000 Healthcare Support Occupations</v>
      </c>
      <c r="D368" s="77" t="str">
        <f t="shared" si="26"/>
        <v>31-2000</v>
      </c>
      <c r="E368" s="77" t="str">
        <f>VLOOKUP(D368,'[1]2- &amp; 3-digit SOC'!$A$1:$B$121,2,FALSE)</f>
        <v>Occupational Therapy and Physical Therapist Assistants and Aides</v>
      </c>
      <c r="F368" s="77" t="str">
        <f t="shared" si="27"/>
        <v>31-2000 Occupational Therapy and Physical Therapist Assistants and Aides</v>
      </c>
      <c r="G368" s="77" t="s">
        <v>1176</v>
      </c>
      <c r="H368" s="77" t="s">
        <v>1177</v>
      </c>
      <c r="I368" s="77" t="s">
        <v>1178</v>
      </c>
      <c r="J368" s="78" t="str">
        <f>CONCATENATE(H368, " (", R368, ")")</f>
        <v>Occupational Therapy Aides ($31,663)</v>
      </c>
      <c r="K368" s="70">
        <v>10.883221559600001</v>
      </c>
      <c r="L368" s="70">
        <v>12.535474006299999</v>
      </c>
      <c r="M368" s="70">
        <v>15.2225772867</v>
      </c>
      <c r="N368" s="70">
        <v>15.231043612000001</v>
      </c>
      <c r="O368" s="70">
        <v>17.736213002100001</v>
      </c>
      <c r="P368" s="70">
        <v>19.735302513299999</v>
      </c>
      <c r="Q368" s="71">
        <v>31662.960756299999</v>
      </c>
      <c r="R368" s="71" t="str">
        <f>TEXT(Q368, "$#,###")</f>
        <v>$31,663</v>
      </c>
      <c r="S368" s="68" t="s">
        <v>307</v>
      </c>
      <c r="T368" s="68" t="s">
        <v>8</v>
      </c>
      <c r="U368" s="68" t="s">
        <v>317</v>
      </c>
      <c r="V368" s="61">
        <v>118.647691235</v>
      </c>
      <c r="W368" s="61">
        <v>143.36199198400001</v>
      </c>
      <c r="X368" s="61">
        <f>W368-V368</f>
        <v>24.714300749000017</v>
      </c>
      <c r="Y368" s="72">
        <f>X368/V368</f>
        <v>0.20829988760632134</v>
      </c>
      <c r="Z368" s="61">
        <v>143.36199198400001</v>
      </c>
      <c r="AA368" s="61">
        <v>155.804649603</v>
      </c>
      <c r="AB368" s="61">
        <f>AA368-Z368</f>
        <v>12.442657618999988</v>
      </c>
      <c r="AC368" s="72">
        <f>AB368/Z368</f>
        <v>8.6791885679076336E-2</v>
      </c>
      <c r="AD368" s="61">
        <v>72.591791403100004</v>
      </c>
      <c r="AE368" s="61">
        <v>18.147947850800001</v>
      </c>
      <c r="AF368" s="61">
        <v>42.599889960100001</v>
      </c>
      <c r="AG368" s="61">
        <v>14.19996332</v>
      </c>
      <c r="AH368" s="62">
        <v>9.6000000000000002E-2</v>
      </c>
      <c r="AI368" s="61">
        <v>139.683579753</v>
      </c>
      <c r="AJ368" s="61">
        <v>98.514175481400002</v>
      </c>
      <c r="AK368" s="63">
        <f>AJ368/AI368</f>
        <v>0.70526668671865989</v>
      </c>
      <c r="AL368" s="73">
        <v>93</v>
      </c>
      <c r="AM368" s="74">
        <v>0.68473300000000004</v>
      </c>
      <c r="AN368" s="74">
        <v>0.69580200000000003</v>
      </c>
      <c r="AO368" s="75">
        <v>2.5941896248899999E-4</v>
      </c>
      <c r="AP368" s="76" t="s">
        <v>90</v>
      </c>
      <c r="AQ368" s="76" t="s">
        <v>90</v>
      </c>
      <c r="AR368" s="75">
        <v>0.32977168739700002</v>
      </c>
      <c r="AS368" s="75">
        <v>0.29234718265999998</v>
      </c>
      <c r="AT368" s="75">
        <v>0.18958791050500001</v>
      </c>
      <c r="AU368" s="75">
        <v>0.113533827906</v>
      </c>
      <c r="AV368" s="76" t="s">
        <v>90</v>
      </c>
      <c r="AW368" s="61">
        <v>88</v>
      </c>
      <c r="AX368" s="61">
        <v>124</v>
      </c>
      <c r="AY368" s="61">
        <v>203</v>
      </c>
      <c r="AZ368" s="61">
        <v>283</v>
      </c>
      <c r="BA368" s="61">
        <v>308</v>
      </c>
      <c r="BB368" s="61">
        <f>SUM(AW368:BA368)</f>
        <v>1006</v>
      </c>
      <c r="BC368" s="61">
        <f>BA368-AW368</f>
        <v>220</v>
      </c>
      <c r="BD368" s="62">
        <f>BC368/AW368</f>
        <v>2.5</v>
      </c>
      <c r="BE368" s="67">
        <f>IF(K368&lt;BE$6,1,0)</f>
        <v>1</v>
      </c>
      <c r="BF368" s="67">
        <f>+IF(AND(K368&gt;=BF$5,K368&lt;BF$6),1,0)</f>
        <v>0</v>
      </c>
      <c r="BG368" s="67">
        <f>+IF(AND(K368&gt;=BG$5,K368&lt;BG$6),1,0)</f>
        <v>0</v>
      </c>
      <c r="BH368" s="67">
        <f>+IF(AND(K368&gt;=BH$5,K368&lt;BH$6),1,0)</f>
        <v>0</v>
      </c>
      <c r="BI368" s="67">
        <f>+IF(K368&gt;=BI$6,1,0)</f>
        <v>0</v>
      </c>
      <c r="BJ368" s="67">
        <f>IF(M368&lt;BJ$6,1,0)</f>
        <v>0</v>
      </c>
      <c r="BK368" s="67">
        <f>+IF(AND(M368&gt;=BK$5,M368&lt;BK$6),1,0)</f>
        <v>1</v>
      </c>
      <c r="BL368" s="67">
        <f>+IF(AND(M368&gt;=BL$5,M368&lt;BL$6),1,0)</f>
        <v>0</v>
      </c>
      <c r="BM368" s="67">
        <f>+IF(AND(M368&gt;=BM$5,M368&lt;BM$6),1,0)</f>
        <v>0</v>
      </c>
      <c r="BN368" s="67">
        <f>+IF(M368&gt;=BN$6,1,0)</f>
        <v>0</v>
      </c>
      <c r="BO368" s="67" t="str">
        <f>+IF(M368&gt;=BO$6,"YES","NO")</f>
        <v>NO</v>
      </c>
      <c r="BP368" s="67" t="str">
        <f>+IF(K368&gt;=BP$6,"YES","NO")</f>
        <v>NO</v>
      </c>
      <c r="BQ368" s="67" t="str">
        <f>+IF(ISERROR(VLOOKUP(E368,'[1]Hi Tech List (2020)'!$A$2:$B$84,1,FALSE)),"NO","YES")</f>
        <v>NO</v>
      </c>
      <c r="BR368" s="67" t="str">
        <f>IF(AL368&gt;=BR$6,"YES","NO")</f>
        <v>NO</v>
      </c>
      <c r="BS368" s="67" t="str">
        <f>IF(AB368&gt;BS$6,"YES","NO")</f>
        <v>NO</v>
      </c>
      <c r="BT368" s="67" t="str">
        <f>IF(AC368&gt;BT$6,"YES","NO")</f>
        <v>NO</v>
      </c>
      <c r="BU368" s="67" t="str">
        <f>IF(AD368&gt;BU$6,"YES","NO")</f>
        <v>NO</v>
      </c>
      <c r="BV368" s="67" t="str">
        <f>IF(OR(BS368="YES",BT368="YES",BU368="YES"),"YES","NO")</f>
        <v>NO</v>
      </c>
      <c r="BW368" s="67" t="str">
        <f>+IF(BE368=1,BE$8,IF(BF368=1,BF$8,IF(BG368=1,BG$8,IF(BH368=1,BH$8,BI$8))))</f>
        <v>&lt;$15</v>
      </c>
      <c r="BX368" s="67" t="str">
        <f>+IF(BJ368=1,BJ$8,IF(BK368=1,BK$8,IF(BL368=1,BL$8,IF(BM368=1,BM$8,BN$8))))</f>
        <v>$15-20</v>
      </c>
    </row>
    <row r="369" spans="1:76" hidden="1" x14ac:dyDescent="0.2">
      <c r="A369" s="77" t="str">
        <f t="shared" si="24"/>
        <v>31-0000</v>
      </c>
      <c r="B369" s="77" t="str">
        <f>VLOOKUP(A369,'[1]2- &amp; 3-digit SOC'!$A$1:$B$121,2,FALSE)</f>
        <v>Healthcare Support Occupations</v>
      </c>
      <c r="C369" s="77" t="str">
        <f t="shared" si="25"/>
        <v>31-0000 Healthcare Support Occupations</v>
      </c>
      <c r="D369" s="77" t="str">
        <f t="shared" si="26"/>
        <v>31-2000</v>
      </c>
      <c r="E369" s="77" t="str">
        <f>VLOOKUP(D369,'[1]2- &amp; 3-digit SOC'!$A$1:$B$121,2,FALSE)</f>
        <v>Occupational Therapy and Physical Therapist Assistants and Aides</v>
      </c>
      <c r="F369" s="77" t="str">
        <f t="shared" si="27"/>
        <v>31-2000 Occupational Therapy and Physical Therapist Assistants and Aides</v>
      </c>
      <c r="G369" s="77" t="s">
        <v>1179</v>
      </c>
      <c r="H369" s="77" t="s">
        <v>1180</v>
      </c>
      <c r="I369" s="77" t="s">
        <v>1181</v>
      </c>
      <c r="J369" s="78" t="str">
        <f>CONCATENATE(H369, " (", R369, ")")</f>
        <v>Physical Therapist Aides ($26,534)</v>
      </c>
      <c r="K369" s="70">
        <v>9.7917613329699993</v>
      </c>
      <c r="L369" s="70">
        <v>10.950598021199999</v>
      </c>
      <c r="M369" s="70">
        <v>12.7566343855</v>
      </c>
      <c r="N369" s="70">
        <v>13.530499855</v>
      </c>
      <c r="O369" s="70">
        <v>15.450200436399999</v>
      </c>
      <c r="P369" s="70">
        <v>18.456099926099998</v>
      </c>
      <c r="Q369" s="71">
        <v>26533.7995219</v>
      </c>
      <c r="R369" s="71" t="str">
        <f>TEXT(Q369, "$#,###")</f>
        <v>$26,534</v>
      </c>
      <c r="S369" s="68" t="s">
        <v>307</v>
      </c>
      <c r="T369" s="68" t="s">
        <v>8</v>
      </c>
      <c r="U369" s="68" t="s">
        <v>317</v>
      </c>
      <c r="V369" s="61">
        <v>1761.5638240000001</v>
      </c>
      <c r="W369" s="61">
        <v>1796.3531804700001</v>
      </c>
      <c r="X369" s="61">
        <f>W369-V369</f>
        <v>34.78935647000003</v>
      </c>
      <c r="Y369" s="72">
        <f>X369/V369</f>
        <v>1.9749131990576135E-2</v>
      </c>
      <c r="Z369" s="61">
        <v>1796.3531804700001</v>
      </c>
      <c r="AA369" s="61">
        <v>1923.67809248</v>
      </c>
      <c r="AB369" s="61">
        <f>AA369-Z369</f>
        <v>127.32491200999993</v>
      </c>
      <c r="AC369" s="72">
        <f>AB369/Z369</f>
        <v>7.0879665198514297E-2</v>
      </c>
      <c r="AD369" s="61">
        <v>929.85897801800002</v>
      </c>
      <c r="AE369" s="61">
        <v>232.46474450400001</v>
      </c>
      <c r="AF369" s="61">
        <v>575.22198503699997</v>
      </c>
      <c r="AG369" s="61">
        <v>191.740661679</v>
      </c>
      <c r="AH369" s="62">
        <v>0.104</v>
      </c>
      <c r="AI369" s="61">
        <v>1729.63875439</v>
      </c>
      <c r="AJ369" s="61">
        <v>1221.6362188400001</v>
      </c>
      <c r="AK369" s="63">
        <f>AJ369/AI369</f>
        <v>0.70629558671679993</v>
      </c>
      <c r="AL369" s="73">
        <v>92.4</v>
      </c>
      <c r="AM369" s="74">
        <v>1.403408</v>
      </c>
      <c r="AN369" s="74">
        <v>1.37212</v>
      </c>
      <c r="AO369" s="75">
        <v>7.2137182891300004E-3</v>
      </c>
      <c r="AP369" s="75">
        <v>5.35903913493E-2</v>
      </c>
      <c r="AQ369" s="75">
        <v>0.117706955726</v>
      </c>
      <c r="AR369" s="75">
        <v>0.32677284725299999</v>
      </c>
      <c r="AS369" s="75">
        <v>0.21430270663600001</v>
      </c>
      <c r="AT369" s="75">
        <v>0.175608375491</v>
      </c>
      <c r="AU369" s="75">
        <v>8.6643586249700005E-2</v>
      </c>
      <c r="AV369" s="75">
        <v>1.81614190063E-2</v>
      </c>
      <c r="AW369" s="61">
        <v>154</v>
      </c>
      <c r="AX369" s="61">
        <v>207</v>
      </c>
      <c r="AY369" s="61">
        <v>276</v>
      </c>
      <c r="AZ369" s="61">
        <v>292</v>
      </c>
      <c r="BA369" s="61">
        <v>318</v>
      </c>
      <c r="BB369" s="61">
        <f>SUM(AW369:BA369)</f>
        <v>1247</v>
      </c>
      <c r="BC369" s="61">
        <f>BA369-AW369</f>
        <v>164</v>
      </c>
      <c r="BD369" s="62">
        <f>BC369/AW369</f>
        <v>1.0649350649350648</v>
      </c>
      <c r="BE369" s="67">
        <f>IF(K369&lt;BE$6,1,0)</f>
        <v>1</v>
      </c>
      <c r="BF369" s="67">
        <f>+IF(AND(K369&gt;=BF$5,K369&lt;BF$6),1,0)</f>
        <v>0</v>
      </c>
      <c r="BG369" s="67">
        <f>+IF(AND(K369&gt;=BG$5,K369&lt;BG$6),1,0)</f>
        <v>0</v>
      </c>
      <c r="BH369" s="67">
        <f>+IF(AND(K369&gt;=BH$5,K369&lt;BH$6),1,0)</f>
        <v>0</v>
      </c>
      <c r="BI369" s="67">
        <f>+IF(K369&gt;=BI$6,1,0)</f>
        <v>0</v>
      </c>
      <c r="BJ369" s="67">
        <f>IF(M369&lt;BJ$6,1,0)</f>
        <v>1</v>
      </c>
      <c r="BK369" s="67">
        <f>+IF(AND(M369&gt;=BK$5,M369&lt;BK$6),1,0)</f>
        <v>0</v>
      </c>
      <c r="BL369" s="67">
        <f>+IF(AND(M369&gt;=BL$5,M369&lt;BL$6),1,0)</f>
        <v>0</v>
      </c>
      <c r="BM369" s="67">
        <f>+IF(AND(M369&gt;=BM$5,M369&lt;BM$6),1,0)</f>
        <v>0</v>
      </c>
      <c r="BN369" s="67">
        <f>+IF(M369&gt;=BN$6,1,0)</f>
        <v>0</v>
      </c>
      <c r="BO369" s="67" t="str">
        <f>+IF(M369&gt;=BO$6,"YES","NO")</f>
        <v>NO</v>
      </c>
      <c r="BP369" s="67" t="str">
        <f>+IF(K369&gt;=BP$6,"YES","NO")</f>
        <v>NO</v>
      </c>
      <c r="BQ369" s="67" t="str">
        <f>+IF(ISERROR(VLOOKUP(E369,'[1]Hi Tech List (2020)'!$A$2:$B$84,1,FALSE)),"NO","YES")</f>
        <v>NO</v>
      </c>
      <c r="BR369" s="67" t="str">
        <f>IF(AL369&gt;=BR$6,"YES","NO")</f>
        <v>NO</v>
      </c>
      <c r="BS369" s="67" t="str">
        <f>IF(AB369&gt;BS$6,"YES","NO")</f>
        <v>YES</v>
      </c>
      <c r="BT369" s="67" t="str">
        <f>IF(AC369&gt;BT$6,"YES","NO")</f>
        <v>NO</v>
      </c>
      <c r="BU369" s="67" t="str">
        <f>IF(AD369&gt;BU$6,"YES","NO")</f>
        <v>YES</v>
      </c>
      <c r="BV369" s="67" t="str">
        <f>IF(OR(BS369="YES",BT369="YES",BU369="YES"),"YES","NO")</f>
        <v>YES</v>
      </c>
      <c r="BW369" s="67" t="str">
        <f>+IF(BE369=1,BE$8,IF(BF369=1,BF$8,IF(BG369=1,BG$8,IF(BH369=1,BH$8,BI$8))))</f>
        <v>&lt;$15</v>
      </c>
      <c r="BX369" s="67" t="str">
        <f>+IF(BJ369=1,BJ$8,IF(BK369=1,BK$8,IF(BL369=1,BL$8,IF(BM369=1,BM$8,BN$8))))</f>
        <v>&lt;$15</v>
      </c>
    </row>
    <row r="370" spans="1:76" hidden="1" x14ac:dyDescent="0.2">
      <c r="A370" s="77" t="str">
        <f t="shared" si="24"/>
        <v>31-0000</v>
      </c>
      <c r="B370" s="77" t="str">
        <f>VLOOKUP(A370,'[1]2- &amp; 3-digit SOC'!$A$1:$B$121,2,FALSE)</f>
        <v>Healthcare Support Occupations</v>
      </c>
      <c r="C370" s="77" t="str">
        <f t="shared" si="25"/>
        <v>31-0000 Healthcare Support Occupations</v>
      </c>
      <c r="D370" s="77" t="str">
        <f t="shared" si="26"/>
        <v>31-9000</v>
      </c>
      <c r="E370" s="77" t="str">
        <f>VLOOKUP(D370,'[1]2- &amp; 3-digit SOC'!$A$1:$B$121,2,FALSE)</f>
        <v>Other Healthcare Support Occupations</v>
      </c>
      <c r="F370" s="77" t="str">
        <f t="shared" si="27"/>
        <v>31-9000 Other Healthcare Support Occupations</v>
      </c>
      <c r="G370" s="77" t="s">
        <v>1182</v>
      </c>
      <c r="H370" s="77" t="s">
        <v>1183</v>
      </c>
      <c r="I370" s="77" t="s">
        <v>1184</v>
      </c>
      <c r="J370" s="78" t="str">
        <f>CONCATENATE(H370, " (", R370, ")")</f>
        <v>Massage Therapists ($44,364)</v>
      </c>
      <c r="K370" s="70">
        <v>9.6846152367799991</v>
      </c>
      <c r="L370" s="70">
        <v>15.8090041976</v>
      </c>
      <c r="M370" s="70">
        <v>21.328874071200001</v>
      </c>
      <c r="N370" s="70">
        <v>25.256844598800001</v>
      </c>
      <c r="O370" s="70">
        <v>28.512086529400001</v>
      </c>
      <c r="P370" s="70">
        <v>49.338692360300001</v>
      </c>
      <c r="Q370" s="71">
        <v>44364.058068099999</v>
      </c>
      <c r="R370" s="71" t="str">
        <f>TEXT(Q370, "$#,###")</f>
        <v>$44,364</v>
      </c>
      <c r="S370" s="68" t="s">
        <v>89</v>
      </c>
      <c r="T370" s="68" t="s">
        <v>8</v>
      </c>
      <c r="U370" s="68" t="s">
        <v>8</v>
      </c>
      <c r="V370" s="61">
        <v>5077.4204804000001</v>
      </c>
      <c r="W370" s="61">
        <v>5080.1596554400003</v>
      </c>
      <c r="X370" s="61">
        <f>W370-V370</f>
        <v>2.7391750400001911</v>
      </c>
      <c r="Y370" s="72">
        <f>X370/V370</f>
        <v>5.3948162272044061E-4</v>
      </c>
      <c r="Z370" s="61">
        <v>5080.1596554400003</v>
      </c>
      <c r="AA370" s="61">
        <v>5601.6138041200002</v>
      </c>
      <c r="AB370" s="61">
        <f>AA370-Z370</f>
        <v>521.45414867999989</v>
      </c>
      <c r="AC370" s="72">
        <f>AB370/Z370</f>
        <v>0.1026452285060785</v>
      </c>
      <c r="AD370" s="61">
        <v>2828.3640830999998</v>
      </c>
      <c r="AE370" s="61">
        <v>707.09102077600005</v>
      </c>
      <c r="AF370" s="61">
        <v>1596.98174739</v>
      </c>
      <c r="AG370" s="61">
        <v>532.32724913100003</v>
      </c>
      <c r="AH370" s="62">
        <v>0.10100000000000001</v>
      </c>
      <c r="AI370" s="61">
        <v>4860.0528001499997</v>
      </c>
      <c r="AJ370" s="61">
        <v>1851.0003652400001</v>
      </c>
      <c r="AK370" s="63">
        <f>AJ370/AI370</f>
        <v>0.38086013493163512</v>
      </c>
      <c r="AL370" s="73">
        <v>86.5</v>
      </c>
      <c r="AM370" s="74">
        <v>1.10697</v>
      </c>
      <c r="AN370" s="74">
        <v>1.1225320000000001</v>
      </c>
      <c r="AO370" s="75">
        <v>2.6448982434800002E-3</v>
      </c>
      <c r="AP370" s="75">
        <v>2.8832311449999998E-2</v>
      </c>
      <c r="AQ370" s="75">
        <v>5.6116903426899997E-2</v>
      </c>
      <c r="AR370" s="75">
        <v>0.26114801489599998</v>
      </c>
      <c r="AS370" s="75">
        <v>0.25293481325299999</v>
      </c>
      <c r="AT370" s="75">
        <v>0.20888107424300001</v>
      </c>
      <c r="AU370" s="75">
        <v>0.143753656052</v>
      </c>
      <c r="AV370" s="75">
        <v>4.56883284362E-2</v>
      </c>
      <c r="AW370" s="61">
        <v>374</v>
      </c>
      <c r="AX370" s="61">
        <v>424</v>
      </c>
      <c r="AY370" s="61">
        <v>466</v>
      </c>
      <c r="AZ370" s="61">
        <v>532</v>
      </c>
      <c r="BA370" s="61">
        <v>438</v>
      </c>
      <c r="BB370" s="61">
        <f>SUM(AW370:BA370)</f>
        <v>2234</v>
      </c>
      <c r="BC370" s="61">
        <f>BA370-AW370</f>
        <v>64</v>
      </c>
      <c r="BD370" s="62">
        <f>BC370/AW370</f>
        <v>0.17112299465240641</v>
      </c>
      <c r="BE370" s="67">
        <f>IF(K370&lt;BE$6,1,0)</f>
        <v>1</v>
      </c>
      <c r="BF370" s="67">
        <f>+IF(AND(K370&gt;=BF$5,K370&lt;BF$6),1,0)</f>
        <v>0</v>
      </c>
      <c r="BG370" s="67">
        <f>+IF(AND(K370&gt;=BG$5,K370&lt;BG$6),1,0)</f>
        <v>0</v>
      </c>
      <c r="BH370" s="67">
        <f>+IF(AND(K370&gt;=BH$5,K370&lt;BH$6),1,0)</f>
        <v>0</v>
      </c>
      <c r="BI370" s="67">
        <f>+IF(K370&gt;=BI$6,1,0)</f>
        <v>0</v>
      </c>
      <c r="BJ370" s="67">
        <f>IF(M370&lt;BJ$6,1,0)</f>
        <v>0</v>
      </c>
      <c r="BK370" s="67">
        <f>+IF(AND(M370&gt;=BK$5,M370&lt;BK$6),1,0)</f>
        <v>0</v>
      </c>
      <c r="BL370" s="67">
        <f>+IF(AND(M370&gt;=BL$5,M370&lt;BL$6),1,0)</f>
        <v>1</v>
      </c>
      <c r="BM370" s="67">
        <f>+IF(AND(M370&gt;=BM$5,M370&lt;BM$6),1,0)</f>
        <v>0</v>
      </c>
      <c r="BN370" s="67">
        <f>+IF(M370&gt;=BN$6,1,0)</f>
        <v>0</v>
      </c>
      <c r="BO370" s="67" t="str">
        <f>+IF(M370&gt;=BO$6,"YES","NO")</f>
        <v>YES</v>
      </c>
      <c r="BP370" s="67" t="str">
        <f>+IF(K370&gt;=BP$6,"YES","NO")</f>
        <v>NO</v>
      </c>
      <c r="BQ370" s="67" t="str">
        <f>+IF(ISERROR(VLOOKUP(E370,'[1]Hi Tech List (2020)'!$A$2:$B$84,1,FALSE)),"NO","YES")</f>
        <v>NO</v>
      </c>
      <c r="BR370" s="67" t="str">
        <f>IF(AL370&gt;=BR$6,"YES","NO")</f>
        <v>NO</v>
      </c>
      <c r="BS370" s="67" t="str">
        <f>IF(AB370&gt;BS$6,"YES","NO")</f>
        <v>YES</v>
      </c>
      <c r="BT370" s="67" t="str">
        <f>IF(AC370&gt;BT$6,"YES","NO")</f>
        <v>NO</v>
      </c>
      <c r="BU370" s="67" t="str">
        <f>IF(AD370&gt;BU$6,"YES","NO")</f>
        <v>YES</v>
      </c>
      <c r="BV370" s="67" t="str">
        <f>IF(OR(BS370="YES",BT370="YES",BU370="YES"),"YES","NO")</f>
        <v>YES</v>
      </c>
      <c r="BW370" s="67" t="str">
        <f>+IF(BE370=1,BE$8,IF(BF370=1,BF$8,IF(BG370=1,BG$8,IF(BH370=1,BH$8,BI$8))))</f>
        <v>&lt;$15</v>
      </c>
      <c r="BX370" s="67" t="str">
        <f>+IF(BJ370=1,BJ$8,IF(BK370=1,BK$8,IF(BL370=1,BL$8,IF(BM370=1,BM$8,BN$8))))</f>
        <v>$20-25</v>
      </c>
    </row>
    <row r="371" spans="1:76" hidden="1" x14ac:dyDescent="0.2">
      <c r="A371" s="77" t="str">
        <f t="shared" si="24"/>
        <v>31-0000</v>
      </c>
      <c r="B371" s="77" t="str">
        <f>VLOOKUP(A371,'[1]2- &amp; 3-digit SOC'!$A$1:$B$121,2,FALSE)</f>
        <v>Healthcare Support Occupations</v>
      </c>
      <c r="C371" s="77" t="str">
        <f t="shared" si="25"/>
        <v>31-0000 Healthcare Support Occupations</v>
      </c>
      <c r="D371" s="77" t="str">
        <f t="shared" si="26"/>
        <v>31-9000</v>
      </c>
      <c r="E371" s="77" t="str">
        <f>VLOOKUP(D371,'[1]2- &amp; 3-digit SOC'!$A$1:$B$121,2,FALSE)</f>
        <v>Other Healthcare Support Occupations</v>
      </c>
      <c r="F371" s="77" t="str">
        <f t="shared" si="27"/>
        <v>31-9000 Other Healthcare Support Occupations</v>
      </c>
      <c r="G371" s="77" t="s">
        <v>1185</v>
      </c>
      <c r="H371" s="77" t="s">
        <v>1186</v>
      </c>
      <c r="I371" s="77" t="s">
        <v>1187</v>
      </c>
      <c r="J371" s="78" t="str">
        <f>CONCATENATE(H371, " (", R371, ")")</f>
        <v>Dental Assistants ($41,904)</v>
      </c>
      <c r="K371" s="70">
        <v>14.985150276200001</v>
      </c>
      <c r="L371" s="70">
        <v>17.091961101799999</v>
      </c>
      <c r="M371" s="70">
        <v>20.1459272954</v>
      </c>
      <c r="N371" s="70">
        <v>20.221464449700001</v>
      </c>
      <c r="O371" s="70">
        <v>23.3205852181</v>
      </c>
      <c r="P371" s="70">
        <v>26.174581546799999</v>
      </c>
      <c r="Q371" s="71">
        <v>41903.528774400002</v>
      </c>
      <c r="R371" s="71" t="str">
        <f>TEXT(Q371, "$#,###")</f>
        <v>$41,904</v>
      </c>
      <c r="S371" s="68" t="s">
        <v>89</v>
      </c>
      <c r="T371" s="68" t="s">
        <v>8</v>
      </c>
      <c r="U371" s="68" t="s">
        <v>8</v>
      </c>
      <c r="V371" s="61">
        <v>9914.3232409699995</v>
      </c>
      <c r="W371" s="61">
        <v>10218.6790279</v>
      </c>
      <c r="X371" s="61">
        <f>W371-V371</f>
        <v>304.35578693000025</v>
      </c>
      <c r="Y371" s="72">
        <f>X371/V371</f>
        <v>3.0698594299636998E-2</v>
      </c>
      <c r="Z371" s="61">
        <v>10218.6790279</v>
      </c>
      <c r="AA371" s="61">
        <v>10972.3868754</v>
      </c>
      <c r="AB371" s="61">
        <f>AA371-Z371</f>
        <v>753.70784749999984</v>
      </c>
      <c r="AC371" s="72">
        <f>AB371/Z371</f>
        <v>7.3757855143718257E-2</v>
      </c>
      <c r="AD371" s="61">
        <v>5160.4023010000001</v>
      </c>
      <c r="AE371" s="61">
        <v>1290.10057525</v>
      </c>
      <c r="AF371" s="61">
        <v>3148.5294915899999</v>
      </c>
      <c r="AG371" s="61">
        <v>1049.50983053</v>
      </c>
      <c r="AH371" s="62">
        <v>0.1</v>
      </c>
      <c r="AI371" s="61">
        <v>9877.4574191699994</v>
      </c>
      <c r="AJ371" s="61">
        <v>8099.9279877600002</v>
      </c>
      <c r="AK371" s="63">
        <f>AJ371/AI371</f>
        <v>0.82004180266470184</v>
      </c>
      <c r="AL371" s="73">
        <v>97.5</v>
      </c>
      <c r="AM371" s="74">
        <v>1.2017150000000001</v>
      </c>
      <c r="AN371" s="74">
        <v>1.2330449999999999</v>
      </c>
      <c r="AO371" s="75">
        <v>5.6577682914500001E-3</v>
      </c>
      <c r="AP371" s="75">
        <v>7.0666607117100003E-2</v>
      </c>
      <c r="AQ371" s="75">
        <v>0.117943226257</v>
      </c>
      <c r="AR371" s="75">
        <v>0.36485744995800001</v>
      </c>
      <c r="AS371" s="75">
        <v>0.23413597902300001</v>
      </c>
      <c r="AT371" s="75">
        <v>0.13098698733899999</v>
      </c>
      <c r="AU371" s="75">
        <v>6.1579782992200002E-2</v>
      </c>
      <c r="AV371" s="75">
        <v>1.41721990227E-2</v>
      </c>
      <c r="AW371" s="61">
        <v>644</v>
      </c>
      <c r="AX371" s="61">
        <v>657</v>
      </c>
      <c r="AY371" s="61">
        <v>613</v>
      </c>
      <c r="AZ371" s="61">
        <v>600</v>
      </c>
      <c r="BA371" s="61">
        <v>503</v>
      </c>
      <c r="BB371" s="61">
        <f>SUM(AW371:BA371)</f>
        <v>3017</v>
      </c>
      <c r="BC371" s="61">
        <f>BA371-AW371</f>
        <v>-141</v>
      </c>
      <c r="BD371" s="62">
        <f>BC371/AW371</f>
        <v>-0.21894409937888198</v>
      </c>
      <c r="BE371" s="67">
        <f>IF(K371&lt;BE$6,1,0)</f>
        <v>1</v>
      </c>
      <c r="BF371" s="67">
        <f>+IF(AND(K371&gt;=BF$5,K371&lt;BF$6),1,0)</f>
        <v>0</v>
      </c>
      <c r="BG371" s="67">
        <f>+IF(AND(K371&gt;=BG$5,K371&lt;BG$6),1,0)</f>
        <v>0</v>
      </c>
      <c r="BH371" s="67">
        <f>+IF(AND(K371&gt;=BH$5,K371&lt;BH$6),1,0)</f>
        <v>0</v>
      </c>
      <c r="BI371" s="67">
        <f>+IF(K371&gt;=BI$6,1,0)</f>
        <v>0</v>
      </c>
      <c r="BJ371" s="67">
        <f>IF(M371&lt;BJ$6,1,0)</f>
        <v>0</v>
      </c>
      <c r="BK371" s="67">
        <f>+IF(AND(M371&gt;=BK$5,M371&lt;BK$6),1,0)</f>
        <v>0</v>
      </c>
      <c r="BL371" s="67">
        <f>+IF(AND(M371&gt;=BL$5,M371&lt;BL$6),1,0)</f>
        <v>1</v>
      </c>
      <c r="BM371" s="67">
        <f>+IF(AND(M371&gt;=BM$5,M371&lt;BM$6),1,0)</f>
        <v>0</v>
      </c>
      <c r="BN371" s="67">
        <f>+IF(M371&gt;=BN$6,1,0)</f>
        <v>0</v>
      </c>
      <c r="BO371" s="67" t="str">
        <f>+IF(M371&gt;=BO$6,"YES","NO")</f>
        <v>NO</v>
      </c>
      <c r="BP371" s="67" t="str">
        <f>+IF(K371&gt;=BP$6,"YES","NO")</f>
        <v>NO</v>
      </c>
      <c r="BQ371" s="67" t="str">
        <f>+IF(ISERROR(VLOOKUP(E371,'[1]Hi Tech List (2020)'!$A$2:$B$84,1,FALSE)),"NO","YES")</f>
        <v>NO</v>
      </c>
      <c r="BR371" s="67" t="str">
        <f>IF(AL371&gt;=BR$6,"YES","NO")</f>
        <v>NO</v>
      </c>
      <c r="BS371" s="67" t="str">
        <f>IF(AB371&gt;BS$6,"YES","NO")</f>
        <v>YES</v>
      </c>
      <c r="BT371" s="67" t="str">
        <f>IF(AC371&gt;BT$6,"YES","NO")</f>
        <v>NO</v>
      </c>
      <c r="BU371" s="67" t="str">
        <f>IF(AD371&gt;BU$6,"YES","NO")</f>
        <v>YES</v>
      </c>
      <c r="BV371" s="67" t="str">
        <f>IF(OR(BS371="YES",BT371="YES",BU371="YES"),"YES","NO")</f>
        <v>YES</v>
      </c>
      <c r="BW371" s="67" t="str">
        <f>+IF(BE371=1,BE$8,IF(BF371=1,BF$8,IF(BG371=1,BG$8,IF(BH371=1,BH$8,BI$8))))</f>
        <v>&lt;$15</v>
      </c>
      <c r="BX371" s="67" t="str">
        <f>+IF(BJ371=1,BJ$8,IF(BK371=1,BK$8,IF(BL371=1,BL$8,IF(BM371=1,BM$8,BN$8))))</f>
        <v>$20-25</v>
      </c>
    </row>
    <row r="372" spans="1:76" hidden="1" x14ac:dyDescent="0.2">
      <c r="A372" s="77" t="str">
        <f t="shared" si="24"/>
        <v>31-0000</v>
      </c>
      <c r="B372" s="77" t="str">
        <f>VLOOKUP(A372,'[1]2- &amp; 3-digit SOC'!$A$1:$B$121,2,FALSE)</f>
        <v>Healthcare Support Occupations</v>
      </c>
      <c r="C372" s="77" t="str">
        <f t="shared" si="25"/>
        <v>31-0000 Healthcare Support Occupations</v>
      </c>
      <c r="D372" s="77" t="str">
        <f t="shared" si="26"/>
        <v>31-9000</v>
      </c>
      <c r="E372" s="77" t="str">
        <f>VLOOKUP(D372,'[1]2- &amp; 3-digit SOC'!$A$1:$B$121,2,FALSE)</f>
        <v>Other Healthcare Support Occupations</v>
      </c>
      <c r="F372" s="77" t="str">
        <f t="shared" si="27"/>
        <v>31-9000 Other Healthcare Support Occupations</v>
      </c>
      <c r="G372" s="77" t="s">
        <v>1188</v>
      </c>
      <c r="H372" s="77" t="s">
        <v>1189</v>
      </c>
      <c r="I372" s="77" t="s">
        <v>1190</v>
      </c>
      <c r="J372" s="78" t="str">
        <f>CONCATENATE(H372, " (", R372, ")")</f>
        <v>Medical Assistants ($34,089)</v>
      </c>
      <c r="K372" s="70">
        <v>12.376510638899999</v>
      </c>
      <c r="L372" s="70">
        <v>14.011772329599999</v>
      </c>
      <c r="M372" s="70">
        <v>16.388790568800001</v>
      </c>
      <c r="N372" s="70">
        <v>16.5934598477</v>
      </c>
      <c r="O372" s="70">
        <v>19.077087672200001</v>
      </c>
      <c r="P372" s="70">
        <v>21.743323705800002</v>
      </c>
      <c r="Q372" s="71">
        <v>34088.684383200001</v>
      </c>
      <c r="R372" s="71" t="str">
        <f>TEXT(Q372, "$#,###")</f>
        <v>$34,089</v>
      </c>
      <c r="S372" s="68" t="s">
        <v>89</v>
      </c>
      <c r="T372" s="68" t="s">
        <v>8</v>
      </c>
      <c r="U372" s="68" t="s">
        <v>8</v>
      </c>
      <c r="V372" s="61">
        <v>19098.220238400001</v>
      </c>
      <c r="W372" s="61">
        <v>20663.254429000001</v>
      </c>
      <c r="X372" s="61">
        <f>W372-V372</f>
        <v>1565.0341905999994</v>
      </c>
      <c r="Y372" s="72">
        <f>X372/V372</f>
        <v>8.1946598743963053E-2</v>
      </c>
      <c r="Z372" s="61">
        <v>20663.254429000001</v>
      </c>
      <c r="AA372" s="61">
        <v>22456.506746899999</v>
      </c>
      <c r="AB372" s="61">
        <f>AA372-Z372</f>
        <v>1793.2523178999982</v>
      </c>
      <c r="AC372" s="72">
        <f>AB372/Z372</f>
        <v>8.6784602302686878E-2</v>
      </c>
      <c r="AD372" s="61">
        <v>10739.997431600001</v>
      </c>
      <c r="AE372" s="61">
        <v>2684.9993578899998</v>
      </c>
      <c r="AF372" s="61">
        <v>6327.5253422899996</v>
      </c>
      <c r="AG372" s="61">
        <v>2109.1751141</v>
      </c>
      <c r="AH372" s="62">
        <v>9.9000000000000005E-2</v>
      </c>
      <c r="AI372" s="61">
        <v>19883.101170599999</v>
      </c>
      <c r="AJ372" s="61">
        <v>11037.011439</v>
      </c>
      <c r="AK372" s="63">
        <f>AJ372/AI372</f>
        <v>0.55509507014528481</v>
      </c>
      <c r="AL372" s="73">
        <v>97.3</v>
      </c>
      <c r="AM372" s="74">
        <v>1.0983480000000001</v>
      </c>
      <c r="AN372" s="74">
        <v>1.1005290000000001</v>
      </c>
      <c r="AO372" s="75">
        <v>2.9516848351900001E-3</v>
      </c>
      <c r="AP372" s="75">
        <v>3.4348411813099999E-2</v>
      </c>
      <c r="AQ372" s="75">
        <v>9.4014260042199996E-2</v>
      </c>
      <c r="AR372" s="75">
        <v>0.36947223296999998</v>
      </c>
      <c r="AS372" s="75">
        <v>0.26156638541600002</v>
      </c>
      <c r="AT372" s="75">
        <v>0.14817665405399999</v>
      </c>
      <c r="AU372" s="75">
        <v>7.2878004446299993E-2</v>
      </c>
      <c r="AV372" s="75">
        <v>1.65923664231E-2</v>
      </c>
      <c r="AW372" s="61">
        <v>2936</v>
      </c>
      <c r="AX372" s="61">
        <v>2903</v>
      </c>
      <c r="AY372" s="61">
        <v>2359</v>
      </c>
      <c r="AZ372" s="61">
        <v>2081</v>
      </c>
      <c r="BA372" s="61">
        <v>2017</v>
      </c>
      <c r="BB372" s="61">
        <f>SUM(AW372:BA372)</f>
        <v>12296</v>
      </c>
      <c r="BC372" s="61">
        <f>BA372-AW372</f>
        <v>-919</v>
      </c>
      <c r="BD372" s="62">
        <f>BC372/AW372</f>
        <v>-0.31301089918256131</v>
      </c>
      <c r="BE372" s="67">
        <f>IF(K372&lt;BE$6,1,0)</f>
        <v>1</v>
      </c>
      <c r="BF372" s="67">
        <f>+IF(AND(K372&gt;=BF$5,K372&lt;BF$6),1,0)</f>
        <v>0</v>
      </c>
      <c r="BG372" s="67">
        <f>+IF(AND(K372&gt;=BG$5,K372&lt;BG$6),1,0)</f>
        <v>0</v>
      </c>
      <c r="BH372" s="67">
        <f>+IF(AND(K372&gt;=BH$5,K372&lt;BH$6),1,0)</f>
        <v>0</v>
      </c>
      <c r="BI372" s="67">
        <f>+IF(K372&gt;=BI$6,1,0)</f>
        <v>0</v>
      </c>
      <c r="BJ372" s="67">
        <f>IF(M372&lt;BJ$6,1,0)</f>
        <v>0</v>
      </c>
      <c r="BK372" s="67">
        <f>+IF(AND(M372&gt;=BK$5,M372&lt;BK$6),1,0)</f>
        <v>1</v>
      </c>
      <c r="BL372" s="67">
        <f>+IF(AND(M372&gt;=BL$5,M372&lt;BL$6),1,0)</f>
        <v>0</v>
      </c>
      <c r="BM372" s="67">
        <f>+IF(AND(M372&gt;=BM$5,M372&lt;BM$6),1,0)</f>
        <v>0</v>
      </c>
      <c r="BN372" s="67">
        <f>+IF(M372&gt;=BN$6,1,0)</f>
        <v>0</v>
      </c>
      <c r="BO372" s="67" t="str">
        <f>+IF(M372&gt;=BO$6,"YES","NO")</f>
        <v>NO</v>
      </c>
      <c r="BP372" s="67" t="str">
        <f>+IF(K372&gt;=BP$6,"YES","NO")</f>
        <v>NO</v>
      </c>
      <c r="BQ372" s="67" t="str">
        <f>+IF(ISERROR(VLOOKUP(E372,'[1]Hi Tech List (2020)'!$A$2:$B$84,1,FALSE)),"NO","YES")</f>
        <v>NO</v>
      </c>
      <c r="BR372" s="67" t="str">
        <f>IF(AL372&gt;=BR$6,"YES","NO")</f>
        <v>NO</v>
      </c>
      <c r="BS372" s="67" t="str">
        <f>IF(AB372&gt;BS$6,"YES","NO")</f>
        <v>YES</v>
      </c>
      <c r="BT372" s="67" t="str">
        <f>IF(AC372&gt;BT$6,"YES","NO")</f>
        <v>NO</v>
      </c>
      <c r="BU372" s="67" t="str">
        <f>IF(AD372&gt;BU$6,"YES","NO")</f>
        <v>YES</v>
      </c>
      <c r="BV372" s="67" t="str">
        <f>IF(OR(BS372="YES",BT372="YES",BU372="YES"),"YES","NO")</f>
        <v>YES</v>
      </c>
      <c r="BW372" s="67" t="str">
        <f>+IF(BE372=1,BE$8,IF(BF372=1,BF$8,IF(BG372=1,BG$8,IF(BH372=1,BH$8,BI$8))))</f>
        <v>&lt;$15</v>
      </c>
      <c r="BX372" s="67" t="str">
        <f>+IF(BJ372=1,BJ$8,IF(BK372=1,BK$8,IF(BL372=1,BL$8,IF(BM372=1,BM$8,BN$8))))</f>
        <v>$15-20</v>
      </c>
    </row>
    <row r="373" spans="1:76" hidden="1" x14ac:dyDescent="0.2">
      <c r="A373" s="77" t="str">
        <f t="shared" si="24"/>
        <v>31-0000</v>
      </c>
      <c r="B373" s="77" t="str">
        <f>VLOOKUP(A373,'[1]2- &amp; 3-digit SOC'!$A$1:$B$121,2,FALSE)</f>
        <v>Healthcare Support Occupations</v>
      </c>
      <c r="C373" s="77" t="str">
        <f t="shared" si="25"/>
        <v>31-0000 Healthcare Support Occupations</v>
      </c>
      <c r="D373" s="77" t="str">
        <f t="shared" si="26"/>
        <v>31-9000</v>
      </c>
      <c r="E373" s="77" t="str">
        <f>VLOOKUP(D373,'[1]2- &amp; 3-digit SOC'!$A$1:$B$121,2,FALSE)</f>
        <v>Other Healthcare Support Occupations</v>
      </c>
      <c r="F373" s="77" t="str">
        <f t="shared" si="27"/>
        <v>31-9000 Other Healthcare Support Occupations</v>
      </c>
      <c r="G373" s="77" t="s">
        <v>1191</v>
      </c>
      <c r="H373" s="77" t="s">
        <v>1192</v>
      </c>
      <c r="I373" s="77" t="s">
        <v>1193</v>
      </c>
      <c r="J373" s="78" t="str">
        <f>CONCATENATE(H373, " (", R373, ")")</f>
        <v>Medical Equipment Preparers ($34,874)</v>
      </c>
      <c r="K373" s="70">
        <v>11.560613224000001</v>
      </c>
      <c r="L373" s="70">
        <v>13.7365807137</v>
      </c>
      <c r="M373" s="70">
        <v>16.766123654600001</v>
      </c>
      <c r="N373" s="70">
        <v>17.069198977199999</v>
      </c>
      <c r="O373" s="70">
        <v>19.611426400399999</v>
      </c>
      <c r="P373" s="70">
        <v>23.3670160428</v>
      </c>
      <c r="Q373" s="71">
        <v>34873.537201599996</v>
      </c>
      <c r="R373" s="71" t="str">
        <f>TEXT(Q373, "$#,###")</f>
        <v>$34,874</v>
      </c>
      <c r="S373" s="68" t="s">
        <v>307</v>
      </c>
      <c r="T373" s="68" t="s">
        <v>8</v>
      </c>
      <c r="U373" s="68" t="s">
        <v>85</v>
      </c>
      <c r="V373" s="61">
        <v>1224.6420908</v>
      </c>
      <c r="W373" s="61">
        <v>1234.62097679</v>
      </c>
      <c r="X373" s="61">
        <f>W373-V373</f>
        <v>9.9788859899999807</v>
      </c>
      <c r="Y373" s="72">
        <f>X373/V373</f>
        <v>8.1484101068919259E-3</v>
      </c>
      <c r="Z373" s="61">
        <v>1234.62097679</v>
      </c>
      <c r="AA373" s="61">
        <v>1289.4705498599999</v>
      </c>
      <c r="AB373" s="61">
        <f>AA373-Z373</f>
        <v>54.849573069999906</v>
      </c>
      <c r="AC373" s="72">
        <f>AB373/Z373</f>
        <v>4.4426244249152605E-2</v>
      </c>
      <c r="AD373" s="61">
        <v>600.34619131600004</v>
      </c>
      <c r="AE373" s="61">
        <v>150.08654782900001</v>
      </c>
      <c r="AF373" s="61">
        <v>398.95957434299999</v>
      </c>
      <c r="AG373" s="61">
        <v>132.98652478100001</v>
      </c>
      <c r="AH373" s="62">
        <v>0.106</v>
      </c>
      <c r="AI373" s="61">
        <v>1209.9277650900001</v>
      </c>
      <c r="AJ373" s="61">
        <v>670.27007966799999</v>
      </c>
      <c r="AK373" s="63">
        <f>AJ373/AI373</f>
        <v>0.55397528596935885</v>
      </c>
      <c r="AL373" s="73">
        <v>110.1</v>
      </c>
      <c r="AM373" s="74">
        <v>0.83652199999999999</v>
      </c>
      <c r="AN373" s="74">
        <v>0.83105899999999999</v>
      </c>
      <c r="AO373" s="75">
        <v>1.31955731334E-2</v>
      </c>
      <c r="AP373" s="75">
        <v>4.0933422933000001E-2</v>
      </c>
      <c r="AQ373" s="75">
        <v>7.1278771813499994E-2</v>
      </c>
      <c r="AR373" s="75">
        <v>0.27451867983799999</v>
      </c>
      <c r="AS373" s="75">
        <v>0.22399459437399999</v>
      </c>
      <c r="AT373" s="75">
        <v>0.186599117462</v>
      </c>
      <c r="AU373" s="75">
        <v>0.150133597506</v>
      </c>
      <c r="AV373" s="75">
        <v>3.9346242940199998E-2</v>
      </c>
      <c r="AW373" s="61">
        <v>2382</v>
      </c>
      <c r="AX373" s="61">
        <v>2380</v>
      </c>
      <c r="AY373" s="61">
        <v>1978</v>
      </c>
      <c r="AZ373" s="61">
        <v>1799</v>
      </c>
      <c r="BA373" s="61">
        <v>1604</v>
      </c>
      <c r="BB373" s="61">
        <f>SUM(AW373:BA373)</f>
        <v>10143</v>
      </c>
      <c r="BC373" s="61">
        <f>BA373-AW373</f>
        <v>-778</v>
      </c>
      <c r="BD373" s="62">
        <f>BC373/AW373</f>
        <v>-0.32661628883291349</v>
      </c>
      <c r="BE373" s="67">
        <f>IF(K373&lt;BE$6,1,0)</f>
        <v>1</v>
      </c>
      <c r="BF373" s="67">
        <f>+IF(AND(K373&gt;=BF$5,K373&lt;BF$6),1,0)</f>
        <v>0</v>
      </c>
      <c r="BG373" s="67">
        <f>+IF(AND(K373&gt;=BG$5,K373&lt;BG$6),1,0)</f>
        <v>0</v>
      </c>
      <c r="BH373" s="67">
        <f>+IF(AND(K373&gt;=BH$5,K373&lt;BH$6),1,0)</f>
        <v>0</v>
      </c>
      <c r="BI373" s="67">
        <f>+IF(K373&gt;=BI$6,1,0)</f>
        <v>0</v>
      </c>
      <c r="BJ373" s="67">
        <f>IF(M373&lt;BJ$6,1,0)</f>
        <v>0</v>
      </c>
      <c r="BK373" s="67">
        <f>+IF(AND(M373&gt;=BK$5,M373&lt;BK$6),1,0)</f>
        <v>1</v>
      </c>
      <c r="BL373" s="67">
        <f>+IF(AND(M373&gt;=BL$5,M373&lt;BL$6),1,0)</f>
        <v>0</v>
      </c>
      <c r="BM373" s="67">
        <f>+IF(AND(M373&gt;=BM$5,M373&lt;BM$6),1,0)</f>
        <v>0</v>
      </c>
      <c r="BN373" s="67">
        <f>+IF(M373&gt;=BN$6,1,0)</f>
        <v>0</v>
      </c>
      <c r="BO373" s="67" t="str">
        <f>+IF(M373&gt;=BO$6,"YES","NO")</f>
        <v>NO</v>
      </c>
      <c r="BP373" s="67" t="str">
        <f>+IF(K373&gt;=BP$6,"YES","NO")</f>
        <v>NO</v>
      </c>
      <c r="BQ373" s="67" t="str">
        <f>+IF(ISERROR(VLOOKUP(E373,'[1]Hi Tech List (2020)'!$A$2:$B$84,1,FALSE)),"NO","YES")</f>
        <v>NO</v>
      </c>
      <c r="BR373" s="67" t="str">
        <f>IF(AL373&gt;=BR$6,"YES","NO")</f>
        <v>YES</v>
      </c>
      <c r="BS373" s="67" t="str">
        <f>IF(AB373&gt;BS$6,"YES","NO")</f>
        <v>NO</v>
      </c>
      <c r="BT373" s="67" t="str">
        <f>IF(AC373&gt;BT$6,"YES","NO")</f>
        <v>NO</v>
      </c>
      <c r="BU373" s="67" t="str">
        <f>IF(AD373&gt;BU$6,"YES","NO")</f>
        <v>YES</v>
      </c>
      <c r="BV373" s="67" t="str">
        <f>IF(OR(BS373="YES",BT373="YES",BU373="YES"),"YES","NO")</f>
        <v>YES</v>
      </c>
      <c r="BW373" s="67" t="str">
        <f>+IF(BE373=1,BE$8,IF(BF373=1,BF$8,IF(BG373=1,BG$8,IF(BH373=1,BH$8,BI$8))))</f>
        <v>&lt;$15</v>
      </c>
      <c r="BX373" s="67" t="str">
        <f>+IF(BJ373=1,BJ$8,IF(BK373=1,BK$8,IF(BL373=1,BL$8,IF(BM373=1,BM$8,BN$8))))</f>
        <v>$15-20</v>
      </c>
    </row>
    <row r="374" spans="1:76" hidden="1" x14ac:dyDescent="0.2">
      <c r="A374" s="77" t="str">
        <f t="shared" si="24"/>
        <v>31-0000</v>
      </c>
      <c r="B374" s="77" t="str">
        <f>VLOOKUP(A374,'[1]2- &amp; 3-digit SOC'!$A$1:$B$121,2,FALSE)</f>
        <v>Healthcare Support Occupations</v>
      </c>
      <c r="C374" s="77" t="str">
        <f t="shared" si="25"/>
        <v>31-0000 Healthcare Support Occupations</v>
      </c>
      <c r="D374" s="77" t="str">
        <f t="shared" si="26"/>
        <v>31-9000</v>
      </c>
      <c r="E374" s="77" t="str">
        <f>VLOOKUP(D374,'[1]2- &amp; 3-digit SOC'!$A$1:$B$121,2,FALSE)</f>
        <v>Other Healthcare Support Occupations</v>
      </c>
      <c r="F374" s="77" t="str">
        <f t="shared" si="27"/>
        <v>31-9000 Other Healthcare Support Occupations</v>
      </c>
      <c r="G374" s="77" t="s">
        <v>1194</v>
      </c>
      <c r="H374" s="77" t="s">
        <v>1195</v>
      </c>
      <c r="I374" s="77" t="s">
        <v>1196</v>
      </c>
      <c r="J374" s="78" t="str">
        <f>CONCATENATE(H374, " (", R374, ")")</f>
        <v>Medical Transcriptionists ($28,566)</v>
      </c>
      <c r="K374" s="70">
        <v>10.179469552800001</v>
      </c>
      <c r="L374" s="70">
        <v>11.5468536805</v>
      </c>
      <c r="M374" s="70">
        <v>13.7336724885</v>
      </c>
      <c r="N374" s="70">
        <v>14.8940156961</v>
      </c>
      <c r="O374" s="70">
        <v>17.397474475599999</v>
      </c>
      <c r="P374" s="70">
        <v>20.9761438054</v>
      </c>
      <c r="Q374" s="71">
        <v>28566.038776099998</v>
      </c>
      <c r="R374" s="71" t="str">
        <f>TEXT(Q374, "$#,###")</f>
        <v>$28,566</v>
      </c>
      <c r="S374" s="68" t="s">
        <v>89</v>
      </c>
      <c r="T374" s="68" t="s">
        <v>8</v>
      </c>
      <c r="U374" s="68" t="s">
        <v>8</v>
      </c>
      <c r="V374" s="61">
        <v>1790.9812778999999</v>
      </c>
      <c r="W374" s="61">
        <v>1644.7664339099999</v>
      </c>
      <c r="X374" s="61">
        <f>W374-V374</f>
        <v>-146.21484398999996</v>
      </c>
      <c r="Y374" s="72">
        <f>X374/V374</f>
        <v>-8.1639515607579635E-2</v>
      </c>
      <c r="Z374" s="61">
        <v>1644.7664339099999</v>
      </c>
      <c r="AA374" s="61">
        <v>1655.68874897</v>
      </c>
      <c r="AB374" s="61">
        <f>AA374-Z374</f>
        <v>10.922315060000074</v>
      </c>
      <c r="AC374" s="72">
        <f>AB374/Z374</f>
        <v>6.6406480791531839E-3</v>
      </c>
      <c r="AD374" s="61">
        <v>832.05558035000001</v>
      </c>
      <c r="AE374" s="61">
        <v>208.013895088</v>
      </c>
      <c r="AF374" s="61">
        <v>598.59942668400004</v>
      </c>
      <c r="AG374" s="61">
        <v>199.533142228</v>
      </c>
      <c r="AH374" s="62">
        <v>0.121</v>
      </c>
      <c r="AI374" s="61">
        <v>1636.2407203</v>
      </c>
      <c r="AJ374" s="61">
        <v>1394.00033983</v>
      </c>
      <c r="AK374" s="63">
        <f>AJ374/AI374</f>
        <v>0.85195309133634933</v>
      </c>
      <c r="AL374" s="73">
        <v>100.7</v>
      </c>
      <c r="AM374" s="74">
        <v>1.074055</v>
      </c>
      <c r="AN374" s="74">
        <v>1.0574209999999999</v>
      </c>
      <c r="AO374" s="76" t="s">
        <v>90</v>
      </c>
      <c r="AP374" s="75">
        <v>2.9943426869800002E-2</v>
      </c>
      <c r="AQ374" s="75">
        <v>9.8992397955099995E-2</v>
      </c>
      <c r="AR374" s="75">
        <v>0.204014288903</v>
      </c>
      <c r="AS374" s="75">
        <v>0.19694551591699999</v>
      </c>
      <c r="AT374" s="75">
        <v>0.20698479122899999</v>
      </c>
      <c r="AU374" s="75">
        <v>0.182874635797</v>
      </c>
      <c r="AV374" s="75">
        <v>7.7599388768599994E-2</v>
      </c>
      <c r="AW374" s="61">
        <v>71</v>
      </c>
      <c r="AX374" s="61">
        <v>90</v>
      </c>
      <c r="AY374" s="61">
        <v>145</v>
      </c>
      <c r="AZ374" s="61">
        <v>214</v>
      </c>
      <c r="BA374" s="61">
        <v>251</v>
      </c>
      <c r="BB374" s="61">
        <f>SUM(AW374:BA374)</f>
        <v>771</v>
      </c>
      <c r="BC374" s="61">
        <f>BA374-AW374</f>
        <v>180</v>
      </c>
      <c r="BD374" s="62">
        <f>BC374/AW374</f>
        <v>2.535211267605634</v>
      </c>
      <c r="BE374" s="67">
        <f>IF(K374&lt;BE$6,1,0)</f>
        <v>1</v>
      </c>
      <c r="BF374" s="67">
        <f>+IF(AND(K374&gt;=BF$5,K374&lt;BF$6),1,0)</f>
        <v>0</v>
      </c>
      <c r="BG374" s="67">
        <f>+IF(AND(K374&gt;=BG$5,K374&lt;BG$6),1,0)</f>
        <v>0</v>
      </c>
      <c r="BH374" s="67">
        <f>+IF(AND(K374&gt;=BH$5,K374&lt;BH$6),1,0)</f>
        <v>0</v>
      </c>
      <c r="BI374" s="67">
        <f>+IF(K374&gt;=BI$6,1,0)</f>
        <v>0</v>
      </c>
      <c r="BJ374" s="67">
        <f>IF(M374&lt;BJ$6,1,0)</f>
        <v>1</v>
      </c>
      <c r="BK374" s="67">
        <f>+IF(AND(M374&gt;=BK$5,M374&lt;BK$6),1,0)</f>
        <v>0</v>
      </c>
      <c r="BL374" s="67">
        <f>+IF(AND(M374&gt;=BL$5,M374&lt;BL$6),1,0)</f>
        <v>0</v>
      </c>
      <c r="BM374" s="67">
        <f>+IF(AND(M374&gt;=BM$5,M374&lt;BM$6),1,0)</f>
        <v>0</v>
      </c>
      <c r="BN374" s="67">
        <f>+IF(M374&gt;=BN$6,1,0)</f>
        <v>0</v>
      </c>
      <c r="BO374" s="67" t="str">
        <f>+IF(M374&gt;=BO$6,"YES","NO")</f>
        <v>NO</v>
      </c>
      <c r="BP374" s="67" t="str">
        <f>+IF(K374&gt;=BP$6,"YES","NO")</f>
        <v>NO</v>
      </c>
      <c r="BQ374" s="67" t="str">
        <f>+IF(ISERROR(VLOOKUP(E374,'[1]Hi Tech List (2020)'!$A$2:$B$84,1,FALSE)),"NO","YES")</f>
        <v>NO</v>
      </c>
      <c r="BR374" s="67" t="str">
        <f>IF(AL374&gt;=BR$6,"YES","NO")</f>
        <v>YES</v>
      </c>
      <c r="BS374" s="67" t="str">
        <f>IF(AB374&gt;BS$6,"YES","NO")</f>
        <v>NO</v>
      </c>
      <c r="BT374" s="67" t="str">
        <f>IF(AC374&gt;BT$6,"YES","NO")</f>
        <v>NO</v>
      </c>
      <c r="BU374" s="67" t="str">
        <f>IF(AD374&gt;BU$6,"YES","NO")</f>
        <v>YES</v>
      </c>
      <c r="BV374" s="67" t="str">
        <f>IF(OR(BS374="YES",BT374="YES",BU374="YES"),"YES","NO")</f>
        <v>YES</v>
      </c>
      <c r="BW374" s="67" t="str">
        <f>+IF(BE374=1,BE$8,IF(BF374=1,BF$8,IF(BG374=1,BG$8,IF(BH374=1,BH$8,BI$8))))</f>
        <v>&lt;$15</v>
      </c>
      <c r="BX374" s="67" t="str">
        <f>+IF(BJ374=1,BJ$8,IF(BK374=1,BK$8,IF(BL374=1,BL$8,IF(BM374=1,BM$8,BN$8))))</f>
        <v>&lt;$15</v>
      </c>
    </row>
    <row r="375" spans="1:76" hidden="1" x14ac:dyDescent="0.2">
      <c r="A375" s="77" t="str">
        <f t="shared" si="24"/>
        <v>31-0000</v>
      </c>
      <c r="B375" s="77" t="str">
        <f>VLOOKUP(A375,'[1]2- &amp; 3-digit SOC'!$A$1:$B$121,2,FALSE)</f>
        <v>Healthcare Support Occupations</v>
      </c>
      <c r="C375" s="77" t="str">
        <f t="shared" si="25"/>
        <v>31-0000 Healthcare Support Occupations</v>
      </c>
      <c r="D375" s="77" t="str">
        <f t="shared" si="26"/>
        <v>31-9000</v>
      </c>
      <c r="E375" s="77" t="str">
        <f>VLOOKUP(D375,'[1]2- &amp; 3-digit SOC'!$A$1:$B$121,2,FALSE)</f>
        <v>Other Healthcare Support Occupations</v>
      </c>
      <c r="F375" s="77" t="str">
        <f t="shared" si="27"/>
        <v>31-9000 Other Healthcare Support Occupations</v>
      </c>
      <c r="G375" s="77" t="s">
        <v>1197</v>
      </c>
      <c r="H375" s="77" t="s">
        <v>1198</v>
      </c>
      <c r="I375" s="77" t="s">
        <v>1199</v>
      </c>
      <c r="J375" s="78" t="str">
        <f>CONCATENATE(H375, " (", R375, ")")</f>
        <v>Pharmacy Aides ($26,566)</v>
      </c>
      <c r="K375" s="70">
        <v>9.6124422517500001</v>
      </c>
      <c r="L375" s="70">
        <v>10.799826674</v>
      </c>
      <c r="M375" s="70">
        <v>12.772064975699999</v>
      </c>
      <c r="N375" s="70">
        <v>14.1035542009</v>
      </c>
      <c r="O375" s="70">
        <v>16.6826830591</v>
      </c>
      <c r="P375" s="70">
        <v>21.3423387339</v>
      </c>
      <c r="Q375" s="71">
        <v>26565.8951495</v>
      </c>
      <c r="R375" s="71" t="str">
        <f>TEXT(Q375, "$#,###")</f>
        <v>$26,566</v>
      </c>
      <c r="S375" s="68" t="s">
        <v>307</v>
      </c>
      <c r="T375" s="68" t="s">
        <v>8</v>
      </c>
      <c r="U375" s="68" t="s">
        <v>317</v>
      </c>
      <c r="V375" s="61">
        <v>429.047610007</v>
      </c>
      <c r="W375" s="61">
        <v>371.44441952300002</v>
      </c>
      <c r="X375" s="61">
        <f>W375-V375</f>
        <v>-57.603190483999981</v>
      </c>
      <c r="Y375" s="72">
        <f>X375/V375</f>
        <v>-0.13425827143766206</v>
      </c>
      <c r="Z375" s="61">
        <v>371.44441952300002</v>
      </c>
      <c r="AA375" s="61">
        <v>380.64212055799999</v>
      </c>
      <c r="AB375" s="61">
        <f>AA375-Z375</f>
        <v>9.1977010349999659</v>
      </c>
      <c r="AC375" s="72">
        <f>AB375/Z375</f>
        <v>2.4761984705037248E-2</v>
      </c>
      <c r="AD375" s="61">
        <v>175.71214624699999</v>
      </c>
      <c r="AE375" s="61">
        <v>43.928036561799999</v>
      </c>
      <c r="AF375" s="61">
        <v>123.76788822</v>
      </c>
      <c r="AG375" s="61">
        <v>41.255962740199998</v>
      </c>
      <c r="AH375" s="62">
        <v>0.11</v>
      </c>
      <c r="AI375" s="61">
        <v>369.01717668100002</v>
      </c>
      <c r="AJ375" s="61">
        <v>361.03368996400002</v>
      </c>
      <c r="AK375" s="63">
        <f>AJ375/AI375</f>
        <v>0.97836554171053836</v>
      </c>
      <c r="AL375" s="73">
        <v>113.1</v>
      </c>
      <c r="AM375" s="74">
        <v>0.40346199999999999</v>
      </c>
      <c r="AN375" s="74">
        <v>0.42168499999999998</v>
      </c>
      <c r="AO375" s="76" t="s">
        <v>90</v>
      </c>
      <c r="AP375" s="75">
        <v>0.10956010343</v>
      </c>
      <c r="AQ375" s="75">
        <v>0.11676678384399999</v>
      </c>
      <c r="AR375" s="75">
        <v>0.30077913400299999</v>
      </c>
      <c r="AS375" s="75">
        <v>0.192021321277</v>
      </c>
      <c r="AT375" s="75">
        <v>0.136074927678</v>
      </c>
      <c r="AU375" s="75">
        <v>9.3479081248199994E-2</v>
      </c>
      <c r="AV375" s="75">
        <v>3.9552832872800002E-2</v>
      </c>
      <c r="AW375" s="61">
        <v>187</v>
      </c>
      <c r="AX375" s="61">
        <v>243</v>
      </c>
      <c r="AY375" s="61">
        <v>224</v>
      </c>
      <c r="AZ375" s="61">
        <v>316</v>
      </c>
      <c r="BA375" s="61">
        <v>322</v>
      </c>
      <c r="BB375" s="61">
        <f>SUM(AW375:BA375)</f>
        <v>1292</v>
      </c>
      <c r="BC375" s="61">
        <f>BA375-AW375</f>
        <v>135</v>
      </c>
      <c r="BD375" s="62">
        <f>BC375/AW375</f>
        <v>0.72192513368983957</v>
      </c>
      <c r="BE375" s="67">
        <f>IF(K375&lt;BE$6,1,0)</f>
        <v>1</v>
      </c>
      <c r="BF375" s="67">
        <f>+IF(AND(K375&gt;=BF$5,K375&lt;BF$6),1,0)</f>
        <v>0</v>
      </c>
      <c r="BG375" s="67">
        <f>+IF(AND(K375&gt;=BG$5,K375&lt;BG$6),1,0)</f>
        <v>0</v>
      </c>
      <c r="BH375" s="67">
        <f>+IF(AND(K375&gt;=BH$5,K375&lt;BH$6),1,0)</f>
        <v>0</v>
      </c>
      <c r="BI375" s="67">
        <f>+IF(K375&gt;=BI$6,1,0)</f>
        <v>0</v>
      </c>
      <c r="BJ375" s="67">
        <f>IF(M375&lt;BJ$6,1,0)</f>
        <v>1</v>
      </c>
      <c r="BK375" s="67">
        <f>+IF(AND(M375&gt;=BK$5,M375&lt;BK$6),1,0)</f>
        <v>0</v>
      </c>
      <c r="BL375" s="67">
        <f>+IF(AND(M375&gt;=BL$5,M375&lt;BL$6),1,0)</f>
        <v>0</v>
      </c>
      <c r="BM375" s="67">
        <f>+IF(AND(M375&gt;=BM$5,M375&lt;BM$6),1,0)</f>
        <v>0</v>
      </c>
      <c r="BN375" s="67">
        <f>+IF(M375&gt;=BN$6,1,0)</f>
        <v>0</v>
      </c>
      <c r="BO375" s="67" t="str">
        <f>+IF(M375&gt;=BO$6,"YES","NO")</f>
        <v>NO</v>
      </c>
      <c r="BP375" s="67" t="str">
        <f>+IF(K375&gt;=BP$6,"YES","NO")</f>
        <v>NO</v>
      </c>
      <c r="BQ375" s="67" t="str">
        <f>+IF(ISERROR(VLOOKUP(E375,'[1]Hi Tech List (2020)'!$A$2:$B$84,1,FALSE)),"NO","YES")</f>
        <v>NO</v>
      </c>
      <c r="BR375" s="67" t="str">
        <f>IF(AL375&gt;=BR$6,"YES","NO")</f>
        <v>YES</v>
      </c>
      <c r="BS375" s="67" t="str">
        <f>IF(AB375&gt;BS$6,"YES","NO")</f>
        <v>NO</v>
      </c>
      <c r="BT375" s="67" t="str">
        <f>IF(AC375&gt;BT$6,"YES","NO")</f>
        <v>NO</v>
      </c>
      <c r="BU375" s="67" t="str">
        <f>IF(AD375&gt;BU$6,"YES","NO")</f>
        <v>YES</v>
      </c>
      <c r="BV375" s="67" t="str">
        <f>IF(OR(BS375="YES",BT375="YES",BU375="YES"),"YES","NO")</f>
        <v>YES</v>
      </c>
      <c r="BW375" s="67" t="str">
        <f>+IF(BE375=1,BE$8,IF(BF375=1,BF$8,IF(BG375=1,BG$8,IF(BH375=1,BH$8,BI$8))))</f>
        <v>&lt;$15</v>
      </c>
      <c r="BX375" s="67" t="str">
        <f>+IF(BJ375=1,BJ$8,IF(BK375=1,BK$8,IF(BL375=1,BL$8,IF(BM375=1,BM$8,BN$8))))</f>
        <v>&lt;$15</v>
      </c>
    </row>
    <row r="376" spans="1:76" ht="25.5" hidden="1" x14ac:dyDescent="0.2">
      <c r="A376" s="77" t="str">
        <f t="shared" si="24"/>
        <v>31-0000</v>
      </c>
      <c r="B376" s="77" t="str">
        <f>VLOOKUP(A376,'[1]2- &amp; 3-digit SOC'!$A$1:$B$121,2,FALSE)</f>
        <v>Healthcare Support Occupations</v>
      </c>
      <c r="C376" s="77" t="str">
        <f t="shared" si="25"/>
        <v>31-0000 Healthcare Support Occupations</v>
      </c>
      <c r="D376" s="77" t="str">
        <f t="shared" si="26"/>
        <v>31-9000</v>
      </c>
      <c r="E376" s="77" t="str">
        <f>VLOOKUP(D376,'[1]2- &amp; 3-digit SOC'!$A$1:$B$121,2,FALSE)</f>
        <v>Other Healthcare Support Occupations</v>
      </c>
      <c r="F376" s="77" t="str">
        <f t="shared" si="27"/>
        <v>31-9000 Other Healthcare Support Occupations</v>
      </c>
      <c r="G376" s="77" t="s">
        <v>1200</v>
      </c>
      <c r="H376" s="77" t="s">
        <v>1201</v>
      </c>
      <c r="I376" s="77" t="s">
        <v>1202</v>
      </c>
      <c r="J376" s="78" t="str">
        <f>CONCATENATE(H376, " (", R376, ")")</f>
        <v>Veterinary Assistants and Laboratory Animal Caretakers ($27,590)</v>
      </c>
      <c r="K376" s="70">
        <v>9.3041200814600007</v>
      </c>
      <c r="L376" s="70">
        <v>10.8659964029</v>
      </c>
      <c r="M376" s="70">
        <v>13.2646267948</v>
      </c>
      <c r="N376" s="70">
        <v>13.603661217699999</v>
      </c>
      <c r="O376" s="70">
        <v>15.7849644264</v>
      </c>
      <c r="P376" s="70">
        <v>18.7329164609</v>
      </c>
      <c r="Q376" s="71">
        <v>27590.4237331</v>
      </c>
      <c r="R376" s="71" t="str">
        <f>TEXT(Q376, "$#,###")</f>
        <v>$27,590</v>
      </c>
      <c r="S376" s="68" t="s">
        <v>307</v>
      </c>
      <c r="T376" s="68" t="s">
        <v>8</v>
      </c>
      <c r="U376" s="68" t="s">
        <v>317</v>
      </c>
      <c r="V376" s="61">
        <v>2007.3376704899999</v>
      </c>
      <c r="W376" s="61">
        <v>2365.3198019299998</v>
      </c>
      <c r="X376" s="61">
        <f>W376-V376</f>
        <v>357.98213143999988</v>
      </c>
      <c r="Y376" s="72">
        <f>X376/V376</f>
        <v>0.17833677746535534</v>
      </c>
      <c r="Z376" s="61">
        <v>2365.3198019299998</v>
      </c>
      <c r="AA376" s="61">
        <v>2536.61403819</v>
      </c>
      <c r="AB376" s="61">
        <f>AA376-Z376</f>
        <v>171.29423626000016</v>
      </c>
      <c r="AC376" s="72">
        <f>AB376/Z376</f>
        <v>7.2419059832937338E-2</v>
      </c>
      <c r="AD376" s="61">
        <v>1607.2300667899999</v>
      </c>
      <c r="AE376" s="61">
        <v>401.80751669699998</v>
      </c>
      <c r="AF376" s="61">
        <v>1041.50296123</v>
      </c>
      <c r="AG376" s="61">
        <v>347.16765374200003</v>
      </c>
      <c r="AH376" s="62">
        <v>0.14299999999999999</v>
      </c>
      <c r="AI376" s="61">
        <v>2287.08212908</v>
      </c>
      <c r="AJ376" s="61">
        <v>2283.2945818100002</v>
      </c>
      <c r="AK376" s="63">
        <f>AJ376/AI376</f>
        <v>0.99834393910833308</v>
      </c>
      <c r="AL376" s="73">
        <v>93.8</v>
      </c>
      <c r="AM376" s="74">
        <v>0.90562799999999999</v>
      </c>
      <c r="AN376" s="74">
        <v>0.89355600000000002</v>
      </c>
      <c r="AO376" s="75">
        <v>3.7006664544999998E-2</v>
      </c>
      <c r="AP376" s="75">
        <v>8.9201764125399999E-2</v>
      </c>
      <c r="AQ376" s="75">
        <v>0.125233781302</v>
      </c>
      <c r="AR376" s="75">
        <v>0.322280395778</v>
      </c>
      <c r="AS376" s="75">
        <v>0.186083758307</v>
      </c>
      <c r="AT376" s="75">
        <v>0.12893677308199999</v>
      </c>
      <c r="AU376" s="75">
        <v>8.5697729986199997E-2</v>
      </c>
      <c r="AV376" s="75">
        <v>2.5559132874499998E-2</v>
      </c>
      <c r="AW376" s="61">
        <v>311</v>
      </c>
      <c r="AX376" s="61">
        <v>333</v>
      </c>
      <c r="AY376" s="61">
        <v>457</v>
      </c>
      <c r="AZ376" s="61">
        <v>568</v>
      </c>
      <c r="BA376" s="61">
        <v>664</v>
      </c>
      <c r="BB376" s="61">
        <f>SUM(AW376:BA376)</f>
        <v>2333</v>
      </c>
      <c r="BC376" s="61">
        <f>BA376-AW376</f>
        <v>353</v>
      </c>
      <c r="BD376" s="62">
        <f>BC376/AW376</f>
        <v>1.135048231511254</v>
      </c>
      <c r="BE376" s="67">
        <f>IF(K376&lt;BE$6,1,0)</f>
        <v>1</v>
      </c>
      <c r="BF376" s="67">
        <f>+IF(AND(K376&gt;=BF$5,K376&lt;BF$6),1,0)</f>
        <v>0</v>
      </c>
      <c r="BG376" s="67">
        <f>+IF(AND(K376&gt;=BG$5,K376&lt;BG$6),1,0)</f>
        <v>0</v>
      </c>
      <c r="BH376" s="67">
        <f>+IF(AND(K376&gt;=BH$5,K376&lt;BH$6),1,0)</f>
        <v>0</v>
      </c>
      <c r="BI376" s="67">
        <f>+IF(K376&gt;=BI$6,1,0)</f>
        <v>0</v>
      </c>
      <c r="BJ376" s="67">
        <f>IF(M376&lt;BJ$6,1,0)</f>
        <v>1</v>
      </c>
      <c r="BK376" s="67">
        <f>+IF(AND(M376&gt;=BK$5,M376&lt;BK$6),1,0)</f>
        <v>0</v>
      </c>
      <c r="BL376" s="67">
        <f>+IF(AND(M376&gt;=BL$5,M376&lt;BL$6),1,0)</f>
        <v>0</v>
      </c>
      <c r="BM376" s="67">
        <f>+IF(AND(M376&gt;=BM$5,M376&lt;BM$6),1,0)</f>
        <v>0</v>
      </c>
      <c r="BN376" s="67">
        <f>+IF(M376&gt;=BN$6,1,0)</f>
        <v>0</v>
      </c>
      <c r="BO376" s="67" t="str">
        <f>+IF(M376&gt;=BO$6,"YES","NO")</f>
        <v>NO</v>
      </c>
      <c r="BP376" s="67" t="str">
        <f>+IF(K376&gt;=BP$6,"YES","NO")</f>
        <v>NO</v>
      </c>
      <c r="BQ376" s="67" t="str">
        <f>+IF(ISERROR(VLOOKUP(E376,'[1]Hi Tech List (2020)'!$A$2:$B$84,1,FALSE)),"NO","YES")</f>
        <v>NO</v>
      </c>
      <c r="BR376" s="67" t="str">
        <f>IF(AL376&gt;=BR$6,"YES","NO")</f>
        <v>NO</v>
      </c>
      <c r="BS376" s="67" t="str">
        <f>IF(AB376&gt;BS$6,"YES","NO")</f>
        <v>YES</v>
      </c>
      <c r="BT376" s="67" t="str">
        <f>IF(AC376&gt;BT$6,"YES","NO")</f>
        <v>NO</v>
      </c>
      <c r="BU376" s="67" t="str">
        <f>IF(AD376&gt;BU$6,"YES","NO")</f>
        <v>YES</v>
      </c>
      <c r="BV376" s="67" t="str">
        <f>IF(OR(BS376="YES",BT376="YES",BU376="YES"),"YES","NO")</f>
        <v>YES</v>
      </c>
      <c r="BW376" s="67" t="str">
        <f>+IF(BE376=1,BE$8,IF(BF376=1,BF$8,IF(BG376=1,BG$8,IF(BH376=1,BH$8,BI$8))))</f>
        <v>&lt;$15</v>
      </c>
      <c r="BX376" s="67" t="str">
        <f>+IF(BJ376=1,BJ$8,IF(BK376=1,BK$8,IF(BL376=1,BL$8,IF(BM376=1,BM$8,BN$8))))</f>
        <v>&lt;$15</v>
      </c>
    </row>
    <row r="377" spans="1:76" hidden="1" x14ac:dyDescent="0.2">
      <c r="A377" s="77" t="str">
        <f t="shared" si="24"/>
        <v>31-0000</v>
      </c>
      <c r="B377" s="77" t="str">
        <f>VLOOKUP(A377,'[1]2- &amp; 3-digit SOC'!$A$1:$B$121,2,FALSE)</f>
        <v>Healthcare Support Occupations</v>
      </c>
      <c r="C377" s="77" t="str">
        <f t="shared" si="25"/>
        <v>31-0000 Healthcare Support Occupations</v>
      </c>
      <c r="D377" s="77" t="str">
        <f t="shared" si="26"/>
        <v>31-9000</v>
      </c>
      <c r="E377" s="77" t="str">
        <f>VLOOKUP(D377,'[1]2- &amp; 3-digit SOC'!$A$1:$B$121,2,FALSE)</f>
        <v>Other Healthcare Support Occupations</v>
      </c>
      <c r="F377" s="77" t="str">
        <f t="shared" si="27"/>
        <v>31-9000 Other Healthcare Support Occupations</v>
      </c>
      <c r="G377" s="77" t="s">
        <v>1203</v>
      </c>
      <c r="H377" s="77" t="s">
        <v>1204</v>
      </c>
      <c r="I377" s="77" t="s">
        <v>1205</v>
      </c>
      <c r="J377" s="78" t="str">
        <f>CONCATENATE(H377, " (", R377, ")")</f>
        <v>Phlebotomists ($34,989)</v>
      </c>
      <c r="K377" s="70">
        <v>12.923673454099999</v>
      </c>
      <c r="L377" s="70">
        <v>14.6840372974</v>
      </c>
      <c r="M377" s="70">
        <v>16.821617551599999</v>
      </c>
      <c r="N377" s="70">
        <v>16.975713850199998</v>
      </c>
      <c r="O377" s="70">
        <v>19.066768618699999</v>
      </c>
      <c r="P377" s="70">
        <v>22.0859294284</v>
      </c>
      <c r="Q377" s="71">
        <v>34988.964507299999</v>
      </c>
      <c r="R377" s="71" t="str">
        <f>TEXT(Q377, "$#,###")</f>
        <v>$34,989</v>
      </c>
      <c r="S377" s="68" t="s">
        <v>89</v>
      </c>
      <c r="T377" s="68" t="s">
        <v>8</v>
      </c>
      <c r="U377" s="68" t="s">
        <v>8</v>
      </c>
      <c r="V377" s="61">
        <v>2659.7794673399999</v>
      </c>
      <c r="W377" s="61">
        <v>3000.3104260199998</v>
      </c>
      <c r="X377" s="61">
        <f>W377-V377</f>
        <v>340.53095867999991</v>
      </c>
      <c r="Y377" s="72">
        <f>X377/V377</f>
        <v>0.12802977196472576</v>
      </c>
      <c r="Z377" s="61">
        <v>3000.3104260199998</v>
      </c>
      <c r="AA377" s="61">
        <v>3264.5074562300001</v>
      </c>
      <c r="AB377" s="61">
        <f>AA377-Z377</f>
        <v>264.19703021000032</v>
      </c>
      <c r="AC377" s="72">
        <f>AB377/Z377</f>
        <v>8.8056565053658623E-2</v>
      </c>
      <c r="AD377" s="61">
        <v>1499.0223114600001</v>
      </c>
      <c r="AE377" s="61">
        <v>374.75557786600001</v>
      </c>
      <c r="AF377" s="61">
        <v>872.91732961800005</v>
      </c>
      <c r="AG377" s="61">
        <v>290.97244320599998</v>
      </c>
      <c r="AH377" s="62">
        <v>9.4E-2</v>
      </c>
      <c r="AI377" s="61">
        <v>2886.3279510299999</v>
      </c>
      <c r="AJ377" s="61">
        <v>1540.18827409</v>
      </c>
      <c r="AK377" s="63">
        <f>AJ377/AI377</f>
        <v>0.53361513321463572</v>
      </c>
      <c r="AL377" s="73">
        <v>104.2</v>
      </c>
      <c r="AM377" s="74">
        <v>0.89379600000000003</v>
      </c>
      <c r="AN377" s="74">
        <v>0.89657600000000004</v>
      </c>
      <c r="AO377" s="76" t="s">
        <v>90</v>
      </c>
      <c r="AP377" s="75">
        <v>2.3881961820900001E-2</v>
      </c>
      <c r="AQ377" s="75">
        <v>7.8348878859300003E-2</v>
      </c>
      <c r="AR377" s="75">
        <v>0.33203123291100001</v>
      </c>
      <c r="AS377" s="75">
        <v>0.26895243620499998</v>
      </c>
      <c r="AT377" s="75">
        <v>0.18200631144000001</v>
      </c>
      <c r="AU377" s="75">
        <v>9.3450670452800005E-2</v>
      </c>
      <c r="AV377" s="75">
        <v>2.02004825524E-2</v>
      </c>
      <c r="AW377" s="61">
        <v>0</v>
      </c>
      <c r="AX377" s="61">
        <v>0</v>
      </c>
      <c r="AY377" s="61">
        <v>67</v>
      </c>
      <c r="AZ377" s="61">
        <v>0</v>
      </c>
      <c r="BA377" s="61">
        <v>0</v>
      </c>
      <c r="BB377" s="61">
        <f>SUM(AW377:BA377)</f>
        <v>67</v>
      </c>
      <c r="BC377" s="61">
        <f>BA377-AW377</f>
        <v>0</v>
      </c>
      <c r="BD377" s="62">
        <v>0</v>
      </c>
      <c r="BE377" s="67">
        <f>IF(K377&lt;BE$6,1,0)</f>
        <v>1</v>
      </c>
      <c r="BF377" s="67">
        <f>+IF(AND(K377&gt;=BF$5,K377&lt;BF$6),1,0)</f>
        <v>0</v>
      </c>
      <c r="BG377" s="67">
        <f>+IF(AND(K377&gt;=BG$5,K377&lt;BG$6),1,0)</f>
        <v>0</v>
      </c>
      <c r="BH377" s="67">
        <f>+IF(AND(K377&gt;=BH$5,K377&lt;BH$6),1,0)</f>
        <v>0</v>
      </c>
      <c r="BI377" s="67">
        <f>+IF(K377&gt;=BI$6,1,0)</f>
        <v>0</v>
      </c>
      <c r="BJ377" s="67">
        <f>IF(M377&lt;BJ$6,1,0)</f>
        <v>0</v>
      </c>
      <c r="BK377" s="67">
        <f>+IF(AND(M377&gt;=BK$5,M377&lt;BK$6),1,0)</f>
        <v>1</v>
      </c>
      <c r="BL377" s="67">
        <f>+IF(AND(M377&gt;=BL$5,M377&lt;BL$6),1,0)</f>
        <v>0</v>
      </c>
      <c r="BM377" s="67">
        <f>+IF(AND(M377&gt;=BM$5,M377&lt;BM$6),1,0)</f>
        <v>0</v>
      </c>
      <c r="BN377" s="67">
        <f>+IF(M377&gt;=BN$6,1,0)</f>
        <v>0</v>
      </c>
      <c r="BO377" s="67" t="str">
        <f>+IF(M377&gt;=BO$6,"YES","NO")</f>
        <v>NO</v>
      </c>
      <c r="BP377" s="67" t="str">
        <f>+IF(K377&gt;=BP$6,"YES","NO")</f>
        <v>NO</v>
      </c>
      <c r="BQ377" s="67" t="str">
        <f>+IF(ISERROR(VLOOKUP(E377,'[1]Hi Tech List (2020)'!$A$2:$B$84,1,FALSE)),"NO","YES")</f>
        <v>NO</v>
      </c>
      <c r="BR377" s="67" t="str">
        <f>IF(AL377&gt;=BR$6,"YES","NO")</f>
        <v>YES</v>
      </c>
      <c r="BS377" s="67" t="str">
        <f>IF(AB377&gt;BS$6,"YES","NO")</f>
        <v>YES</v>
      </c>
      <c r="BT377" s="67" t="str">
        <f>IF(AC377&gt;BT$6,"YES","NO")</f>
        <v>NO</v>
      </c>
      <c r="BU377" s="67" t="str">
        <f>IF(AD377&gt;BU$6,"YES","NO")</f>
        <v>YES</v>
      </c>
      <c r="BV377" s="67" t="str">
        <f>IF(OR(BS377="YES",BT377="YES",BU377="YES"),"YES","NO")</f>
        <v>YES</v>
      </c>
      <c r="BW377" s="67" t="str">
        <f>+IF(BE377=1,BE$8,IF(BF377=1,BF$8,IF(BG377=1,BG$8,IF(BH377=1,BH$8,BI$8))))</f>
        <v>&lt;$15</v>
      </c>
      <c r="BX377" s="67" t="str">
        <f>+IF(BJ377=1,BJ$8,IF(BK377=1,BK$8,IF(BL377=1,BL$8,IF(BM377=1,BM$8,BN$8))))</f>
        <v>$15-20</v>
      </c>
    </row>
    <row r="378" spans="1:76" hidden="1" x14ac:dyDescent="0.2">
      <c r="A378" s="77" t="str">
        <f t="shared" si="24"/>
        <v>31-0000</v>
      </c>
      <c r="B378" s="77" t="str">
        <f>VLOOKUP(A378,'[1]2- &amp; 3-digit SOC'!$A$1:$B$121,2,FALSE)</f>
        <v>Healthcare Support Occupations</v>
      </c>
      <c r="C378" s="77" t="str">
        <f t="shared" si="25"/>
        <v>31-0000 Healthcare Support Occupations</v>
      </c>
      <c r="D378" s="77" t="str">
        <f t="shared" si="26"/>
        <v>31-9000</v>
      </c>
      <c r="E378" s="77" t="str">
        <f>VLOOKUP(D378,'[1]2- &amp; 3-digit SOC'!$A$1:$B$121,2,FALSE)</f>
        <v>Other Healthcare Support Occupations</v>
      </c>
      <c r="F378" s="77" t="str">
        <f t="shared" si="27"/>
        <v>31-9000 Other Healthcare Support Occupations</v>
      </c>
      <c r="G378" s="77" t="s">
        <v>1206</v>
      </c>
      <c r="H378" s="77" t="s">
        <v>1207</v>
      </c>
      <c r="I378" s="77" t="s">
        <v>1208</v>
      </c>
      <c r="J378" s="78" t="str">
        <f>CONCATENATE(H378, " (", R378, ")")</f>
        <v>Healthcare Support Workers, All Other ($39,012)</v>
      </c>
      <c r="K378" s="70">
        <v>12.409806060499999</v>
      </c>
      <c r="L378" s="70">
        <v>15.228044343300001</v>
      </c>
      <c r="M378" s="70">
        <v>18.755633166900001</v>
      </c>
      <c r="N378" s="70">
        <v>19.611648575899999</v>
      </c>
      <c r="O378" s="70">
        <v>23.553020617000001</v>
      </c>
      <c r="P378" s="70">
        <v>28.028842402900001</v>
      </c>
      <c r="Q378" s="71">
        <v>39011.716987200001</v>
      </c>
      <c r="R378" s="71" t="str">
        <f>TEXT(Q378, "$#,###")</f>
        <v>$39,012</v>
      </c>
      <c r="S378" s="68" t="s">
        <v>307</v>
      </c>
      <c r="T378" s="68" t="s">
        <v>8</v>
      </c>
      <c r="U378" s="68" t="s">
        <v>8</v>
      </c>
      <c r="V378" s="61">
        <v>1708.1560033999999</v>
      </c>
      <c r="W378" s="61">
        <v>1924.67428847</v>
      </c>
      <c r="X378" s="61">
        <f>W378-V378</f>
        <v>216.51828507000005</v>
      </c>
      <c r="Y378" s="72">
        <f>X378/V378</f>
        <v>0.12675556836672477</v>
      </c>
      <c r="Z378" s="61">
        <v>1924.67428847</v>
      </c>
      <c r="AA378" s="61">
        <v>2025.48428291</v>
      </c>
      <c r="AB378" s="61">
        <f>AA378-Z378</f>
        <v>100.80999444000008</v>
      </c>
      <c r="AC378" s="72">
        <f>AB378/Z378</f>
        <v>5.2377690627403745E-2</v>
      </c>
      <c r="AD378" s="61">
        <v>959.79425756600006</v>
      </c>
      <c r="AE378" s="61">
        <v>239.94856439099999</v>
      </c>
      <c r="AF378" s="61">
        <v>623.66575217100001</v>
      </c>
      <c r="AG378" s="61">
        <v>207.888584057</v>
      </c>
      <c r="AH378" s="62">
        <v>0.106</v>
      </c>
      <c r="AI378" s="61">
        <v>1879.77356435</v>
      </c>
      <c r="AJ378" s="61">
        <v>1137.5185397800001</v>
      </c>
      <c r="AK378" s="63">
        <f>AJ378/AI378</f>
        <v>0.60513593836677793</v>
      </c>
      <c r="AL378" s="73">
        <v>98.4</v>
      </c>
      <c r="AM378" s="74">
        <v>0.77037100000000003</v>
      </c>
      <c r="AN378" s="74">
        <v>0.76878599999999997</v>
      </c>
      <c r="AO378" s="75">
        <v>9.4804685500599999E-3</v>
      </c>
      <c r="AP378" s="75">
        <v>4.2201767847300002E-2</v>
      </c>
      <c r="AQ378" s="75">
        <v>7.2000435207400001E-2</v>
      </c>
      <c r="AR378" s="75">
        <v>0.25472476596100002</v>
      </c>
      <c r="AS378" s="75">
        <v>0.22194929771300001</v>
      </c>
      <c r="AT378" s="75">
        <v>0.20326437468399999</v>
      </c>
      <c r="AU378" s="75">
        <v>0.15040494369999999</v>
      </c>
      <c r="AV378" s="75">
        <v>4.5973946337399998E-2</v>
      </c>
      <c r="AW378" s="61">
        <v>71</v>
      </c>
      <c r="AX378" s="61">
        <v>90</v>
      </c>
      <c r="AY378" s="61">
        <v>145</v>
      </c>
      <c r="AZ378" s="61">
        <v>214</v>
      </c>
      <c r="BA378" s="61">
        <v>251</v>
      </c>
      <c r="BB378" s="61">
        <f>SUM(AW378:BA378)</f>
        <v>771</v>
      </c>
      <c r="BC378" s="61">
        <f>BA378-AW378</f>
        <v>180</v>
      </c>
      <c r="BD378" s="62">
        <f>BC378/AW378</f>
        <v>2.535211267605634</v>
      </c>
      <c r="BE378" s="67">
        <f>IF(K378&lt;BE$6,1,0)</f>
        <v>1</v>
      </c>
      <c r="BF378" s="67">
        <f>+IF(AND(K378&gt;=BF$5,K378&lt;BF$6),1,0)</f>
        <v>0</v>
      </c>
      <c r="BG378" s="67">
        <f>+IF(AND(K378&gt;=BG$5,K378&lt;BG$6),1,0)</f>
        <v>0</v>
      </c>
      <c r="BH378" s="67">
        <f>+IF(AND(K378&gt;=BH$5,K378&lt;BH$6),1,0)</f>
        <v>0</v>
      </c>
      <c r="BI378" s="67">
        <f>+IF(K378&gt;=BI$6,1,0)</f>
        <v>0</v>
      </c>
      <c r="BJ378" s="67">
        <f>IF(M378&lt;BJ$6,1,0)</f>
        <v>0</v>
      </c>
      <c r="BK378" s="67">
        <f>+IF(AND(M378&gt;=BK$5,M378&lt;BK$6),1,0)</f>
        <v>1</v>
      </c>
      <c r="BL378" s="67">
        <f>+IF(AND(M378&gt;=BL$5,M378&lt;BL$6),1,0)</f>
        <v>0</v>
      </c>
      <c r="BM378" s="67">
        <f>+IF(AND(M378&gt;=BM$5,M378&lt;BM$6),1,0)</f>
        <v>0</v>
      </c>
      <c r="BN378" s="67">
        <f>+IF(M378&gt;=BN$6,1,0)</f>
        <v>0</v>
      </c>
      <c r="BO378" s="67" t="str">
        <f>+IF(M378&gt;=BO$6,"YES","NO")</f>
        <v>NO</v>
      </c>
      <c r="BP378" s="67" t="str">
        <f>+IF(K378&gt;=BP$6,"YES","NO")</f>
        <v>NO</v>
      </c>
      <c r="BQ378" s="67" t="str">
        <f>+IF(ISERROR(VLOOKUP(E378,'[1]Hi Tech List (2020)'!$A$2:$B$84,1,FALSE)),"NO","YES")</f>
        <v>NO</v>
      </c>
      <c r="BR378" s="67" t="str">
        <f>IF(AL378&gt;=BR$6,"YES","NO")</f>
        <v>NO</v>
      </c>
      <c r="BS378" s="67" t="str">
        <f>IF(AB378&gt;BS$6,"YES","NO")</f>
        <v>YES</v>
      </c>
      <c r="BT378" s="67" t="str">
        <f>IF(AC378&gt;BT$6,"YES","NO")</f>
        <v>NO</v>
      </c>
      <c r="BU378" s="67" t="str">
        <f>IF(AD378&gt;BU$6,"YES","NO")</f>
        <v>YES</v>
      </c>
      <c r="BV378" s="67" t="str">
        <f>IF(OR(BS378="YES",BT378="YES",BU378="YES"),"YES","NO")</f>
        <v>YES</v>
      </c>
      <c r="BW378" s="67" t="str">
        <f>+IF(BE378=1,BE$8,IF(BF378=1,BF$8,IF(BG378=1,BG$8,IF(BH378=1,BH$8,BI$8))))</f>
        <v>&lt;$15</v>
      </c>
      <c r="BX378" s="67" t="str">
        <f>+IF(BJ378=1,BJ$8,IF(BK378=1,BK$8,IF(BL378=1,BL$8,IF(BM378=1,BM$8,BN$8))))</f>
        <v>$15-20</v>
      </c>
    </row>
    <row r="379" spans="1:76" hidden="1" x14ac:dyDescent="0.2">
      <c r="A379" s="77" t="str">
        <f t="shared" si="24"/>
        <v>33-0000</v>
      </c>
      <c r="B379" s="77" t="str">
        <f>VLOOKUP(A379,'[1]2- &amp; 3-digit SOC'!$A$1:$B$121,2,FALSE)</f>
        <v>Protective Service Occupations</v>
      </c>
      <c r="C379" s="77" t="str">
        <f t="shared" si="25"/>
        <v>33-0000 Protective Service Occupations</v>
      </c>
      <c r="D379" s="77" t="str">
        <f t="shared" si="26"/>
        <v>33-1000</v>
      </c>
      <c r="E379" s="77" t="str">
        <f>VLOOKUP(D379,'[1]2- &amp; 3-digit SOC'!$A$1:$B$121,2,FALSE)</f>
        <v>Supervisors of Protective Service Workers</v>
      </c>
      <c r="F379" s="77" t="str">
        <f t="shared" si="27"/>
        <v>33-1000 Supervisors of Protective Service Workers</v>
      </c>
      <c r="G379" s="77" t="s">
        <v>1209</v>
      </c>
      <c r="H379" s="77" t="s">
        <v>1210</v>
      </c>
      <c r="I379" s="77" t="s">
        <v>1211</v>
      </c>
      <c r="J379" s="78" t="str">
        <f>CONCATENATE(H379, " (", R379, ")")</f>
        <v>First-Line Supervisors of Correctional Officers ($62,269)</v>
      </c>
      <c r="K379" s="70">
        <v>22.3206767707</v>
      </c>
      <c r="L379" s="70">
        <v>24.452004157099999</v>
      </c>
      <c r="M379" s="70">
        <v>29.937105177300001</v>
      </c>
      <c r="N379" s="70">
        <v>31.321550158800001</v>
      </c>
      <c r="O379" s="70">
        <v>36.891830384400002</v>
      </c>
      <c r="P379" s="70">
        <v>42.349381453500001</v>
      </c>
      <c r="Q379" s="71">
        <v>62269.178768899998</v>
      </c>
      <c r="R379" s="71" t="str">
        <f>TEXT(Q379, "$#,###")</f>
        <v>$62,269</v>
      </c>
      <c r="S379" s="68" t="s">
        <v>307</v>
      </c>
      <c r="T379" s="68" t="s">
        <v>546</v>
      </c>
      <c r="U379" s="68" t="s">
        <v>8</v>
      </c>
      <c r="V379" s="61">
        <v>318.64230142299999</v>
      </c>
      <c r="W379" s="61">
        <v>359.23998511000002</v>
      </c>
      <c r="X379" s="61">
        <f>W379-V379</f>
        <v>40.597683687000028</v>
      </c>
      <c r="Y379" s="72">
        <f>X379/V379</f>
        <v>0.1274083306130353</v>
      </c>
      <c r="Z379" s="61">
        <v>359.23998511000002</v>
      </c>
      <c r="AA379" s="61">
        <v>358.30184261199997</v>
      </c>
      <c r="AB379" s="61">
        <f>AA379-Z379</f>
        <v>-0.93814249800004745</v>
      </c>
      <c r="AC379" s="72">
        <f>AB379/Z379</f>
        <v>-2.6114645832445026E-3</v>
      </c>
      <c r="AD379" s="61">
        <v>102.334965602</v>
      </c>
      <c r="AE379" s="61">
        <v>25.583741400400001</v>
      </c>
      <c r="AF379" s="61">
        <v>73.229252005399999</v>
      </c>
      <c r="AG379" s="61">
        <v>24.409750668499999</v>
      </c>
      <c r="AH379" s="62">
        <v>6.8000000000000005E-2</v>
      </c>
      <c r="AI379" s="61">
        <v>359.282667119</v>
      </c>
      <c r="AJ379" s="61">
        <v>82.0937872282</v>
      </c>
      <c r="AK379" s="63">
        <f>AJ379/AI379</f>
        <v>0.22849359220830229</v>
      </c>
      <c r="AL379" s="73">
        <v>89.6</v>
      </c>
      <c r="AM379" s="74">
        <v>0.31420799999999999</v>
      </c>
      <c r="AN379" s="74">
        <v>0.31232799999999999</v>
      </c>
      <c r="AO379" s="75">
        <v>3.8397847059500002E-4</v>
      </c>
      <c r="AP379" s="76" t="s">
        <v>90</v>
      </c>
      <c r="AQ379" s="76" t="s">
        <v>90</v>
      </c>
      <c r="AR379" s="75">
        <v>0.15255219307199999</v>
      </c>
      <c r="AS379" s="75">
        <v>0.27785265695700001</v>
      </c>
      <c r="AT379" s="75">
        <v>0.335387200005</v>
      </c>
      <c r="AU379" s="75">
        <v>0.182185408406</v>
      </c>
      <c r="AV379" s="76" t="s">
        <v>90</v>
      </c>
      <c r="AW379" s="61">
        <v>1248</v>
      </c>
      <c r="AX379" s="61">
        <v>1360</v>
      </c>
      <c r="AY379" s="61">
        <v>1171</v>
      </c>
      <c r="AZ379" s="61">
        <v>1336</v>
      </c>
      <c r="BA379" s="61">
        <v>1374</v>
      </c>
      <c r="BB379" s="61">
        <f>SUM(AW379:BA379)</f>
        <v>6489</v>
      </c>
      <c r="BC379" s="61">
        <f>BA379-AW379</f>
        <v>126</v>
      </c>
      <c r="BD379" s="62">
        <f>BC379/AW379</f>
        <v>0.10096153846153846</v>
      </c>
      <c r="BE379" s="67">
        <f>IF(K379&lt;BE$6,1,0)</f>
        <v>0</v>
      </c>
      <c r="BF379" s="67">
        <f>+IF(AND(K379&gt;=BF$5,K379&lt;BF$6),1,0)</f>
        <v>0</v>
      </c>
      <c r="BG379" s="67">
        <f>+IF(AND(K379&gt;=BG$5,K379&lt;BG$6),1,0)</f>
        <v>1</v>
      </c>
      <c r="BH379" s="67">
        <f>+IF(AND(K379&gt;=BH$5,K379&lt;BH$6),1,0)</f>
        <v>0</v>
      </c>
      <c r="BI379" s="67">
        <f>+IF(K379&gt;=BI$6,1,0)</f>
        <v>0</v>
      </c>
      <c r="BJ379" s="67">
        <f>IF(M379&lt;BJ$6,1,0)</f>
        <v>0</v>
      </c>
      <c r="BK379" s="67">
        <f>+IF(AND(M379&gt;=BK$5,M379&lt;BK$6),1,0)</f>
        <v>0</v>
      </c>
      <c r="BL379" s="67">
        <f>+IF(AND(M379&gt;=BL$5,M379&lt;BL$6),1,0)</f>
        <v>0</v>
      </c>
      <c r="BM379" s="67">
        <f>+IF(AND(M379&gt;=BM$5,M379&lt;BM$6),1,0)</f>
        <v>1</v>
      </c>
      <c r="BN379" s="67">
        <f>+IF(M379&gt;=BN$6,1,0)</f>
        <v>0</v>
      </c>
      <c r="BO379" s="67" t="str">
        <f>+IF(M379&gt;=BO$6,"YES","NO")</f>
        <v>YES</v>
      </c>
      <c r="BP379" s="67" t="str">
        <f>+IF(K379&gt;=BP$6,"YES","NO")</f>
        <v>YES</v>
      </c>
      <c r="BQ379" s="67" t="str">
        <f>+IF(ISERROR(VLOOKUP(E379,'[1]Hi Tech List (2020)'!$A$2:$B$84,1,FALSE)),"NO","YES")</f>
        <v>NO</v>
      </c>
      <c r="BR379" s="67" t="str">
        <f>IF(AL379&gt;=BR$6,"YES","NO")</f>
        <v>NO</v>
      </c>
      <c r="BS379" s="67" t="str">
        <f>IF(AB379&gt;BS$6,"YES","NO")</f>
        <v>NO</v>
      </c>
      <c r="BT379" s="67" t="str">
        <f>IF(AC379&gt;BT$6,"YES","NO")</f>
        <v>NO</v>
      </c>
      <c r="BU379" s="67" t="str">
        <f>IF(AD379&gt;BU$6,"YES","NO")</f>
        <v>YES</v>
      </c>
      <c r="BV379" s="67" t="str">
        <f>IF(OR(BS379="YES",BT379="YES",BU379="YES"),"YES","NO")</f>
        <v>YES</v>
      </c>
      <c r="BW379" s="67" t="str">
        <f>+IF(BE379=1,BE$8,IF(BF379=1,BF$8,IF(BG379=1,BG$8,IF(BH379=1,BH$8,BI$8))))</f>
        <v>$20-25</v>
      </c>
      <c r="BX379" s="67" t="str">
        <f>+IF(BJ379=1,BJ$8,IF(BK379=1,BK$8,IF(BL379=1,BL$8,IF(BM379=1,BM$8,BN$8))))</f>
        <v>$25-30</v>
      </c>
    </row>
    <row r="380" spans="1:76" hidden="1" x14ac:dyDescent="0.2">
      <c r="A380" s="77" t="str">
        <f t="shared" si="24"/>
        <v>33-0000</v>
      </c>
      <c r="B380" s="77" t="str">
        <f>VLOOKUP(A380,'[1]2- &amp; 3-digit SOC'!$A$1:$B$121,2,FALSE)</f>
        <v>Protective Service Occupations</v>
      </c>
      <c r="C380" s="77" t="str">
        <f t="shared" si="25"/>
        <v>33-0000 Protective Service Occupations</v>
      </c>
      <c r="D380" s="77" t="str">
        <f t="shared" si="26"/>
        <v>33-1000</v>
      </c>
      <c r="E380" s="77" t="str">
        <f>VLOOKUP(D380,'[1]2- &amp; 3-digit SOC'!$A$1:$B$121,2,FALSE)</f>
        <v>Supervisors of Protective Service Workers</v>
      </c>
      <c r="F380" s="77" t="str">
        <f t="shared" si="27"/>
        <v>33-1000 Supervisors of Protective Service Workers</v>
      </c>
      <c r="G380" s="77" t="s">
        <v>1212</v>
      </c>
      <c r="H380" s="77" t="s">
        <v>1213</v>
      </c>
      <c r="I380" s="77" t="s">
        <v>1214</v>
      </c>
      <c r="J380" s="78" t="str">
        <f>CONCATENATE(H380, " (", R380, ")")</f>
        <v>First-Line Supervisors of Police and Detectives ($88,509)</v>
      </c>
      <c r="K380" s="70">
        <v>29.465500496800001</v>
      </c>
      <c r="L380" s="70">
        <v>34.804864127499997</v>
      </c>
      <c r="M380" s="70">
        <v>42.552642159199998</v>
      </c>
      <c r="N380" s="70">
        <v>45.099484925399999</v>
      </c>
      <c r="O380" s="70">
        <v>52.1829613158</v>
      </c>
      <c r="P380" s="70">
        <v>66.269886846000006</v>
      </c>
      <c r="Q380" s="71">
        <v>88509.495691100004</v>
      </c>
      <c r="R380" s="71" t="str">
        <f>TEXT(Q380, "$#,###")</f>
        <v>$88,509</v>
      </c>
      <c r="S380" s="68" t="s">
        <v>307</v>
      </c>
      <c r="T380" s="68" t="s">
        <v>546</v>
      </c>
      <c r="U380" s="68" t="s">
        <v>85</v>
      </c>
      <c r="V380" s="61">
        <v>1392.17195296</v>
      </c>
      <c r="W380" s="61">
        <v>1547.8380530500001</v>
      </c>
      <c r="X380" s="61">
        <f>W380-V380</f>
        <v>155.6661000900001</v>
      </c>
      <c r="Y380" s="72">
        <f>X380/V380</f>
        <v>0.11181528241466643</v>
      </c>
      <c r="Z380" s="61">
        <v>1547.8380530500001</v>
      </c>
      <c r="AA380" s="61">
        <v>1617.4570280200001</v>
      </c>
      <c r="AB380" s="61">
        <f>AA380-Z380</f>
        <v>69.618974969999954</v>
      </c>
      <c r="AC380" s="72">
        <f>AB380/Z380</f>
        <v>4.4978203522530298E-2</v>
      </c>
      <c r="AD380" s="61">
        <v>459.83586021500003</v>
      </c>
      <c r="AE380" s="61">
        <v>114.958965054</v>
      </c>
      <c r="AF380" s="61">
        <v>278.33949694199998</v>
      </c>
      <c r="AG380" s="61">
        <v>92.779832313900002</v>
      </c>
      <c r="AH380" s="62">
        <v>5.8999999999999997E-2</v>
      </c>
      <c r="AI380" s="61">
        <v>1518.8690118100001</v>
      </c>
      <c r="AJ380" s="61">
        <v>264.69652722500001</v>
      </c>
      <c r="AK380" s="63">
        <f>AJ380/AI380</f>
        <v>0.17427212298548869</v>
      </c>
      <c r="AL380" s="73">
        <v>84.5</v>
      </c>
      <c r="AM380" s="74">
        <v>0.47683399999999998</v>
      </c>
      <c r="AN380" s="74">
        <v>0.479464</v>
      </c>
      <c r="AO380" s="76" t="s">
        <v>90</v>
      </c>
      <c r="AP380" s="76" t="s">
        <v>90</v>
      </c>
      <c r="AQ380" s="75">
        <v>7.3944858933599998E-3</v>
      </c>
      <c r="AR380" s="75">
        <v>0.101185962613</v>
      </c>
      <c r="AS380" s="75">
        <v>0.30761850983599998</v>
      </c>
      <c r="AT380" s="75">
        <v>0.391548684014</v>
      </c>
      <c r="AU380" s="75">
        <v>0.16352631919499999</v>
      </c>
      <c r="AV380" s="75">
        <v>2.3419802560200001E-2</v>
      </c>
      <c r="AW380" s="61">
        <v>1408</v>
      </c>
      <c r="AX380" s="61">
        <v>1525</v>
      </c>
      <c r="AY380" s="61">
        <v>1352</v>
      </c>
      <c r="AZ380" s="61">
        <v>1487</v>
      </c>
      <c r="BA380" s="61">
        <v>1517</v>
      </c>
      <c r="BB380" s="61">
        <f>SUM(AW380:BA380)</f>
        <v>7289</v>
      </c>
      <c r="BC380" s="61">
        <f>BA380-AW380</f>
        <v>109</v>
      </c>
      <c r="BD380" s="62">
        <f>BC380/AW380</f>
        <v>7.7414772727272721E-2</v>
      </c>
      <c r="BE380" s="67">
        <f>IF(K380&lt;BE$6,1,0)</f>
        <v>0</v>
      </c>
      <c r="BF380" s="67">
        <f>+IF(AND(K380&gt;=BF$5,K380&lt;BF$6),1,0)</f>
        <v>0</v>
      </c>
      <c r="BG380" s="67">
        <f>+IF(AND(K380&gt;=BG$5,K380&lt;BG$6),1,0)</f>
        <v>0</v>
      </c>
      <c r="BH380" s="67">
        <f>+IF(AND(K380&gt;=BH$5,K380&lt;BH$6),1,0)</f>
        <v>1</v>
      </c>
      <c r="BI380" s="67">
        <f>+IF(K380&gt;=BI$6,1,0)</f>
        <v>0</v>
      </c>
      <c r="BJ380" s="67">
        <f>IF(M380&lt;BJ$6,1,0)</f>
        <v>0</v>
      </c>
      <c r="BK380" s="67">
        <f>+IF(AND(M380&gt;=BK$5,M380&lt;BK$6),1,0)</f>
        <v>0</v>
      </c>
      <c r="BL380" s="67">
        <f>+IF(AND(M380&gt;=BL$5,M380&lt;BL$6),1,0)</f>
        <v>0</v>
      </c>
      <c r="BM380" s="67">
        <f>+IF(AND(M380&gt;=BM$5,M380&lt;BM$6),1,0)</f>
        <v>0</v>
      </c>
      <c r="BN380" s="67">
        <f>+IF(M380&gt;=BN$6,1,0)</f>
        <v>1</v>
      </c>
      <c r="BO380" s="67" t="str">
        <f>+IF(M380&gt;=BO$6,"YES","NO")</f>
        <v>YES</v>
      </c>
      <c r="BP380" s="67" t="str">
        <f>+IF(K380&gt;=BP$6,"YES","NO")</f>
        <v>YES</v>
      </c>
      <c r="BQ380" s="67" t="str">
        <f>+IF(ISERROR(VLOOKUP(E380,'[1]Hi Tech List (2020)'!$A$2:$B$84,1,FALSE)),"NO","YES")</f>
        <v>NO</v>
      </c>
      <c r="BR380" s="67" t="str">
        <f>IF(AL380&gt;=BR$6,"YES","NO")</f>
        <v>NO</v>
      </c>
      <c r="BS380" s="67" t="str">
        <f>IF(AB380&gt;BS$6,"YES","NO")</f>
        <v>NO</v>
      </c>
      <c r="BT380" s="67" t="str">
        <f>IF(AC380&gt;BT$6,"YES","NO")</f>
        <v>NO</v>
      </c>
      <c r="BU380" s="67" t="str">
        <f>IF(AD380&gt;BU$6,"YES","NO")</f>
        <v>YES</v>
      </c>
      <c r="BV380" s="67" t="str">
        <f>IF(OR(BS380="YES",BT380="YES",BU380="YES"),"YES","NO")</f>
        <v>YES</v>
      </c>
      <c r="BW380" s="67" t="str">
        <f>+IF(BE380=1,BE$8,IF(BF380=1,BF$8,IF(BG380=1,BG$8,IF(BH380=1,BH$8,BI$8))))</f>
        <v>$25-30</v>
      </c>
      <c r="BX380" s="67" t="str">
        <f>+IF(BJ380=1,BJ$8,IF(BK380=1,BK$8,IF(BL380=1,BL$8,IF(BM380=1,BM$8,BN$8))))</f>
        <v>&gt;$30</v>
      </c>
    </row>
    <row r="381" spans="1:76" ht="25.5" hidden="1" x14ac:dyDescent="0.2">
      <c r="A381" s="77" t="str">
        <f t="shared" si="24"/>
        <v>33-0000</v>
      </c>
      <c r="B381" s="77" t="str">
        <f>VLOOKUP(A381,'[1]2- &amp; 3-digit SOC'!$A$1:$B$121,2,FALSE)</f>
        <v>Protective Service Occupations</v>
      </c>
      <c r="C381" s="77" t="str">
        <f t="shared" si="25"/>
        <v>33-0000 Protective Service Occupations</v>
      </c>
      <c r="D381" s="77" t="str">
        <f t="shared" si="26"/>
        <v>33-1000</v>
      </c>
      <c r="E381" s="77" t="str">
        <f>VLOOKUP(D381,'[1]2- &amp; 3-digit SOC'!$A$1:$B$121,2,FALSE)</f>
        <v>Supervisors of Protective Service Workers</v>
      </c>
      <c r="F381" s="77" t="str">
        <f t="shared" si="27"/>
        <v>33-1000 Supervisors of Protective Service Workers</v>
      </c>
      <c r="G381" s="77" t="s">
        <v>1215</v>
      </c>
      <c r="H381" s="77" t="s">
        <v>1216</v>
      </c>
      <c r="I381" s="77" t="s">
        <v>1217</v>
      </c>
      <c r="J381" s="78" t="str">
        <f>CONCATENATE(H381, " (", R381, ")")</f>
        <v>First-Line Supervisors of Firefighting and Prevention Workers ($89,660)</v>
      </c>
      <c r="K381" s="70">
        <v>31.1446462113</v>
      </c>
      <c r="L381" s="70">
        <v>35.723972662599998</v>
      </c>
      <c r="M381" s="70">
        <v>43.1055588925</v>
      </c>
      <c r="N381" s="70">
        <v>45.263944451900002</v>
      </c>
      <c r="O381" s="70">
        <v>52.550670637400003</v>
      </c>
      <c r="P381" s="70">
        <v>64.5854147541</v>
      </c>
      <c r="Q381" s="71">
        <v>89659.562496300001</v>
      </c>
      <c r="R381" s="71" t="str">
        <f>TEXT(Q381, "$#,###")</f>
        <v>$89,660</v>
      </c>
      <c r="S381" s="68" t="s">
        <v>89</v>
      </c>
      <c r="T381" s="68" t="s">
        <v>546</v>
      </c>
      <c r="U381" s="68" t="s">
        <v>85</v>
      </c>
      <c r="V381" s="61">
        <v>820.85758394699997</v>
      </c>
      <c r="W381" s="61">
        <v>881.19473272699997</v>
      </c>
      <c r="X381" s="61">
        <f>W381-V381</f>
        <v>60.337148780000007</v>
      </c>
      <c r="Y381" s="72">
        <f>X381/V381</f>
        <v>7.3505014706541069E-2</v>
      </c>
      <c r="Z381" s="61">
        <v>881.19473272699997</v>
      </c>
      <c r="AA381" s="61">
        <v>918.43269946700002</v>
      </c>
      <c r="AB381" s="61">
        <f>AA381-Z381</f>
        <v>37.237966740000047</v>
      </c>
      <c r="AC381" s="72">
        <f>AB381/Z381</f>
        <v>4.2258499009363258E-2</v>
      </c>
      <c r="AD381" s="61">
        <v>251.14317836399999</v>
      </c>
      <c r="AE381" s="61">
        <v>62.785794590999998</v>
      </c>
      <c r="AF381" s="61">
        <v>152.94297886699999</v>
      </c>
      <c r="AG381" s="61">
        <v>50.980992955600001</v>
      </c>
      <c r="AH381" s="62">
        <v>5.7000000000000002E-2</v>
      </c>
      <c r="AI381" s="61">
        <v>865.57537646799994</v>
      </c>
      <c r="AJ381" s="61">
        <v>157.12294274600001</v>
      </c>
      <c r="AK381" s="63">
        <f>AJ381/AI381</f>
        <v>0.18152427508640986</v>
      </c>
      <c r="AL381" s="73">
        <v>79.599999999999994</v>
      </c>
      <c r="AM381" s="74">
        <v>0.50790299999999999</v>
      </c>
      <c r="AN381" s="74">
        <v>0.50878900000000005</v>
      </c>
      <c r="AO381" s="75">
        <v>1.12057595561E-4</v>
      </c>
      <c r="AP381" s="76" t="s">
        <v>90</v>
      </c>
      <c r="AQ381" s="76" t="s">
        <v>90</v>
      </c>
      <c r="AR381" s="75">
        <v>6.8799941205400006E-2</v>
      </c>
      <c r="AS381" s="75">
        <v>0.27206155097200002</v>
      </c>
      <c r="AT381" s="75">
        <v>0.43574537903299998</v>
      </c>
      <c r="AU381" s="75">
        <v>0.196307281551</v>
      </c>
      <c r="AV381" s="75">
        <v>2.2794126321700001E-2</v>
      </c>
      <c r="AW381" s="61">
        <v>213</v>
      </c>
      <c r="AX381" s="61">
        <v>168</v>
      </c>
      <c r="AY381" s="61">
        <v>147</v>
      </c>
      <c r="AZ381" s="61">
        <v>126</v>
      </c>
      <c r="BA381" s="61">
        <v>125</v>
      </c>
      <c r="BB381" s="61">
        <f>SUM(AW381:BA381)</f>
        <v>779</v>
      </c>
      <c r="BC381" s="61">
        <f>BA381-AW381</f>
        <v>-88</v>
      </c>
      <c r="BD381" s="62">
        <f>BC381/AW381</f>
        <v>-0.41314553990610331</v>
      </c>
      <c r="BE381" s="67">
        <f>IF(K381&lt;BE$6,1,0)</f>
        <v>0</v>
      </c>
      <c r="BF381" s="67">
        <f>+IF(AND(K381&gt;=BF$5,K381&lt;BF$6),1,0)</f>
        <v>0</v>
      </c>
      <c r="BG381" s="67">
        <f>+IF(AND(K381&gt;=BG$5,K381&lt;BG$6),1,0)</f>
        <v>0</v>
      </c>
      <c r="BH381" s="67">
        <f>+IF(AND(K381&gt;=BH$5,K381&lt;BH$6),1,0)</f>
        <v>0</v>
      </c>
      <c r="BI381" s="67">
        <f>+IF(K381&gt;=BI$6,1,0)</f>
        <v>1</v>
      </c>
      <c r="BJ381" s="67">
        <f>IF(M381&lt;BJ$6,1,0)</f>
        <v>0</v>
      </c>
      <c r="BK381" s="67">
        <f>+IF(AND(M381&gt;=BK$5,M381&lt;BK$6),1,0)</f>
        <v>0</v>
      </c>
      <c r="BL381" s="67">
        <f>+IF(AND(M381&gt;=BL$5,M381&lt;BL$6),1,0)</f>
        <v>0</v>
      </c>
      <c r="BM381" s="67">
        <f>+IF(AND(M381&gt;=BM$5,M381&lt;BM$6),1,0)</f>
        <v>0</v>
      </c>
      <c r="BN381" s="67">
        <f>+IF(M381&gt;=BN$6,1,0)</f>
        <v>1</v>
      </c>
      <c r="BO381" s="67" t="str">
        <f>+IF(M381&gt;=BO$6,"YES","NO")</f>
        <v>YES</v>
      </c>
      <c r="BP381" s="67" t="str">
        <f>+IF(K381&gt;=BP$6,"YES","NO")</f>
        <v>YES</v>
      </c>
      <c r="BQ381" s="67" t="str">
        <f>+IF(ISERROR(VLOOKUP(E381,'[1]Hi Tech List (2020)'!$A$2:$B$84,1,FALSE)),"NO","YES")</f>
        <v>NO</v>
      </c>
      <c r="BR381" s="67" t="str">
        <f>IF(AL381&gt;=BR$6,"YES","NO")</f>
        <v>NO</v>
      </c>
      <c r="BS381" s="67" t="str">
        <f>IF(AB381&gt;BS$6,"YES","NO")</f>
        <v>NO</v>
      </c>
      <c r="BT381" s="67" t="str">
        <f>IF(AC381&gt;BT$6,"YES","NO")</f>
        <v>NO</v>
      </c>
      <c r="BU381" s="67" t="str">
        <f>IF(AD381&gt;BU$6,"YES","NO")</f>
        <v>YES</v>
      </c>
      <c r="BV381" s="67" t="str">
        <f>IF(OR(BS381="YES",BT381="YES",BU381="YES"),"YES","NO")</f>
        <v>YES</v>
      </c>
      <c r="BW381" s="67" t="str">
        <f>+IF(BE381=1,BE$8,IF(BF381=1,BF$8,IF(BG381=1,BG$8,IF(BH381=1,BH$8,BI$8))))</f>
        <v>&gt;$30</v>
      </c>
      <c r="BX381" s="67" t="str">
        <f>+IF(BJ381=1,BJ$8,IF(BK381=1,BK$8,IF(BL381=1,BL$8,IF(BM381=1,BM$8,BN$8))))</f>
        <v>&gt;$30</v>
      </c>
    </row>
    <row r="382" spans="1:76" ht="25.5" hidden="1" x14ac:dyDescent="0.2">
      <c r="A382" s="77" t="str">
        <f t="shared" si="24"/>
        <v>33-0000</v>
      </c>
      <c r="B382" s="77" t="str">
        <f>VLOOKUP(A382,'[1]2- &amp; 3-digit SOC'!$A$1:$B$121,2,FALSE)</f>
        <v>Protective Service Occupations</v>
      </c>
      <c r="C382" s="77" t="str">
        <f t="shared" si="25"/>
        <v>33-0000 Protective Service Occupations</v>
      </c>
      <c r="D382" s="77" t="str">
        <f t="shared" si="26"/>
        <v>33-1000</v>
      </c>
      <c r="E382" s="77" t="str">
        <f>VLOOKUP(D382,'[1]2- &amp; 3-digit SOC'!$A$1:$B$121,2,FALSE)</f>
        <v>Supervisors of Protective Service Workers</v>
      </c>
      <c r="F382" s="77" t="str">
        <f t="shared" si="27"/>
        <v>33-1000 Supervisors of Protective Service Workers</v>
      </c>
      <c r="G382" s="77" t="s">
        <v>1218</v>
      </c>
      <c r="H382" s="77" t="s">
        <v>1219</v>
      </c>
      <c r="I382" s="77" t="s">
        <v>1220</v>
      </c>
      <c r="J382" s="78" t="str">
        <f>CONCATENATE(H382, " (", R382, ")")</f>
        <v>Miscellaneous First-Line Supervisors, Protective Service Workers ($52,071)</v>
      </c>
      <c r="K382" s="70">
        <v>14.3541218487</v>
      </c>
      <c r="L382" s="70">
        <v>17.3627424616</v>
      </c>
      <c r="M382" s="70">
        <v>25.034287239499999</v>
      </c>
      <c r="N382" s="70">
        <v>25.785397637599999</v>
      </c>
      <c r="O382" s="70">
        <v>31.239435718500001</v>
      </c>
      <c r="P382" s="70">
        <v>39.101685268300002</v>
      </c>
      <c r="Q382" s="71">
        <v>52071.317458099998</v>
      </c>
      <c r="R382" s="71" t="str">
        <f>TEXT(Q382, "$#,###")</f>
        <v>$52,071</v>
      </c>
      <c r="S382" s="68" t="s">
        <v>307</v>
      </c>
      <c r="T382" s="68" t="s">
        <v>546</v>
      </c>
      <c r="U382" s="68" t="s">
        <v>8</v>
      </c>
      <c r="V382" s="61">
        <v>1776.3043879899999</v>
      </c>
      <c r="W382" s="61">
        <v>1998.54615502</v>
      </c>
      <c r="X382" s="61">
        <f>W382-V382</f>
        <v>222.24176703000012</v>
      </c>
      <c r="Y382" s="72">
        <f>X382/V382</f>
        <v>0.12511468672409273</v>
      </c>
      <c r="Z382" s="61">
        <v>1998.54615502</v>
      </c>
      <c r="AA382" s="61">
        <v>2073.0484746299999</v>
      </c>
      <c r="AB382" s="61">
        <f>AA382-Z382</f>
        <v>74.502319609999859</v>
      </c>
      <c r="AC382" s="72">
        <f>AB382/Z382</f>
        <v>3.7278258209280282E-2</v>
      </c>
      <c r="AD382" s="61">
        <v>810.41060309099998</v>
      </c>
      <c r="AE382" s="61">
        <v>202.60265077299999</v>
      </c>
      <c r="AF382" s="61">
        <v>539.02283099700003</v>
      </c>
      <c r="AG382" s="61">
        <v>179.674276999</v>
      </c>
      <c r="AH382" s="62">
        <v>8.8681446907799999E-2</v>
      </c>
      <c r="AI382" s="61">
        <v>1963.5161303100001</v>
      </c>
      <c r="AJ382" s="61">
        <v>1183.2303586800001</v>
      </c>
      <c r="AK382" s="63">
        <f>AJ382/AI382</f>
        <v>0.60260791363765964</v>
      </c>
      <c r="AL382" s="73">
        <v>90.3</v>
      </c>
      <c r="AM382" s="74">
        <v>0.97699000000000003</v>
      </c>
      <c r="AN382" s="74">
        <v>0.97595699999999996</v>
      </c>
      <c r="AO382" s="76" t="s">
        <v>90</v>
      </c>
      <c r="AP382" s="75">
        <v>8.2142478250900007E-3</v>
      </c>
      <c r="AQ382" s="75">
        <v>2.0894502419899999E-2</v>
      </c>
      <c r="AR382" s="75">
        <v>0.18473793087900001</v>
      </c>
      <c r="AS382" s="75">
        <v>0.243564340932</v>
      </c>
      <c r="AT382" s="75">
        <v>0.254477014256</v>
      </c>
      <c r="AU382" s="75">
        <v>0.219427937844</v>
      </c>
      <c r="AV382" s="75">
        <v>6.8431405678999996E-2</v>
      </c>
      <c r="AW382" s="61">
        <v>45</v>
      </c>
      <c r="AX382" s="61">
        <v>36</v>
      </c>
      <c r="AY382" s="61">
        <v>2</v>
      </c>
      <c r="AZ382" s="61">
        <v>0</v>
      </c>
      <c r="BA382" s="61">
        <v>0</v>
      </c>
      <c r="BB382" s="61">
        <f>SUM(AW382:BA382)</f>
        <v>83</v>
      </c>
      <c r="BC382" s="61">
        <f>BA382-AW382</f>
        <v>-45</v>
      </c>
      <c r="BD382" s="62">
        <f>BC382/AW382</f>
        <v>-1</v>
      </c>
      <c r="BE382" s="67">
        <f>IF(K382&lt;BE$6,1,0)</f>
        <v>1</v>
      </c>
      <c r="BF382" s="67">
        <f>+IF(AND(K382&gt;=BF$5,K382&lt;BF$6),1,0)</f>
        <v>0</v>
      </c>
      <c r="BG382" s="67">
        <f>+IF(AND(K382&gt;=BG$5,K382&lt;BG$6),1,0)</f>
        <v>0</v>
      </c>
      <c r="BH382" s="67">
        <f>+IF(AND(K382&gt;=BH$5,K382&lt;BH$6),1,0)</f>
        <v>0</v>
      </c>
      <c r="BI382" s="67">
        <f>+IF(K382&gt;=BI$6,1,0)</f>
        <v>0</v>
      </c>
      <c r="BJ382" s="67">
        <f>IF(M382&lt;BJ$6,1,0)</f>
        <v>0</v>
      </c>
      <c r="BK382" s="67">
        <f>+IF(AND(M382&gt;=BK$5,M382&lt;BK$6),1,0)</f>
        <v>0</v>
      </c>
      <c r="BL382" s="67">
        <f>+IF(AND(M382&gt;=BL$5,M382&lt;BL$6),1,0)</f>
        <v>0</v>
      </c>
      <c r="BM382" s="67">
        <f>+IF(AND(M382&gt;=BM$5,M382&lt;BM$6),1,0)</f>
        <v>1</v>
      </c>
      <c r="BN382" s="67">
        <f>+IF(M382&gt;=BN$6,1,0)</f>
        <v>0</v>
      </c>
      <c r="BO382" s="67" t="str">
        <f>+IF(M382&gt;=BO$6,"YES","NO")</f>
        <v>YES</v>
      </c>
      <c r="BP382" s="67" t="str">
        <f>+IF(K382&gt;=BP$6,"YES","NO")</f>
        <v>NO</v>
      </c>
      <c r="BQ382" s="67" t="str">
        <f>+IF(ISERROR(VLOOKUP(E382,'[1]Hi Tech List (2020)'!$A$2:$B$84,1,FALSE)),"NO","YES")</f>
        <v>NO</v>
      </c>
      <c r="BR382" s="67" t="str">
        <f>IF(AL382&gt;=BR$6,"YES","NO")</f>
        <v>NO</v>
      </c>
      <c r="BS382" s="67" t="str">
        <f>IF(AB382&gt;BS$6,"YES","NO")</f>
        <v>NO</v>
      </c>
      <c r="BT382" s="67" t="str">
        <f>IF(AC382&gt;BT$6,"YES","NO")</f>
        <v>NO</v>
      </c>
      <c r="BU382" s="67" t="str">
        <f>IF(AD382&gt;BU$6,"YES","NO")</f>
        <v>YES</v>
      </c>
      <c r="BV382" s="67" t="str">
        <f>IF(OR(BS382="YES",BT382="YES",BU382="YES"),"YES","NO")</f>
        <v>YES</v>
      </c>
      <c r="BW382" s="67" t="str">
        <f>+IF(BE382=1,BE$8,IF(BF382=1,BF$8,IF(BG382=1,BG$8,IF(BH382=1,BH$8,BI$8))))</f>
        <v>&lt;$15</v>
      </c>
      <c r="BX382" s="67" t="str">
        <f>+IF(BJ382=1,BJ$8,IF(BK382=1,BK$8,IF(BL382=1,BL$8,IF(BM382=1,BM$8,BN$8))))</f>
        <v>$25-30</v>
      </c>
    </row>
    <row r="383" spans="1:76" hidden="1" x14ac:dyDescent="0.2">
      <c r="A383" s="77" t="str">
        <f t="shared" si="24"/>
        <v>33-0000</v>
      </c>
      <c r="B383" s="77" t="str">
        <f>VLOOKUP(A383,'[1]2- &amp; 3-digit SOC'!$A$1:$B$121,2,FALSE)</f>
        <v>Protective Service Occupations</v>
      </c>
      <c r="C383" s="77" t="str">
        <f t="shared" si="25"/>
        <v>33-0000 Protective Service Occupations</v>
      </c>
      <c r="D383" s="77" t="str">
        <f t="shared" si="26"/>
        <v>33-2000</v>
      </c>
      <c r="E383" s="77" t="str">
        <f>VLOOKUP(D383,'[1]2- &amp; 3-digit SOC'!$A$1:$B$121,2,FALSE)</f>
        <v>Firefighting and Prevention Workers</v>
      </c>
      <c r="F383" s="77" t="str">
        <f t="shared" si="27"/>
        <v>33-2000 Firefighting and Prevention Workers</v>
      </c>
      <c r="G383" s="77" t="s">
        <v>1221</v>
      </c>
      <c r="H383" s="77" t="s">
        <v>1222</v>
      </c>
      <c r="I383" s="77" t="s">
        <v>1223</v>
      </c>
      <c r="J383" s="78" t="str">
        <f>CONCATENATE(H383, " (", R383, ")")</f>
        <v>Firefighters ($59,270)</v>
      </c>
      <c r="K383" s="70">
        <v>18.3101217838</v>
      </c>
      <c r="L383" s="70">
        <v>22.830230712999999</v>
      </c>
      <c r="M383" s="70">
        <v>28.495243783100001</v>
      </c>
      <c r="N383" s="70">
        <v>29.369194321999998</v>
      </c>
      <c r="O383" s="70">
        <v>35.119180543900001</v>
      </c>
      <c r="P383" s="70">
        <v>42.059876825899998</v>
      </c>
      <c r="Q383" s="71">
        <v>59270.107068800004</v>
      </c>
      <c r="R383" s="71" t="str">
        <f>TEXT(Q383, "$#,###")</f>
        <v>$59,270</v>
      </c>
      <c r="S383" s="68" t="s">
        <v>89</v>
      </c>
      <c r="T383" s="68" t="s">
        <v>8</v>
      </c>
      <c r="U383" s="68" t="s">
        <v>648</v>
      </c>
      <c r="V383" s="61">
        <v>8164.2319364300001</v>
      </c>
      <c r="W383" s="61">
        <v>8073.4429039799998</v>
      </c>
      <c r="X383" s="61">
        <f>W383-V383</f>
        <v>-90.789032450000377</v>
      </c>
      <c r="Y383" s="72">
        <f>X383/V383</f>
        <v>-1.1120339691096525E-2</v>
      </c>
      <c r="Z383" s="61">
        <v>8073.4429039799998</v>
      </c>
      <c r="AA383" s="61">
        <v>8343.0062910899996</v>
      </c>
      <c r="AB383" s="61">
        <f>AA383-Z383</f>
        <v>269.56338710999989</v>
      </c>
      <c r="AC383" s="72">
        <f>AB383/Z383</f>
        <v>3.3388901156049804E-2</v>
      </c>
      <c r="AD383" s="61">
        <v>2436.55180423</v>
      </c>
      <c r="AE383" s="61">
        <v>609.137951058</v>
      </c>
      <c r="AF383" s="61">
        <v>1568.42240348</v>
      </c>
      <c r="AG383" s="61">
        <v>522.80746782599999</v>
      </c>
      <c r="AH383" s="62">
        <v>6.4000000000000001E-2</v>
      </c>
      <c r="AI383" s="61">
        <v>7961.1441210599996</v>
      </c>
      <c r="AJ383" s="61">
        <v>1743.6835493000001</v>
      </c>
      <c r="AK383" s="63">
        <f>AJ383/AI383</f>
        <v>0.21902424108707563</v>
      </c>
      <c r="AL383" s="73">
        <v>100.6</v>
      </c>
      <c r="AM383" s="74">
        <v>0.99139699999999997</v>
      </c>
      <c r="AN383" s="74">
        <v>0.98317900000000003</v>
      </c>
      <c r="AO383" s="75">
        <v>1.37753803083E-3</v>
      </c>
      <c r="AP383" s="75">
        <v>2.2852750903699998E-2</v>
      </c>
      <c r="AQ383" s="75">
        <v>3.9826321392999998E-2</v>
      </c>
      <c r="AR383" s="75">
        <v>0.31982789452600002</v>
      </c>
      <c r="AS383" s="75">
        <v>0.303693526406</v>
      </c>
      <c r="AT383" s="75">
        <v>0.22893622033399999</v>
      </c>
      <c r="AU383" s="75">
        <v>7.6260416900599995E-2</v>
      </c>
      <c r="AV383" s="75">
        <v>7.22533150597E-3</v>
      </c>
      <c r="AW383" s="61">
        <v>280</v>
      </c>
      <c r="AX383" s="61">
        <v>272</v>
      </c>
      <c r="AY383" s="61">
        <v>219</v>
      </c>
      <c r="AZ383" s="61">
        <v>237</v>
      </c>
      <c r="BA383" s="61">
        <v>199</v>
      </c>
      <c r="BB383" s="61">
        <f>SUM(AW383:BA383)</f>
        <v>1207</v>
      </c>
      <c r="BC383" s="61">
        <f>BA383-AW383</f>
        <v>-81</v>
      </c>
      <c r="BD383" s="62">
        <f>BC383/AW383</f>
        <v>-0.28928571428571431</v>
      </c>
      <c r="BE383" s="67">
        <f>IF(K383&lt;BE$6,1,0)</f>
        <v>0</v>
      </c>
      <c r="BF383" s="67">
        <f>+IF(AND(K383&gt;=BF$5,K383&lt;BF$6),1,0)</f>
        <v>1</v>
      </c>
      <c r="BG383" s="67">
        <f>+IF(AND(K383&gt;=BG$5,K383&lt;BG$6),1,0)</f>
        <v>0</v>
      </c>
      <c r="BH383" s="67">
        <f>+IF(AND(K383&gt;=BH$5,K383&lt;BH$6),1,0)</f>
        <v>0</v>
      </c>
      <c r="BI383" s="67">
        <f>+IF(K383&gt;=BI$6,1,0)</f>
        <v>0</v>
      </c>
      <c r="BJ383" s="67">
        <f>IF(M383&lt;BJ$6,1,0)</f>
        <v>0</v>
      </c>
      <c r="BK383" s="67">
        <f>+IF(AND(M383&gt;=BK$5,M383&lt;BK$6),1,0)</f>
        <v>0</v>
      </c>
      <c r="BL383" s="67">
        <f>+IF(AND(M383&gt;=BL$5,M383&lt;BL$6),1,0)</f>
        <v>0</v>
      </c>
      <c r="BM383" s="67">
        <f>+IF(AND(M383&gt;=BM$5,M383&lt;BM$6),1,0)</f>
        <v>1</v>
      </c>
      <c r="BN383" s="67">
        <f>+IF(M383&gt;=BN$6,1,0)</f>
        <v>0</v>
      </c>
      <c r="BO383" s="67" t="str">
        <f>+IF(M383&gt;=BO$6,"YES","NO")</f>
        <v>YES</v>
      </c>
      <c r="BP383" s="67" t="str">
        <f>+IF(K383&gt;=BP$6,"YES","NO")</f>
        <v>YES</v>
      </c>
      <c r="BQ383" s="67" t="str">
        <f>+IF(ISERROR(VLOOKUP(E383,'[1]Hi Tech List (2020)'!$A$2:$B$84,1,FALSE)),"NO","YES")</f>
        <v>NO</v>
      </c>
      <c r="BR383" s="67" t="str">
        <f>IF(AL383&gt;=BR$6,"YES","NO")</f>
        <v>YES</v>
      </c>
      <c r="BS383" s="67" t="str">
        <f>IF(AB383&gt;BS$6,"YES","NO")</f>
        <v>YES</v>
      </c>
      <c r="BT383" s="67" t="str">
        <f>IF(AC383&gt;BT$6,"YES","NO")</f>
        <v>NO</v>
      </c>
      <c r="BU383" s="67" t="str">
        <f>IF(AD383&gt;BU$6,"YES","NO")</f>
        <v>YES</v>
      </c>
      <c r="BV383" s="67" t="str">
        <f>IF(OR(BS383="YES",BT383="YES",BU383="YES"),"YES","NO")</f>
        <v>YES</v>
      </c>
      <c r="BW383" s="67" t="str">
        <f>+IF(BE383=1,BE$8,IF(BF383=1,BF$8,IF(BG383=1,BG$8,IF(BH383=1,BH$8,BI$8))))</f>
        <v>$15-20</v>
      </c>
      <c r="BX383" s="67" t="str">
        <f>+IF(BJ383=1,BJ$8,IF(BK383=1,BK$8,IF(BL383=1,BL$8,IF(BM383=1,BM$8,BN$8))))</f>
        <v>$25-30</v>
      </c>
    </row>
    <row r="384" spans="1:76" hidden="1" x14ac:dyDescent="0.2">
      <c r="A384" s="77" t="str">
        <f t="shared" si="24"/>
        <v>33-0000</v>
      </c>
      <c r="B384" s="77" t="str">
        <f>VLOOKUP(A384,'[1]2- &amp; 3-digit SOC'!$A$1:$B$121,2,FALSE)</f>
        <v>Protective Service Occupations</v>
      </c>
      <c r="C384" s="77" t="str">
        <f t="shared" si="25"/>
        <v>33-0000 Protective Service Occupations</v>
      </c>
      <c r="D384" s="77" t="str">
        <f t="shared" si="26"/>
        <v>33-2000</v>
      </c>
      <c r="E384" s="77" t="str">
        <f>VLOOKUP(D384,'[1]2- &amp; 3-digit SOC'!$A$1:$B$121,2,FALSE)</f>
        <v>Firefighting and Prevention Workers</v>
      </c>
      <c r="F384" s="77" t="str">
        <f t="shared" si="27"/>
        <v>33-2000 Firefighting and Prevention Workers</v>
      </c>
      <c r="G384" s="77" t="s">
        <v>1224</v>
      </c>
      <c r="H384" s="77" t="s">
        <v>1225</v>
      </c>
      <c r="I384" s="77" t="s">
        <v>1226</v>
      </c>
      <c r="J384" s="78" t="str">
        <f>CONCATENATE(H384, " (", R384, ")")</f>
        <v>Fire Inspectors and Investigators ($65,329)</v>
      </c>
      <c r="K384" s="70">
        <v>21.722562077500001</v>
      </c>
      <c r="L384" s="70">
        <v>25.637257247600001</v>
      </c>
      <c r="M384" s="70">
        <v>31.4081586629</v>
      </c>
      <c r="N384" s="70">
        <v>33.022508631800001</v>
      </c>
      <c r="O384" s="70">
        <v>39.433302091100003</v>
      </c>
      <c r="P384" s="70">
        <v>48.247602687099999</v>
      </c>
      <c r="Q384" s="71">
        <v>65328.970018799999</v>
      </c>
      <c r="R384" s="71" t="str">
        <f>TEXT(Q384, "$#,###")</f>
        <v>$65,329</v>
      </c>
      <c r="S384" s="68" t="s">
        <v>89</v>
      </c>
      <c r="T384" s="68" t="s">
        <v>539</v>
      </c>
      <c r="U384" s="68" t="s">
        <v>85</v>
      </c>
      <c r="V384" s="61">
        <v>160.67101896599999</v>
      </c>
      <c r="W384" s="61">
        <v>194.909678523</v>
      </c>
      <c r="X384" s="61">
        <f>W384-V384</f>
        <v>34.238659557000005</v>
      </c>
      <c r="Y384" s="72">
        <f>X384/V384</f>
        <v>0.21309791757930743</v>
      </c>
      <c r="Z384" s="61">
        <v>194.909678523</v>
      </c>
      <c r="AA384" s="61">
        <v>204.37206865600001</v>
      </c>
      <c r="AB384" s="61">
        <f>AA384-Z384</f>
        <v>9.4623901330000137</v>
      </c>
      <c r="AC384" s="72">
        <f>AB384/Z384</f>
        <v>4.8547564208738972E-2</v>
      </c>
      <c r="AD384" s="61">
        <v>87.504386664999998</v>
      </c>
      <c r="AE384" s="61">
        <v>21.8760966663</v>
      </c>
      <c r="AF384" s="61">
        <v>56.510262406300001</v>
      </c>
      <c r="AG384" s="61">
        <v>18.8367541354</v>
      </c>
      <c r="AH384" s="62">
        <v>9.5000000000000001E-2</v>
      </c>
      <c r="AI384" s="61">
        <v>190.91013046899999</v>
      </c>
      <c r="AJ384" s="61">
        <v>85.081092408999993</v>
      </c>
      <c r="AK384" s="63">
        <f>AJ384/AI384</f>
        <v>0.44566043823858509</v>
      </c>
      <c r="AL384" s="73">
        <v>91.9</v>
      </c>
      <c r="AM384" s="74">
        <v>0.53202499999999997</v>
      </c>
      <c r="AN384" s="74">
        <v>0.53476100000000004</v>
      </c>
      <c r="AO384" s="76" t="s">
        <v>90</v>
      </c>
      <c r="AP384" s="76" t="s">
        <v>90</v>
      </c>
      <c r="AQ384" s="76" t="s">
        <v>90</v>
      </c>
      <c r="AR384" s="75">
        <v>0.145604467717</v>
      </c>
      <c r="AS384" s="75">
        <v>0.21461619092000001</v>
      </c>
      <c r="AT384" s="75">
        <v>0.31596461801300002</v>
      </c>
      <c r="AU384" s="75">
        <v>0.21731752333099999</v>
      </c>
      <c r="AV384" s="75">
        <v>7.0664916128499997E-2</v>
      </c>
      <c r="AW384" s="61">
        <v>280</v>
      </c>
      <c r="AX384" s="61">
        <v>272</v>
      </c>
      <c r="AY384" s="61">
        <v>219</v>
      </c>
      <c r="AZ384" s="61">
        <v>237</v>
      </c>
      <c r="BA384" s="61">
        <v>199</v>
      </c>
      <c r="BB384" s="61">
        <f>SUM(AW384:BA384)</f>
        <v>1207</v>
      </c>
      <c r="BC384" s="61">
        <f>BA384-AW384</f>
        <v>-81</v>
      </c>
      <c r="BD384" s="62">
        <f>BC384/AW384</f>
        <v>-0.28928571428571431</v>
      </c>
      <c r="BE384" s="67">
        <f>IF(K384&lt;BE$6,1,0)</f>
        <v>0</v>
      </c>
      <c r="BF384" s="67">
        <f>+IF(AND(K384&gt;=BF$5,K384&lt;BF$6),1,0)</f>
        <v>0</v>
      </c>
      <c r="BG384" s="67">
        <f>+IF(AND(K384&gt;=BG$5,K384&lt;BG$6),1,0)</f>
        <v>1</v>
      </c>
      <c r="BH384" s="67">
        <f>+IF(AND(K384&gt;=BH$5,K384&lt;BH$6),1,0)</f>
        <v>0</v>
      </c>
      <c r="BI384" s="67">
        <f>+IF(K384&gt;=BI$6,1,0)</f>
        <v>0</v>
      </c>
      <c r="BJ384" s="67">
        <f>IF(M384&lt;BJ$6,1,0)</f>
        <v>0</v>
      </c>
      <c r="BK384" s="67">
        <f>+IF(AND(M384&gt;=BK$5,M384&lt;BK$6),1,0)</f>
        <v>0</v>
      </c>
      <c r="BL384" s="67">
        <f>+IF(AND(M384&gt;=BL$5,M384&lt;BL$6),1,0)</f>
        <v>0</v>
      </c>
      <c r="BM384" s="67">
        <f>+IF(AND(M384&gt;=BM$5,M384&lt;BM$6),1,0)</f>
        <v>0</v>
      </c>
      <c r="BN384" s="67">
        <f>+IF(M384&gt;=BN$6,1,0)</f>
        <v>1</v>
      </c>
      <c r="BO384" s="67" t="str">
        <f>+IF(M384&gt;=BO$6,"YES","NO")</f>
        <v>YES</v>
      </c>
      <c r="BP384" s="67" t="str">
        <f>+IF(K384&gt;=BP$6,"YES","NO")</f>
        <v>YES</v>
      </c>
      <c r="BQ384" s="67" t="str">
        <f>+IF(ISERROR(VLOOKUP(E384,'[1]Hi Tech List (2020)'!$A$2:$B$84,1,FALSE)),"NO","YES")</f>
        <v>NO</v>
      </c>
      <c r="BR384" s="67" t="str">
        <f>IF(AL384&gt;=BR$6,"YES","NO")</f>
        <v>NO</v>
      </c>
      <c r="BS384" s="67" t="str">
        <f>IF(AB384&gt;BS$6,"YES","NO")</f>
        <v>NO</v>
      </c>
      <c r="BT384" s="67" t="str">
        <f>IF(AC384&gt;BT$6,"YES","NO")</f>
        <v>NO</v>
      </c>
      <c r="BU384" s="67" t="str">
        <f>IF(AD384&gt;BU$6,"YES","NO")</f>
        <v>NO</v>
      </c>
      <c r="BV384" s="67" t="str">
        <f>IF(OR(BS384="YES",BT384="YES",BU384="YES"),"YES","NO")</f>
        <v>NO</v>
      </c>
      <c r="BW384" s="67" t="str">
        <f>+IF(BE384=1,BE$8,IF(BF384=1,BF$8,IF(BG384=1,BG$8,IF(BH384=1,BH$8,BI$8))))</f>
        <v>$20-25</v>
      </c>
      <c r="BX384" s="67" t="str">
        <f>+IF(BJ384=1,BJ$8,IF(BK384=1,BK$8,IF(BL384=1,BL$8,IF(BM384=1,BM$8,BN$8))))</f>
        <v>&gt;$30</v>
      </c>
    </row>
    <row r="385" spans="1:76" ht="25.5" hidden="1" x14ac:dyDescent="0.2">
      <c r="A385" s="77" t="str">
        <f t="shared" si="24"/>
        <v>33-0000</v>
      </c>
      <c r="B385" s="77" t="str">
        <f>VLOOKUP(A385,'[1]2- &amp; 3-digit SOC'!$A$1:$B$121,2,FALSE)</f>
        <v>Protective Service Occupations</v>
      </c>
      <c r="C385" s="77" t="str">
        <f t="shared" si="25"/>
        <v>33-0000 Protective Service Occupations</v>
      </c>
      <c r="D385" s="77" t="str">
        <f t="shared" si="26"/>
        <v>33-2000</v>
      </c>
      <c r="E385" s="77" t="str">
        <f>VLOOKUP(D385,'[1]2- &amp; 3-digit SOC'!$A$1:$B$121,2,FALSE)</f>
        <v>Firefighting and Prevention Workers</v>
      </c>
      <c r="F385" s="77" t="str">
        <f t="shared" si="27"/>
        <v>33-2000 Firefighting and Prevention Workers</v>
      </c>
      <c r="G385" s="77" t="s">
        <v>1227</v>
      </c>
      <c r="H385" s="77" t="s">
        <v>1228</v>
      </c>
      <c r="I385" s="77" t="s">
        <v>1229</v>
      </c>
      <c r="J385" s="78" t="str">
        <f>CONCATENATE(H385, " (", R385, ")")</f>
        <v>Forest Fire Inspectors and Prevention Specialists ($61,747)</v>
      </c>
      <c r="K385" s="70">
        <v>22.439104096800001</v>
      </c>
      <c r="L385" s="70">
        <v>25.6307472638</v>
      </c>
      <c r="M385" s="70">
        <v>29.685962480699999</v>
      </c>
      <c r="N385" s="70">
        <v>31.7812772401</v>
      </c>
      <c r="O385" s="70">
        <v>36.775913175699998</v>
      </c>
      <c r="P385" s="70">
        <v>46.454614595000002</v>
      </c>
      <c r="Q385" s="71">
        <v>61746.801959800003</v>
      </c>
      <c r="R385" s="71" t="str">
        <f>TEXT(Q385, "$#,###")</f>
        <v>$61,747</v>
      </c>
      <c r="S385" s="68" t="s">
        <v>307</v>
      </c>
      <c r="T385" s="68" t="s">
        <v>546</v>
      </c>
      <c r="U385" s="68" t="s">
        <v>85</v>
      </c>
      <c r="V385" s="61">
        <v>59.433228889799999</v>
      </c>
      <c r="W385" s="61">
        <v>84.318601103600002</v>
      </c>
      <c r="X385" s="61">
        <f>W385-V385</f>
        <v>24.885372213800004</v>
      </c>
      <c r="Y385" s="72">
        <f>X385/V385</f>
        <v>0.41871142925688931</v>
      </c>
      <c r="Z385" s="61">
        <v>84.318601103600002</v>
      </c>
      <c r="AA385" s="61">
        <v>89.462107214200003</v>
      </c>
      <c r="AB385" s="61">
        <f>AA385-Z385</f>
        <v>5.1435061106000006</v>
      </c>
      <c r="AC385" s="72">
        <f>AB385/Z385</f>
        <v>6.1000847301538041E-2</v>
      </c>
      <c r="AD385" s="61">
        <v>39.8213142253</v>
      </c>
      <c r="AE385" s="61">
        <v>9.9553285563199996</v>
      </c>
      <c r="AF385" s="61">
        <v>24.533206647299998</v>
      </c>
      <c r="AG385" s="61">
        <v>8.1777355490999994</v>
      </c>
      <c r="AH385" s="76">
        <v>9.5000000000000001E-2</v>
      </c>
      <c r="AI385" s="61">
        <v>82.446930943300003</v>
      </c>
      <c r="AJ385" s="61">
        <v>27.070663090699998</v>
      </c>
      <c r="AK385" s="63">
        <f>AJ385/AI385</f>
        <v>0.32834045829209701</v>
      </c>
      <c r="AL385" s="73">
        <v>96</v>
      </c>
      <c r="AM385" s="74">
        <v>1.065439</v>
      </c>
      <c r="AN385" s="74">
        <v>1.049661</v>
      </c>
      <c r="AO385" s="75">
        <v>2.5107881309699999E-3</v>
      </c>
      <c r="AP385" s="76" t="s">
        <v>90</v>
      </c>
      <c r="AQ385" s="76" t="s">
        <v>90</v>
      </c>
      <c r="AR385" s="75">
        <v>0.12913600883099999</v>
      </c>
      <c r="AS385" s="75">
        <v>0.204412515391</v>
      </c>
      <c r="AT385" s="75">
        <v>0.32964299868399999</v>
      </c>
      <c r="AU385" s="75">
        <v>0.211075915916</v>
      </c>
      <c r="AV385" s="76" t="s">
        <v>90</v>
      </c>
      <c r="AW385" s="61">
        <v>81</v>
      </c>
      <c r="AX385" s="61">
        <v>124</v>
      </c>
      <c r="AY385" s="61">
        <v>78</v>
      </c>
      <c r="AZ385" s="61">
        <v>134</v>
      </c>
      <c r="BA385" s="61">
        <v>93</v>
      </c>
      <c r="BB385" s="61">
        <f>SUM(AW385:BA385)</f>
        <v>510</v>
      </c>
      <c r="BC385" s="61">
        <f>BA385-AW385</f>
        <v>12</v>
      </c>
      <c r="BD385" s="62">
        <f>BC385/AW385</f>
        <v>0.14814814814814814</v>
      </c>
      <c r="BE385" s="67">
        <f>IF(K385&lt;BE$6,1,0)</f>
        <v>0</v>
      </c>
      <c r="BF385" s="67">
        <f>+IF(AND(K385&gt;=BF$5,K385&lt;BF$6),1,0)</f>
        <v>0</v>
      </c>
      <c r="BG385" s="67">
        <f>+IF(AND(K385&gt;=BG$5,K385&lt;BG$6),1,0)</f>
        <v>1</v>
      </c>
      <c r="BH385" s="67">
        <f>+IF(AND(K385&gt;=BH$5,K385&lt;BH$6),1,0)</f>
        <v>0</v>
      </c>
      <c r="BI385" s="67">
        <f>+IF(K385&gt;=BI$6,1,0)</f>
        <v>0</v>
      </c>
      <c r="BJ385" s="67">
        <f>IF(M385&lt;BJ$6,1,0)</f>
        <v>0</v>
      </c>
      <c r="BK385" s="67">
        <f>+IF(AND(M385&gt;=BK$5,M385&lt;BK$6),1,0)</f>
        <v>0</v>
      </c>
      <c r="BL385" s="67">
        <f>+IF(AND(M385&gt;=BL$5,M385&lt;BL$6),1,0)</f>
        <v>0</v>
      </c>
      <c r="BM385" s="67">
        <f>+IF(AND(M385&gt;=BM$5,M385&lt;BM$6),1,0)</f>
        <v>1</v>
      </c>
      <c r="BN385" s="67">
        <f>+IF(M385&gt;=BN$6,1,0)</f>
        <v>0</v>
      </c>
      <c r="BO385" s="67" t="str">
        <f>+IF(M385&gt;=BO$6,"YES","NO")</f>
        <v>YES</v>
      </c>
      <c r="BP385" s="67" t="str">
        <f>+IF(K385&gt;=BP$6,"YES","NO")</f>
        <v>YES</v>
      </c>
      <c r="BQ385" s="67" t="str">
        <f>+IF(ISERROR(VLOOKUP(E385,'[1]Hi Tech List (2020)'!$A$2:$B$84,1,FALSE)),"NO","YES")</f>
        <v>NO</v>
      </c>
      <c r="BR385" s="67" t="str">
        <f>IF(AL385&gt;=BR$6,"YES","NO")</f>
        <v>NO</v>
      </c>
      <c r="BS385" s="67" t="str">
        <f>IF(AB385&gt;BS$6,"YES","NO")</f>
        <v>NO</v>
      </c>
      <c r="BT385" s="67" t="str">
        <f>IF(AC385&gt;BT$6,"YES","NO")</f>
        <v>NO</v>
      </c>
      <c r="BU385" s="67" t="str">
        <f>IF(AD385&gt;BU$6,"YES","NO")</f>
        <v>NO</v>
      </c>
      <c r="BV385" s="67" t="str">
        <f>IF(OR(BS385="YES",BT385="YES",BU385="YES"),"YES","NO")</f>
        <v>NO</v>
      </c>
      <c r="BW385" s="67" t="str">
        <f>+IF(BE385=1,BE$8,IF(BF385=1,BF$8,IF(BG385=1,BG$8,IF(BH385=1,BH$8,BI$8))))</f>
        <v>$20-25</v>
      </c>
      <c r="BX385" s="67" t="str">
        <f>+IF(BJ385=1,BJ$8,IF(BK385=1,BK$8,IF(BL385=1,BL$8,IF(BM385=1,BM$8,BN$8))))</f>
        <v>$25-30</v>
      </c>
    </row>
    <row r="386" spans="1:76" hidden="1" x14ac:dyDescent="0.2">
      <c r="A386" s="77" t="str">
        <f t="shared" si="24"/>
        <v>33-0000</v>
      </c>
      <c r="B386" s="77" t="str">
        <f>VLOOKUP(A386,'[1]2- &amp; 3-digit SOC'!$A$1:$B$121,2,FALSE)</f>
        <v>Protective Service Occupations</v>
      </c>
      <c r="C386" s="77" t="str">
        <f t="shared" si="25"/>
        <v>33-0000 Protective Service Occupations</v>
      </c>
      <c r="D386" s="77" t="str">
        <f t="shared" si="26"/>
        <v>33-3000</v>
      </c>
      <c r="E386" s="77" t="str">
        <f>VLOOKUP(D386,'[1]2- &amp; 3-digit SOC'!$A$1:$B$121,2,FALSE)</f>
        <v>Law Enforcement Workers</v>
      </c>
      <c r="F386" s="77" t="str">
        <f t="shared" si="27"/>
        <v>33-3000 Law Enforcement Workers</v>
      </c>
      <c r="G386" s="77" t="s">
        <v>1230</v>
      </c>
      <c r="H386" s="77" t="s">
        <v>1231</v>
      </c>
      <c r="I386" s="77" t="s">
        <v>1232</v>
      </c>
      <c r="J386" s="78" t="str">
        <f>CONCATENATE(H386, " (", R386, ")")</f>
        <v>Detectives and Criminal Investigators ($76,872)</v>
      </c>
      <c r="K386" s="70">
        <v>19.887339108300001</v>
      </c>
      <c r="L386" s="70">
        <v>27.561228827699999</v>
      </c>
      <c r="M386" s="70">
        <v>36.957907943899997</v>
      </c>
      <c r="N386" s="70">
        <v>42.840409534899997</v>
      </c>
      <c r="O386" s="70">
        <v>63.666894264500002</v>
      </c>
      <c r="P386" s="70">
        <v>69.728392714099996</v>
      </c>
      <c r="Q386" s="71">
        <v>76872.448523200001</v>
      </c>
      <c r="R386" s="71" t="str">
        <f>TEXT(Q386, "$#,###")</f>
        <v>$76,872</v>
      </c>
      <c r="S386" s="68" t="s">
        <v>307</v>
      </c>
      <c r="T386" s="68" t="s">
        <v>546</v>
      </c>
      <c r="U386" s="68" t="s">
        <v>85</v>
      </c>
      <c r="V386" s="61">
        <v>1702.5821876800001</v>
      </c>
      <c r="W386" s="61">
        <v>1878.9777440800001</v>
      </c>
      <c r="X386" s="61">
        <f>W386-V386</f>
        <v>176.39555640000003</v>
      </c>
      <c r="Y386" s="72">
        <f>X386/V386</f>
        <v>0.10360472327057701</v>
      </c>
      <c r="Z386" s="61">
        <v>1878.9777440800001</v>
      </c>
      <c r="AA386" s="61">
        <v>1913.6992046800001</v>
      </c>
      <c r="AB386" s="61">
        <f>AA386-Z386</f>
        <v>34.7214606</v>
      </c>
      <c r="AC386" s="72">
        <f>AB386/Z386</f>
        <v>1.8478909986770809E-2</v>
      </c>
      <c r="AD386" s="61">
        <v>511.48297180100002</v>
      </c>
      <c r="AE386" s="61">
        <v>127.87074294999999</v>
      </c>
      <c r="AF386" s="61">
        <v>351.87412482100001</v>
      </c>
      <c r="AG386" s="61">
        <v>117.29137494</v>
      </c>
      <c r="AH386" s="62">
        <v>6.2E-2</v>
      </c>
      <c r="AI386" s="61">
        <v>1862.6449077899999</v>
      </c>
      <c r="AJ386" s="61">
        <v>354.390359907</v>
      </c>
      <c r="AK386" s="63">
        <f>AJ386/AI386</f>
        <v>0.19026190038952664</v>
      </c>
      <c r="AL386" s="73">
        <v>94.7</v>
      </c>
      <c r="AM386" s="74">
        <v>0.65473400000000004</v>
      </c>
      <c r="AN386" s="74">
        <v>0.64554400000000001</v>
      </c>
      <c r="AO386" s="75">
        <v>1.09026560858E-4</v>
      </c>
      <c r="AP386" s="76" t="s">
        <v>90</v>
      </c>
      <c r="AQ386" s="75">
        <v>1.10393802028E-2</v>
      </c>
      <c r="AR386" s="75">
        <v>0.18612817110400001</v>
      </c>
      <c r="AS386" s="75">
        <v>0.366776855023</v>
      </c>
      <c r="AT386" s="75">
        <v>0.28326186754299998</v>
      </c>
      <c r="AU386" s="75">
        <v>0.119274060976</v>
      </c>
      <c r="AV386" s="75">
        <v>2.9657281959300001E-2</v>
      </c>
      <c r="AW386" s="61">
        <v>122</v>
      </c>
      <c r="AX386" s="61">
        <v>116</v>
      </c>
      <c r="AY386" s="61">
        <v>18</v>
      </c>
      <c r="AZ386" s="61">
        <v>10</v>
      </c>
      <c r="BA386" s="61">
        <v>17</v>
      </c>
      <c r="BB386" s="61">
        <f>SUM(AW386:BA386)</f>
        <v>283</v>
      </c>
      <c r="BC386" s="61">
        <f>BA386-AW386</f>
        <v>-105</v>
      </c>
      <c r="BD386" s="62">
        <f>BC386/AW386</f>
        <v>-0.86065573770491799</v>
      </c>
      <c r="BE386" s="67">
        <f>IF(K386&lt;BE$6,1,0)</f>
        <v>0</v>
      </c>
      <c r="BF386" s="67">
        <f>+IF(AND(K386&gt;=BF$5,K386&lt;BF$6),1,0)</f>
        <v>1</v>
      </c>
      <c r="BG386" s="67">
        <f>+IF(AND(K386&gt;=BG$5,K386&lt;BG$6),1,0)</f>
        <v>0</v>
      </c>
      <c r="BH386" s="67">
        <f>+IF(AND(K386&gt;=BH$5,K386&lt;BH$6),1,0)</f>
        <v>0</v>
      </c>
      <c r="BI386" s="67">
        <f>+IF(K386&gt;=BI$6,1,0)</f>
        <v>0</v>
      </c>
      <c r="BJ386" s="67">
        <f>IF(M386&lt;BJ$6,1,0)</f>
        <v>0</v>
      </c>
      <c r="BK386" s="67">
        <f>+IF(AND(M386&gt;=BK$5,M386&lt;BK$6),1,0)</f>
        <v>0</v>
      </c>
      <c r="BL386" s="67">
        <f>+IF(AND(M386&gt;=BL$5,M386&lt;BL$6),1,0)</f>
        <v>0</v>
      </c>
      <c r="BM386" s="67">
        <f>+IF(AND(M386&gt;=BM$5,M386&lt;BM$6),1,0)</f>
        <v>0</v>
      </c>
      <c r="BN386" s="67">
        <f>+IF(M386&gt;=BN$6,1,0)</f>
        <v>1</v>
      </c>
      <c r="BO386" s="67" t="str">
        <f>+IF(M386&gt;=BO$6,"YES","NO")</f>
        <v>YES</v>
      </c>
      <c r="BP386" s="67" t="str">
        <f>+IF(K386&gt;=BP$6,"YES","NO")</f>
        <v>YES</v>
      </c>
      <c r="BQ386" s="67" t="str">
        <f>+IF(ISERROR(VLOOKUP(E386,'[1]Hi Tech List (2020)'!$A$2:$B$84,1,FALSE)),"NO","YES")</f>
        <v>NO</v>
      </c>
      <c r="BR386" s="67" t="str">
        <f>IF(AL386&gt;=BR$6,"YES","NO")</f>
        <v>NO</v>
      </c>
      <c r="BS386" s="67" t="str">
        <f>IF(AB386&gt;BS$6,"YES","NO")</f>
        <v>NO</v>
      </c>
      <c r="BT386" s="67" t="str">
        <f>IF(AC386&gt;BT$6,"YES","NO")</f>
        <v>NO</v>
      </c>
      <c r="BU386" s="67" t="str">
        <f>IF(AD386&gt;BU$6,"YES","NO")</f>
        <v>YES</v>
      </c>
      <c r="BV386" s="67" t="str">
        <f>IF(OR(BS386="YES",BT386="YES",BU386="YES"),"YES","NO")</f>
        <v>YES</v>
      </c>
      <c r="BW386" s="67" t="str">
        <f>+IF(BE386=1,BE$8,IF(BF386=1,BF$8,IF(BG386=1,BG$8,IF(BH386=1,BH$8,BI$8))))</f>
        <v>$15-20</v>
      </c>
      <c r="BX386" s="67" t="str">
        <f>+IF(BJ386=1,BJ$8,IF(BK386=1,BK$8,IF(BL386=1,BL$8,IF(BM386=1,BM$8,BN$8))))</f>
        <v>&gt;$30</v>
      </c>
    </row>
    <row r="387" spans="1:76" hidden="1" x14ac:dyDescent="0.2">
      <c r="A387" s="77" t="str">
        <f t="shared" si="24"/>
        <v>33-0000</v>
      </c>
      <c r="B387" s="77" t="str">
        <f>VLOOKUP(A387,'[1]2- &amp; 3-digit SOC'!$A$1:$B$121,2,FALSE)</f>
        <v>Protective Service Occupations</v>
      </c>
      <c r="C387" s="77" t="str">
        <f t="shared" si="25"/>
        <v>33-0000 Protective Service Occupations</v>
      </c>
      <c r="D387" s="77" t="str">
        <f t="shared" si="26"/>
        <v>33-3000</v>
      </c>
      <c r="E387" s="77" t="str">
        <f>VLOOKUP(D387,'[1]2- &amp; 3-digit SOC'!$A$1:$B$121,2,FALSE)</f>
        <v>Law Enforcement Workers</v>
      </c>
      <c r="F387" s="77" t="str">
        <f t="shared" si="27"/>
        <v>33-3000 Law Enforcement Workers</v>
      </c>
      <c r="G387" s="77" t="s">
        <v>1233</v>
      </c>
      <c r="H387" s="77" t="s">
        <v>1234</v>
      </c>
      <c r="I387" s="77" t="s">
        <v>1235</v>
      </c>
      <c r="J387" s="78" t="str">
        <f>CONCATENATE(H387, " (", R387, ")")</f>
        <v>Fish and Game Wardens ($64,668)</v>
      </c>
      <c r="K387" s="70">
        <v>20.3813214973</v>
      </c>
      <c r="L387" s="70">
        <v>28.1046773323</v>
      </c>
      <c r="M387" s="70">
        <v>31.090563065000001</v>
      </c>
      <c r="N387" s="70">
        <v>29.7815068357</v>
      </c>
      <c r="O387" s="70">
        <v>32.622666257100001</v>
      </c>
      <c r="P387" s="70">
        <v>34.140458763700003</v>
      </c>
      <c r="Q387" s="71">
        <v>64668.371175100001</v>
      </c>
      <c r="R387" s="71" t="str">
        <f>TEXT(Q387, "$#,###")</f>
        <v>$64,668</v>
      </c>
      <c r="S387" s="68" t="s">
        <v>84</v>
      </c>
      <c r="T387" s="68" t="s">
        <v>8</v>
      </c>
      <c r="U387" s="68" t="s">
        <v>85</v>
      </c>
      <c r="V387" s="61">
        <v>189.80959471200001</v>
      </c>
      <c r="W387" s="61">
        <v>280.09894499400002</v>
      </c>
      <c r="X387" s="61">
        <f>W387-V387</f>
        <v>90.289350282000015</v>
      </c>
      <c r="Y387" s="72">
        <f>X387/V387</f>
        <v>0.47568380523122106</v>
      </c>
      <c r="Z387" s="61">
        <v>280.09894499400002</v>
      </c>
      <c r="AA387" s="61">
        <v>277.64481488199999</v>
      </c>
      <c r="AB387" s="61">
        <f>AA387-Z387</f>
        <v>-2.4541301120000298</v>
      </c>
      <c r="AC387" s="72">
        <f>AB387/Z387</f>
        <v>-8.7616542506170434E-3</v>
      </c>
      <c r="AD387" s="61">
        <v>85.2972779941</v>
      </c>
      <c r="AE387" s="61">
        <v>21.3243194985</v>
      </c>
      <c r="AF387" s="61">
        <v>60.288523712699998</v>
      </c>
      <c r="AG387" s="61">
        <v>20.096174570900001</v>
      </c>
      <c r="AH387" s="62">
        <v>7.1999999999999995E-2</v>
      </c>
      <c r="AI387" s="61">
        <v>281.56339069199998</v>
      </c>
      <c r="AJ387" s="61">
        <v>65.567411629600002</v>
      </c>
      <c r="AK387" s="63">
        <f>AJ387/AI387</f>
        <v>0.23286909377122711</v>
      </c>
      <c r="AL387" s="73">
        <v>84.3</v>
      </c>
      <c r="AM387" s="74">
        <v>1.4589179999999999</v>
      </c>
      <c r="AN387" s="74">
        <v>1.4121950000000001</v>
      </c>
      <c r="AO387" s="76" t="s">
        <v>90</v>
      </c>
      <c r="AP387" s="75">
        <v>5.3217708480299997E-2</v>
      </c>
      <c r="AQ387" s="75">
        <v>5.7584131482700002E-2</v>
      </c>
      <c r="AR387" s="75">
        <v>0.23820759782100001</v>
      </c>
      <c r="AS387" s="75">
        <v>0.188304845863</v>
      </c>
      <c r="AT387" s="75">
        <v>0.25700293251400003</v>
      </c>
      <c r="AU387" s="75">
        <v>0.144297996027</v>
      </c>
      <c r="AV387" s="75">
        <v>5.7387900005799998E-2</v>
      </c>
      <c r="AW387" s="61">
        <v>5</v>
      </c>
      <c r="AX387" s="61">
        <v>6</v>
      </c>
      <c r="AY387" s="61">
        <v>16</v>
      </c>
      <c r="AZ387" s="61">
        <v>13</v>
      </c>
      <c r="BA387" s="61">
        <v>11</v>
      </c>
      <c r="BB387" s="61">
        <f>SUM(AW387:BA387)</f>
        <v>51</v>
      </c>
      <c r="BC387" s="61">
        <f>BA387-AW387</f>
        <v>6</v>
      </c>
      <c r="BD387" s="62">
        <f>BC387/AW387</f>
        <v>1.2</v>
      </c>
      <c r="BE387" s="67">
        <f>IF(K387&lt;BE$6,1,0)</f>
        <v>0</v>
      </c>
      <c r="BF387" s="67">
        <f>+IF(AND(K387&gt;=BF$5,K387&lt;BF$6),1,0)</f>
        <v>0</v>
      </c>
      <c r="BG387" s="67">
        <f>+IF(AND(K387&gt;=BG$5,K387&lt;BG$6),1,0)</f>
        <v>1</v>
      </c>
      <c r="BH387" s="67">
        <f>+IF(AND(K387&gt;=BH$5,K387&lt;BH$6),1,0)</f>
        <v>0</v>
      </c>
      <c r="BI387" s="67">
        <f>+IF(K387&gt;=BI$6,1,0)</f>
        <v>0</v>
      </c>
      <c r="BJ387" s="67">
        <f>IF(M387&lt;BJ$6,1,0)</f>
        <v>0</v>
      </c>
      <c r="BK387" s="67">
        <f>+IF(AND(M387&gt;=BK$5,M387&lt;BK$6),1,0)</f>
        <v>0</v>
      </c>
      <c r="BL387" s="67">
        <f>+IF(AND(M387&gt;=BL$5,M387&lt;BL$6),1,0)</f>
        <v>0</v>
      </c>
      <c r="BM387" s="67">
        <f>+IF(AND(M387&gt;=BM$5,M387&lt;BM$6),1,0)</f>
        <v>0</v>
      </c>
      <c r="BN387" s="67">
        <f>+IF(M387&gt;=BN$6,1,0)</f>
        <v>1</v>
      </c>
      <c r="BO387" s="67" t="str">
        <f>+IF(M387&gt;=BO$6,"YES","NO")</f>
        <v>YES</v>
      </c>
      <c r="BP387" s="67" t="str">
        <f>+IF(K387&gt;=BP$6,"YES","NO")</f>
        <v>YES</v>
      </c>
      <c r="BQ387" s="67" t="str">
        <f>+IF(ISERROR(VLOOKUP(E387,'[1]Hi Tech List (2020)'!$A$2:$B$84,1,FALSE)),"NO","YES")</f>
        <v>NO</v>
      </c>
      <c r="BR387" s="67" t="str">
        <f>IF(AL387&gt;=BR$6,"YES","NO")</f>
        <v>NO</v>
      </c>
      <c r="BS387" s="67" t="str">
        <f>IF(AB387&gt;BS$6,"YES","NO")</f>
        <v>NO</v>
      </c>
      <c r="BT387" s="67" t="str">
        <f>IF(AC387&gt;BT$6,"YES","NO")</f>
        <v>NO</v>
      </c>
      <c r="BU387" s="67" t="str">
        <f>IF(AD387&gt;BU$6,"YES","NO")</f>
        <v>NO</v>
      </c>
      <c r="BV387" s="67" t="str">
        <f>IF(OR(BS387="YES",BT387="YES",BU387="YES"),"YES","NO")</f>
        <v>NO</v>
      </c>
      <c r="BW387" s="67" t="str">
        <f>+IF(BE387=1,BE$8,IF(BF387=1,BF$8,IF(BG387=1,BG$8,IF(BH387=1,BH$8,BI$8))))</f>
        <v>$20-25</v>
      </c>
      <c r="BX387" s="67" t="str">
        <f>+IF(BJ387=1,BJ$8,IF(BK387=1,BK$8,IF(BL387=1,BL$8,IF(BM387=1,BM$8,BN$8))))</f>
        <v>&gt;$30</v>
      </c>
    </row>
    <row r="388" spans="1:76" hidden="1" x14ac:dyDescent="0.2">
      <c r="A388" s="77" t="str">
        <f t="shared" si="24"/>
        <v>33-0000</v>
      </c>
      <c r="B388" s="77" t="str">
        <f>VLOOKUP(A388,'[1]2- &amp; 3-digit SOC'!$A$1:$B$121,2,FALSE)</f>
        <v>Protective Service Occupations</v>
      </c>
      <c r="C388" s="77" t="str">
        <f t="shared" si="25"/>
        <v>33-0000 Protective Service Occupations</v>
      </c>
      <c r="D388" s="77" t="str">
        <f t="shared" si="26"/>
        <v>33-3000</v>
      </c>
      <c r="E388" s="77" t="str">
        <f>VLOOKUP(D388,'[1]2- &amp; 3-digit SOC'!$A$1:$B$121,2,FALSE)</f>
        <v>Law Enforcement Workers</v>
      </c>
      <c r="F388" s="77" t="str">
        <f t="shared" si="27"/>
        <v>33-3000 Law Enforcement Workers</v>
      </c>
      <c r="G388" s="77" t="s">
        <v>1236</v>
      </c>
      <c r="H388" s="77" t="s">
        <v>1237</v>
      </c>
      <c r="I388" s="77" t="s">
        <v>1238</v>
      </c>
      <c r="J388" s="78" t="str">
        <f>CONCATENATE(H388, " (", R388, ")")</f>
        <v>Parking Enforcement Workers ($40,476)</v>
      </c>
      <c r="K388" s="70">
        <v>15.3256840067</v>
      </c>
      <c r="L388" s="70">
        <v>16.914498219599999</v>
      </c>
      <c r="M388" s="70">
        <v>19.459588541399999</v>
      </c>
      <c r="N388" s="70">
        <v>19.732121994100002</v>
      </c>
      <c r="O388" s="70">
        <v>22.654286972400001</v>
      </c>
      <c r="P388" s="70">
        <v>25.457712022599999</v>
      </c>
      <c r="Q388" s="71">
        <v>40475.944166200003</v>
      </c>
      <c r="R388" s="71" t="str">
        <f>TEXT(Q388, "$#,###")</f>
        <v>$40,476</v>
      </c>
      <c r="S388" s="68" t="s">
        <v>307</v>
      </c>
      <c r="T388" s="68" t="s">
        <v>8</v>
      </c>
      <c r="U388" s="68" t="s">
        <v>317</v>
      </c>
      <c r="V388" s="61">
        <v>73.368960882300001</v>
      </c>
      <c r="W388" s="61">
        <v>61.910348222400003</v>
      </c>
      <c r="X388" s="61">
        <f>W388-V388</f>
        <v>-11.458612659899998</v>
      </c>
      <c r="Y388" s="72">
        <f>X388/V388</f>
        <v>-0.15617793304013317</v>
      </c>
      <c r="Z388" s="61">
        <v>61.910348222400003</v>
      </c>
      <c r="AA388" s="61">
        <v>58.378267041000001</v>
      </c>
      <c r="AB388" s="61">
        <f>AA388-Z388</f>
        <v>-3.5320811814000024</v>
      </c>
      <c r="AC388" s="72">
        <f>AB388/Z388</f>
        <v>-5.7051547646150169E-2</v>
      </c>
      <c r="AD388" s="61">
        <v>17.444340801700001</v>
      </c>
      <c r="AE388" s="61">
        <v>4.3610852004299998</v>
      </c>
      <c r="AF388" s="61">
        <v>13.1383440805</v>
      </c>
      <c r="AG388" s="61">
        <v>4.3794480268299996</v>
      </c>
      <c r="AH388" s="76">
        <v>7.1999999999999995E-2</v>
      </c>
      <c r="AI388" s="61">
        <v>62.69077609</v>
      </c>
      <c r="AJ388" s="61">
        <v>20.734337084100002</v>
      </c>
      <c r="AK388" s="63">
        <f>AJ388/AI388</f>
        <v>0.33073983729812845</v>
      </c>
      <c r="AL388" s="73">
        <v>106.2</v>
      </c>
      <c r="AM388" s="74">
        <v>0.28919499999999998</v>
      </c>
      <c r="AN388" s="74">
        <v>0.296427</v>
      </c>
      <c r="AO388" s="76" t="s">
        <v>90</v>
      </c>
      <c r="AP388" s="76" t="s">
        <v>90</v>
      </c>
      <c r="AQ388" s="76" t="s">
        <v>90</v>
      </c>
      <c r="AR388" s="75">
        <v>0.21698180442699999</v>
      </c>
      <c r="AS388" s="75">
        <v>0.17267044419399999</v>
      </c>
      <c r="AT388" s="75">
        <v>0.19688090834899999</v>
      </c>
      <c r="AU388" s="75">
        <v>0.168163203038</v>
      </c>
      <c r="AV388" s="76" t="s">
        <v>90</v>
      </c>
      <c r="AW388" s="61">
        <v>0</v>
      </c>
      <c r="AX388" s="61">
        <v>0</v>
      </c>
      <c r="AY388" s="61">
        <v>0</v>
      </c>
      <c r="AZ388" s="61">
        <v>0</v>
      </c>
      <c r="BA388" s="61">
        <v>0</v>
      </c>
      <c r="BB388" s="61">
        <f>SUM(AW388:BA388)</f>
        <v>0</v>
      </c>
      <c r="BC388" s="61">
        <f>BA388-AW388</f>
        <v>0</v>
      </c>
      <c r="BD388" s="62">
        <v>0</v>
      </c>
      <c r="BE388" s="67">
        <f>IF(K388&lt;BE$6,1,0)</f>
        <v>0</v>
      </c>
      <c r="BF388" s="67">
        <f>+IF(AND(K388&gt;=BF$5,K388&lt;BF$6),1,0)</f>
        <v>1</v>
      </c>
      <c r="BG388" s="67">
        <f>+IF(AND(K388&gt;=BG$5,K388&lt;BG$6),1,0)</f>
        <v>0</v>
      </c>
      <c r="BH388" s="67">
        <f>+IF(AND(K388&gt;=BH$5,K388&lt;BH$6),1,0)</f>
        <v>0</v>
      </c>
      <c r="BI388" s="67">
        <f>+IF(K388&gt;=BI$6,1,0)</f>
        <v>0</v>
      </c>
      <c r="BJ388" s="67">
        <f>IF(M388&lt;BJ$6,1,0)</f>
        <v>0</v>
      </c>
      <c r="BK388" s="67">
        <f>+IF(AND(M388&gt;=BK$5,M388&lt;BK$6),1,0)</f>
        <v>1</v>
      </c>
      <c r="BL388" s="67">
        <f>+IF(AND(M388&gt;=BL$5,M388&lt;BL$6),1,0)</f>
        <v>0</v>
      </c>
      <c r="BM388" s="67">
        <f>+IF(AND(M388&gt;=BM$5,M388&lt;BM$6),1,0)</f>
        <v>0</v>
      </c>
      <c r="BN388" s="67">
        <f>+IF(M388&gt;=BN$6,1,0)</f>
        <v>0</v>
      </c>
      <c r="BO388" s="67" t="str">
        <f>+IF(M388&gt;=BO$6,"YES","NO")</f>
        <v>NO</v>
      </c>
      <c r="BP388" s="67" t="str">
        <f>+IF(K388&gt;=BP$6,"YES","NO")</f>
        <v>NO</v>
      </c>
      <c r="BQ388" s="67" t="str">
        <f>+IF(ISERROR(VLOOKUP(E388,'[1]Hi Tech List (2020)'!$A$2:$B$84,1,FALSE)),"NO","YES")</f>
        <v>NO</v>
      </c>
      <c r="BR388" s="67" t="str">
        <f>IF(AL388&gt;=BR$6,"YES","NO")</f>
        <v>YES</v>
      </c>
      <c r="BS388" s="67" t="str">
        <f>IF(AB388&gt;BS$6,"YES","NO")</f>
        <v>NO</v>
      </c>
      <c r="BT388" s="67" t="str">
        <f>IF(AC388&gt;BT$6,"YES","NO")</f>
        <v>NO</v>
      </c>
      <c r="BU388" s="67" t="str">
        <f>IF(AD388&gt;BU$6,"YES","NO")</f>
        <v>NO</v>
      </c>
      <c r="BV388" s="67" t="str">
        <f>IF(OR(BS388="YES",BT388="YES",BU388="YES"),"YES","NO")</f>
        <v>NO</v>
      </c>
      <c r="BW388" s="67" t="str">
        <f>+IF(BE388=1,BE$8,IF(BF388=1,BF$8,IF(BG388=1,BG$8,IF(BH388=1,BH$8,BI$8))))</f>
        <v>$15-20</v>
      </c>
      <c r="BX388" s="67" t="str">
        <f>+IF(BJ388=1,BJ$8,IF(BK388=1,BK$8,IF(BL388=1,BL$8,IF(BM388=1,BM$8,BN$8))))</f>
        <v>$15-20</v>
      </c>
    </row>
    <row r="389" spans="1:76" hidden="1" x14ac:dyDescent="0.2">
      <c r="A389" s="77" t="str">
        <f t="shared" si="24"/>
        <v>33-0000</v>
      </c>
      <c r="B389" s="77" t="str">
        <f>VLOOKUP(A389,'[1]2- &amp; 3-digit SOC'!$A$1:$B$121,2,FALSE)</f>
        <v>Protective Service Occupations</v>
      </c>
      <c r="C389" s="77" t="str">
        <f t="shared" si="25"/>
        <v>33-0000 Protective Service Occupations</v>
      </c>
      <c r="D389" s="77" t="str">
        <f t="shared" si="26"/>
        <v>33-9000</v>
      </c>
      <c r="E389" s="77" t="str">
        <f>VLOOKUP(D389,'[1]2- &amp; 3-digit SOC'!$A$1:$B$121,2,FALSE)</f>
        <v>Other Protective Service Workers</v>
      </c>
      <c r="F389" s="77" t="str">
        <f t="shared" si="27"/>
        <v>33-9000 Other Protective Service Workers</v>
      </c>
      <c r="G389" s="77" t="s">
        <v>1239</v>
      </c>
      <c r="H389" s="77" t="s">
        <v>1240</v>
      </c>
      <c r="I389" s="77" t="s">
        <v>1241</v>
      </c>
      <c r="J389" s="78" t="str">
        <f>CONCATENATE(H389, " (", R389, ")")</f>
        <v>Animal Control Workers ($40,257)</v>
      </c>
      <c r="K389" s="70">
        <v>15.4793837648</v>
      </c>
      <c r="L389" s="70">
        <v>16.9464719379</v>
      </c>
      <c r="M389" s="70">
        <v>19.354387731100001</v>
      </c>
      <c r="N389" s="70">
        <v>19.571932064199999</v>
      </c>
      <c r="O389" s="70">
        <v>22.496324660599999</v>
      </c>
      <c r="P389" s="70">
        <v>24.886528033800001</v>
      </c>
      <c r="Q389" s="71">
        <v>40257.126480699997</v>
      </c>
      <c r="R389" s="71" t="str">
        <f>TEXT(Q389, "$#,###")</f>
        <v>$40,257</v>
      </c>
      <c r="S389" s="68" t="s">
        <v>307</v>
      </c>
      <c r="T389" s="68" t="s">
        <v>8</v>
      </c>
      <c r="U389" s="68" t="s">
        <v>85</v>
      </c>
      <c r="V389" s="61">
        <v>367.67752433599998</v>
      </c>
      <c r="W389" s="61">
        <v>359.50279387099999</v>
      </c>
      <c r="X389" s="61">
        <f>W389-V389</f>
        <v>-8.1747304649999819</v>
      </c>
      <c r="Y389" s="72">
        <f>X389/V389</f>
        <v>-2.2233424465536684E-2</v>
      </c>
      <c r="Z389" s="61">
        <v>359.50279387099999</v>
      </c>
      <c r="AA389" s="61">
        <v>373.01753768399999</v>
      </c>
      <c r="AB389" s="61">
        <f>AA389-Z389</f>
        <v>13.514743812999995</v>
      </c>
      <c r="AC389" s="72">
        <f>AB389/Z389</f>
        <v>3.759287561433939E-2</v>
      </c>
      <c r="AD389" s="61">
        <v>151.637411351</v>
      </c>
      <c r="AE389" s="61">
        <v>37.909352837599997</v>
      </c>
      <c r="AF389" s="61">
        <v>100.537008133</v>
      </c>
      <c r="AG389" s="61">
        <v>33.512336044500003</v>
      </c>
      <c r="AH389" s="62">
        <v>9.1999999999999998E-2</v>
      </c>
      <c r="AI389" s="61">
        <v>353.978171777</v>
      </c>
      <c r="AJ389" s="61">
        <v>107.461271477</v>
      </c>
      <c r="AK389" s="63">
        <f>AJ389/AI389</f>
        <v>0.30358163312030073</v>
      </c>
      <c r="AL389" s="73">
        <v>92</v>
      </c>
      <c r="AM389" s="74">
        <v>1.165629</v>
      </c>
      <c r="AN389" s="74">
        <v>1.153767</v>
      </c>
      <c r="AO389" s="76" t="s">
        <v>90</v>
      </c>
      <c r="AP389" s="76" t="s">
        <v>90</v>
      </c>
      <c r="AQ389" s="75">
        <v>3.5190876921499997E-2</v>
      </c>
      <c r="AR389" s="75">
        <v>0.26254093398900002</v>
      </c>
      <c r="AS389" s="75">
        <v>0.24842149719500001</v>
      </c>
      <c r="AT389" s="75">
        <v>0.20841352940499999</v>
      </c>
      <c r="AU389" s="75">
        <v>0.18160659125799999</v>
      </c>
      <c r="AV389" s="75">
        <v>4.5546534194499999E-2</v>
      </c>
      <c r="AW389" s="61">
        <v>0</v>
      </c>
      <c r="AX389" s="61">
        <v>0</v>
      </c>
      <c r="AY389" s="61">
        <v>0</v>
      </c>
      <c r="AZ389" s="61">
        <v>0</v>
      </c>
      <c r="BA389" s="61">
        <v>0</v>
      </c>
      <c r="BB389" s="61">
        <f>SUM(AW389:BA389)</f>
        <v>0</v>
      </c>
      <c r="BC389" s="61">
        <f>BA389-AW389</f>
        <v>0</v>
      </c>
      <c r="BD389" s="62">
        <v>0</v>
      </c>
      <c r="BE389" s="67">
        <f>IF(K389&lt;BE$6,1,0)</f>
        <v>0</v>
      </c>
      <c r="BF389" s="67">
        <f>+IF(AND(K389&gt;=BF$5,K389&lt;BF$6),1,0)</f>
        <v>1</v>
      </c>
      <c r="BG389" s="67">
        <f>+IF(AND(K389&gt;=BG$5,K389&lt;BG$6),1,0)</f>
        <v>0</v>
      </c>
      <c r="BH389" s="67">
        <f>+IF(AND(K389&gt;=BH$5,K389&lt;BH$6),1,0)</f>
        <v>0</v>
      </c>
      <c r="BI389" s="67">
        <f>+IF(K389&gt;=BI$6,1,0)</f>
        <v>0</v>
      </c>
      <c r="BJ389" s="67">
        <f>IF(M389&lt;BJ$6,1,0)</f>
        <v>0</v>
      </c>
      <c r="BK389" s="67">
        <f>+IF(AND(M389&gt;=BK$5,M389&lt;BK$6),1,0)</f>
        <v>1</v>
      </c>
      <c r="BL389" s="67">
        <f>+IF(AND(M389&gt;=BL$5,M389&lt;BL$6),1,0)</f>
        <v>0</v>
      </c>
      <c r="BM389" s="67">
        <f>+IF(AND(M389&gt;=BM$5,M389&lt;BM$6),1,0)</f>
        <v>0</v>
      </c>
      <c r="BN389" s="67">
        <f>+IF(M389&gt;=BN$6,1,0)</f>
        <v>0</v>
      </c>
      <c r="BO389" s="67" t="str">
        <f>+IF(M389&gt;=BO$6,"YES","NO")</f>
        <v>NO</v>
      </c>
      <c r="BP389" s="67" t="str">
        <f>+IF(K389&gt;=BP$6,"YES","NO")</f>
        <v>NO</v>
      </c>
      <c r="BQ389" s="67" t="str">
        <f>+IF(ISERROR(VLOOKUP(E389,'[1]Hi Tech List (2020)'!$A$2:$B$84,1,FALSE)),"NO","YES")</f>
        <v>NO</v>
      </c>
      <c r="BR389" s="67" t="str">
        <f>IF(AL389&gt;=BR$6,"YES","NO")</f>
        <v>NO</v>
      </c>
      <c r="BS389" s="67" t="str">
        <f>IF(AB389&gt;BS$6,"YES","NO")</f>
        <v>NO</v>
      </c>
      <c r="BT389" s="67" t="str">
        <f>IF(AC389&gt;BT$6,"YES","NO")</f>
        <v>NO</v>
      </c>
      <c r="BU389" s="67" t="str">
        <f>IF(AD389&gt;BU$6,"YES","NO")</f>
        <v>YES</v>
      </c>
      <c r="BV389" s="67" t="str">
        <f>IF(OR(BS389="YES",BT389="YES",BU389="YES"),"YES","NO")</f>
        <v>YES</v>
      </c>
      <c r="BW389" s="67" t="str">
        <f>+IF(BE389=1,BE$8,IF(BF389=1,BF$8,IF(BG389=1,BG$8,IF(BH389=1,BH$8,BI$8))))</f>
        <v>$15-20</v>
      </c>
      <c r="BX389" s="67" t="str">
        <f>+IF(BJ389=1,BJ$8,IF(BK389=1,BK$8,IF(BL389=1,BL$8,IF(BM389=1,BM$8,BN$8))))</f>
        <v>$15-20</v>
      </c>
    </row>
    <row r="390" spans="1:76" hidden="1" x14ac:dyDescent="0.2">
      <c r="A390" s="77" t="str">
        <f t="shared" si="24"/>
        <v>33-0000</v>
      </c>
      <c r="B390" s="77" t="str">
        <f>VLOOKUP(A390,'[1]2- &amp; 3-digit SOC'!$A$1:$B$121,2,FALSE)</f>
        <v>Protective Service Occupations</v>
      </c>
      <c r="C390" s="77" t="str">
        <f t="shared" si="25"/>
        <v>33-0000 Protective Service Occupations</v>
      </c>
      <c r="D390" s="77" t="str">
        <f t="shared" si="26"/>
        <v>33-9000</v>
      </c>
      <c r="E390" s="77" t="str">
        <f>VLOOKUP(D390,'[1]2- &amp; 3-digit SOC'!$A$1:$B$121,2,FALSE)</f>
        <v>Other Protective Service Workers</v>
      </c>
      <c r="F390" s="77" t="str">
        <f t="shared" si="27"/>
        <v>33-9000 Other Protective Service Workers</v>
      </c>
      <c r="G390" s="77" t="s">
        <v>1242</v>
      </c>
      <c r="H390" s="77" t="s">
        <v>1243</v>
      </c>
      <c r="I390" s="77" t="s">
        <v>1244</v>
      </c>
      <c r="J390" s="78" t="str">
        <f>CONCATENATE(H390, " (", R390, ")")</f>
        <v>Private Detectives and Investigators ($68,474)</v>
      </c>
      <c r="K390" s="70">
        <v>19.942520562799999</v>
      </c>
      <c r="L390" s="70">
        <v>28.2207955447</v>
      </c>
      <c r="M390" s="70">
        <v>32.920362591699998</v>
      </c>
      <c r="N390" s="70">
        <v>33.652108839699999</v>
      </c>
      <c r="O390" s="70">
        <v>36.835336608799999</v>
      </c>
      <c r="P390" s="70">
        <v>40.133153440800001</v>
      </c>
      <c r="Q390" s="71">
        <v>68474.354190700004</v>
      </c>
      <c r="R390" s="71" t="str">
        <f>TEXT(Q390, "$#,###")</f>
        <v>$68,474</v>
      </c>
      <c r="S390" s="68" t="s">
        <v>307</v>
      </c>
      <c r="T390" s="68" t="s">
        <v>546</v>
      </c>
      <c r="U390" s="68" t="s">
        <v>85</v>
      </c>
      <c r="V390" s="61">
        <v>857.72185324099996</v>
      </c>
      <c r="W390" s="61">
        <v>1330.5500088399999</v>
      </c>
      <c r="X390" s="61">
        <f>W390-V390</f>
        <v>472.82815559899996</v>
      </c>
      <c r="Y390" s="72">
        <f>X390/V390</f>
        <v>0.5512604742579017</v>
      </c>
      <c r="Z390" s="61">
        <v>1330.5500088399999</v>
      </c>
      <c r="AA390" s="61">
        <v>1393.6678134399999</v>
      </c>
      <c r="AB390" s="61">
        <f>AA390-Z390</f>
        <v>63.117804599999999</v>
      </c>
      <c r="AC390" s="72">
        <f>AB390/Z390</f>
        <v>4.7437378663450137E-2</v>
      </c>
      <c r="AD390" s="61">
        <v>512.97335583500001</v>
      </c>
      <c r="AE390" s="61">
        <v>128.243338959</v>
      </c>
      <c r="AF390" s="61">
        <v>324.90627568299999</v>
      </c>
      <c r="AG390" s="61">
        <v>108.302091894</v>
      </c>
      <c r="AH390" s="62">
        <v>0.08</v>
      </c>
      <c r="AI390" s="61">
        <v>1300.7012676899999</v>
      </c>
      <c r="AJ390" s="61">
        <v>565.01619789100005</v>
      </c>
      <c r="AK390" s="63">
        <f>AJ390/AI390</f>
        <v>0.43439351673305365</v>
      </c>
      <c r="AL390" s="73">
        <v>97.3</v>
      </c>
      <c r="AM390" s="74">
        <v>1.2216480000000001</v>
      </c>
      <c r="AN390" s="74">
        <v>1.2253069999999999</v>
      </c>
      <c r="AO390" s="76" t="s">
        <v>90</v>
      </c>
      <c r="AP390" s="76" t="s">
        <v>90</v>
      </c>
      <c r="AQ390" s="75">
        <v>2.8722617353499999E-2</v>
      </c>
      <c r="AR390" s="75">
        <v>0.23627181566800001</v>
      </c>
      <c r="AS390" s="75">
        <v>0.25971053649100001</v>
      </c>
      <c r="AT390" s="75">
        <v>0.208133022413</v>
      </c>
      <c r="AU390" s="75">
        <v>0.18357799839</v>
      </c>
      <c r="AV390" s="75">
        <v>7.6077427225200001E-2</v>
      </c>
      <c r="AW390" s="61">
        <v>122</v>
      </c>
      <c r="AX390" s="61">
        <v>116</v>
      </c>
      <c r="AY390" s="61">
        <v>18</v>
      </c>
      <c r="AZ390" s="61">
        <v>10</v>
      </c>
      <c r="BA390" s="61">
        <v>17</v>
      </c>
      <c r="BB390" s="61">
        <f>SUM(AW390:BA390)</f>
        <v>283</v>
      </c>
      <c r="BC390" s="61">
        <f>BA390-AW390</f>
        <v>-105</v>
      </c>
      <c r="BD390" s="62">
        <f>BC390/AW390</f>
        <v>-0.86065573770491799</v>
      </c>
      <c r="BE390" s="67">
        <f>IF(K390&lt;BE$6,1,0)</f>
        <v>0</v>
      </c>
      <c r="BF390" s="67">
        <f>+IF(AND(K390&gt;=BF$5,K390&lt;BF$6),1,0)</f>
        <v>1</v>
      </c>
      <c r="BG390" s="67">
        <f>+IF(AND(K390&gt;=BG$5,K390&lt;BG$6),1,0)</f>
        <v>0</v>
      </c>
      <c r="BH390" s="67">
        <f>+IF(AND(K390&gt;=BH$5,K390&lt;BH$6),1,0)</f>
        <v>0</v>
      </c>
      <c r="BI390" s="67">
        <f>+IF(K390&gt;=BI$6,1,0)</f>
        <v>0</v>
      </c>
      <c r="BJ390" s="67">
        <f>IF(M390&lt;BJ$6,1,0)</f>
        <v>0</v>
      </c>
      <c r="BK390" s="67">
        <f>+IF(AND(M390&gt;=BK$5,M390&lt;BK$6),1,0)</f>
        <v>0</v>
      </c>
      <c r="BL390" s="67">
        <f>+IF(AND(M390&gt;=BL$5,M390&lt;BL$6),1,0)</f>
        <v>0</v>
      </c>
      <c r="BM390" s="67">
        <f>+IF(AND(M390&gt;=BM$5,M390&lt;BM$6),1,0)</f>
        <v>0</v>
      </c>
      <c r="BN390" s="67">
        <f>+IF(M390&gt;=BN$6,1,0)</f>
        <v>1</v>
      </c>
      <c r="BO390" s="67" t="str">
        <f>+IF(M390&gt;=BO$6,"YES","NO")</f>
        <v>YES</v>
      </c>
      <c r="BP390" s="67" t="str">
        <f>+IF(K390&gt;=BP$6,"YES","NO")</f>
        <v>YES</v>
      </c>
      <c r="BQ390" s="67" t="str">
        <f>+IF(ISERROR(VLOOKUP(E390,'[1]Hi Tech List (2020)'!$A$2:$B$84,1,FALSE)),"NO","YES")</f>
        <v>NO</v>
      </c>
      <c r="BR390" s="67" t="str">
        <f>IF(AL390&gt;=BR$6,"YES","NO")</f>
        <v>NO</v>
      </c>
      <c r="BS390" s="67" t="str">
        <f>IF(AB390&gt;BS$6,"YES","NO")</f>
        <v>NO</v>
      </c>
      <c r="BT390" s="67" t="str">
        <f>IF(AC390&gt;BT$6,"YES","NO")</f>
        <v>NO</v>
      </c>
      <c r="BU390" s="67" t="str">
        <f>IF(AD390&gt;BU$6,"YES","NO")</f>
        <v>YES</v>
      </c>
      <c r="BV390" s="67" t="str">
        <f>IF(OR(BS390="YES",BT390="YES",BU390="YES"),"YES","NO")</f>
        <v>YES</v>
      </c>
      <c r="BW390" s="67" t="str">
        <f>+IF(BE390=1,BE$8,IF(BF390=1,BF$8,IF(BG390=1,BG$8,IF(BH390=1,BH$8,BI$8))))</f>
        <v>$15-20</v>
      </c>
      <c r="BX390" s="67" t="str">
        <f>+IF(BJ390=1,BJ$8,IF(BK390=1,BK$8,IF(BL390=1,BL$8,IF(BM390=1,BM$8,BN$8))))</f>
        <v>&gt;$30</v>
      </c>
    </row>
    <row r="391" spans="1:76" ht="25.5" hidden="1" x14ac:dyDescent="0.2">
      <c r="A391" s="77" t="str">
        <f t="shared" si="24"/>
        <v>33-0000</v>
      </c>
      <c r="B391" s="77" t="str">
        <f>VLOOKUP(A391,'[1]2- &amp; 3-digit SOC'!$A$1:$B$121,2,FALSE)</f>
        <v>Protective Service Occupations</v>
      </c>
      <c r="C391" s="77" t="str">
        <f t="shared" si="25"/>
        <v>33-0000 Protective Service Occupations</v>
      </c>
      <c r="D391" s="77" t="str">
        <f t="shared" si="26"/>
        <v>33-9000</v>
      </c>
      <c r="E391" s="77" t="str">
        <f>VLOOKUP(D391,'[1]2- &amp; 3-digit SOC'!$A$1:$B$121,2,FALSE)</f>
        <v>Other Protective Service Workers</v>
      </c>
      <c r="F391" s="77" t="str">
        <f t="shared" si="27"/>
        <v>33-9000 Other Protective Service Workers</v>
      </c>
      <c r="G391" s="77" t="s">
        <v>1245</v>
      </c>
      <c r="H391" s="77" t="s">
        <v>1246</v>
      </c>
      <c r="I391" s="77" t="s">
        <v>1247</v>
      </c>
      <c r="J391" s="78" t="str">
        <f>CONCATENATE(H391, " (", R391, ")")</f>
        <v>Gambling Surveillance Officers and Gambling Investigators (Insf. Data)</v>
      </c>
      <c r="K391" s="70">
        <v>0</v>
      </c>
      <c r="L391" s="70" t="s">
        <v>90</v>
      </c>
      <c r="M391" s="70">
        <v>0</v>
      </c>
      <c r="N391" s="70" t="s">
        <v>90</v>
      </c>
      <c r="O391" s="70" t="s">
        <v>90</v>
      </c>
      <c r="P391" s="70" t="s">
        <v>90</v>
      </c>
      <c r="Q391" s="71" t="s">
        <v>90</v>
      </c>
      <c r="R391" s="71" t="str">
        <f>TEXT(Q391, "$#,###")</f>
        <v>Insf. Data</v>
      </c>
      <c r="S391" s="68" t="s">
        <v>307</v>
      </c>
      <c r="T391" s="68" t="s">
        <v>546</v>
      </c>
      <c r="U391" s="68" t="s">
        <v>85</v>
      </c>
      <c r="V391" s="76" t="s">
        <v>90</v>
      </c>
      <c r="W391" s="76" t="s">
        <v>90</v>
      </c>
      <c r="X391" s="76" t="s">
        <v>90</v>
      </c>
      <c r="Y391" s="76" t="s">
        <v>90</v>
      </c>
      <c r="Z391" s="76" t="s">
        <v>90</v>
      </c>
      <c r="AA391" s="61">
        <v>11.2533942176</v>
      </c>
      <c r="AB391" s="76" t="s">
        <v>90</v>
      </c>
      <c r="AC391" s="76" t="s">
        <v>90</v>
      </c>
      <c r="AD391" s="76" t="s">
        <v>90</v>
      </c>
      <c r="AE391" s="61">
        <v>2.0172064305099999</v>
      </c>
      <c r="AF391" s="76" t="s">
        <v>90</v>
      </c>
      <c r="AG391" s="76" t="s">
        <v>90</v>
      </c>
      <c r="AH391" s="76" t="s">
        <v>90</v>
      </c>
      <c r="AI391" s="76" t="s">
        <v>90</v>
      </c>
      <c r="AJ391" s="76" t="s">
        <v>90</v>
      </c>
      <c r="AK391" s="79" t="s">
        <v>90</v>
      </c>
      <c r="AL391" s="73">
        <v>100.1</v>
      </c>
      <c r="AM391" s="74">
        <v>2.9836999999999999E-2</v>
      </c>
      <c r="AN391" s="74">
        <v>3.8726999999999998E-2</v>
      </c>
      <c r="AO391" s="76" t="s">
        <v>90</v>
      </c>
      <c r="AP391" s="76" t="s">
        <v>90</v>
      </c>
      <c r="AQ391" s="76" t="s">
        <v>90</v>
      </c>
      <c r="AR391" s="76" t="s">
        <v>90</v>
      </c>
      <c r="AS391" s="76" t="s">
        <v>90</v>
      </c>
      <c r="AT391" s="76" t="s">
        <v>90</v>
      </c>
      <c r="AU391" s="76" t="s">
        <v>90</v>
      </c>
      <c r="AV391" s="76" t="s">
        <v>90</v>
      </c>
      <c r="AW391" s="61">
        <v>176</v>
      </c>
      <c r="AX391" s="61">
        <v>163</v>
      </c>
      <c r="AY391" s="61">
        <v>20</v>
      </c>
      <c r="AZ391" s="61">
        <v>13</v>
      </c>
      <c r="BA391" s="61">
        <v>21</v>
      </c>
      <c r="BB391" s="61">
        <f>SUM(AW391:BA391)</f>
        <v>393</v>
      </c>
      <c r="BC391" s="61">
        <f>BA391-AW391</f>
        <v>-155</v>
      </c>
      <c r="BD391" s="62">
        <f>BC391/AW391</f>
        <v>-0.88068181818181823</v>
      </c>
      <c r="BE391" s="67">
        <f>IF(K391&lt;BE$6,1,0)</f>
        <v>1</v>
      </c>
      <c r="BF391" s="67">
        <f>+IF(AND(K391&gt;=BF$5,K391&lt;BF$6),1,0)</f>
        <v>0</v>
      </c>
      <c r="BG391" s="67">
        <f>+IF(AND(K391&gt;=BG$5,K391&lt;BG$6),1,0)</f>
        <v>0</v>
      </c>
      <c r="BH391" s="67">
        <f>+IF(AND(K391&gt;=BH$5,K391&lt;BH$6),1,0)</f>
        <v>0</v>
      </c>
      <c r="BI391" s="67">
        <f>+IF(K391&gt;=BI$6,1,0)</f>
        <v>0</v>
      </c>
      <c r="BJ391" s="67">
        <f>IF(M391&lt;BJ$6,1,0)</f>
        <v>1</v>
      </c>
      <c r="BK391" s="67">
        <f>+IF(AND(M391&gt;=BK$5,M391&lt;BK$6),1,0)</f>
        <v>0</v>
      </c>
      <c r="BL391" s="67">
        <f>+IF(AND(M391&gt;=BL$5,M391&lt;BL$6),1,0)</f>
        <v>0</v>
      </c>
      <c r="BM391" s="67">
        <f>+IF(AND(M391&gt;=BM$5,M391&lt;BM$6),1,0)</f>
        <v>0</v>
      </c>
      <c r="BN391" s="67">
        <f>+IF(M391&gt;=BN$6,1,0)</f>
        <v>0</v>
      </c>
      <c r="BO391" s="67" t="str">
        <f>+IF(M391&gt;=BO$6,"YES","NO")</f>
        <v>NO</v>
      </c>
      <c r="BP391" s="67" t="str">
        <f>+IF(K391&gt;=BP$6,"YES","NO")</f>
        <v>NO</v>
      </c>
      <c r="BQ391" s="67" t="str">
        <f>+IF(ISERROR(VLOOKUP(E391,'[1]Hi Tech List (2020)'!$A$2:$B$84,1,FALSE)),"NO","YES")</f>
        <v>NO</v>
      </c>
      <c r="BR391" s="67" t="str">
        <f>IF(AL391&gt;=BR$6,"YES","NO")</f>
        <v>YES</v>
      </c>
      <c r="BS391" s="67" t="str">
        <f>IF(AB391&gt;BS$6,"YES","NO")</f>
        <v>YES</v>
      </c>
      <c r="BT391" s="67" t="str">
        <f>IF(AC391&gt;BT$6,"YES","NO")</f>
        <v>YES</v>
      </c>
      <c r="BU391" s="67" t="str">
        <f>IF(AD391&gt;BU$6,"YES","NO")</f>
        <v>YES</v>
      </c>
      <c r="BV391" s="67" t="str">
        <f>IF(OR(BS391="YES",BT391="YES",BU391="YES"),"YES","NO")</f>
        <v>YES</v>
      </c>
      <c r="BW391" s="67" t="str">
        <f>+IF(BE391=1,BE$8,IF(BF391=1,BF$8,IF(BG391=1,BG$8,IF(BH391=1,BH$8,BI$8))))</f>
        <v>&lt;$15</v>
      </c>
      <c r="BX391" s="67" t="str">
        <f>+IF(BJ391=1,BJ$8,IF(BK391=1,BK$8,IF(BL391=1,BL$8,IF(BM391=1,BM$8,BN$8))))</f>
        <v>&lt;$15</v>
      </c>
    </row>
    <row r="392" spans="1:76" hidden="1" x14ac:dyDescent="0.2">
      <c r="A392" s="77" t="str">
        <f t="shared" si="24"/>
        <v>33-0000</v>
      </c>
      <c r="B392" s="77" t="str">
        <f>VLOOKUP(A392,'[1]2- &amp; 3-digit SOC'!$A$1:$B$121,2,FALSE)</f>
        <v>Protective Service Occupations</v>
      </c>
      <c r="C392" s="77" t="str">
        <f t="shared" si="25"/>
        <v>33-0000 Protective Service Occupations</v>
      </c>
      <c r="D392" s="77" t="str">
        <f t="shared" si="26"/>
        <v>33-9000</v>
      </c>
      <c r="E392" s="77" t="str">
        <f>VLOOKUP(D392,'[1]2- &amp; 3-digit SOC'!$A$1:$B$121,2,FALSE)</f>
        <v>Other Protective Service Workers</v>
      </c>
      <c r="F392" s="77" t="str">
        <f t="shared" si="27"/>
        <v>33-9000 Other Protective Service Workers</v>
      </c>
      <c r="G392" s="77" t="s">
        <v>1248</v>
      </c>
      <c r="H392" s="77" t="s">
        <v>1249</v>
      </c>
      <c r="I392" s="77" t="s">
        <v>1250</v>
      </c>
      <c r="J392" s="78" t="str">
        <f>CONCATENATE(H392, " (", R392, ")")</f>
        <v>Security Guards ($26,517)</v>
      </c>
      <c r="K392" s="70">
        <v>9.0117969655800003</v>
      </c>
      <c r="L392" s="70">
        <v>10.5486773313</v>
      </c>
      <c r="M392" s="70">
        <v>12.748515405699999</v>
      </c>
      <c r="N392" s="70">
        <v>14.598319202100001</v>
      </c>
      <c r="O392" s="70">
        <v>15.421330318700001</v>
      </c>
      <c r="P392" s="70">
        <v>23.0157287798</v>
      </c>
      <c r="Q392" s="71">
        <v>26516.912043799999</v>
      </c>
      <c r="R392" s="71" t="str">
        <f>TEXT(Q392, "$#,###")</f>
        <v>$26,517</v>
      </c>
      <c r="S392" s="68" t="s">
        <v>307</v>
      </c>
      <c r="T392" s="68" t="s">
        <v>8</v>
      </c>
      <c r="U392" s="68" t="s">
        <v>317</v>
      </c>
      <c r="V392" s="61">
        <v>29245.981386700001</v>
      </c>
      <c r="W392" s="61">
        <v>30091.878619399999</v>
      </c>
      <c r="X392" s="61">
        <f>W392-V392</f>
        <v>845.8972326999974</v>
      </c>
      <c r="Y392" s="72">
        <f>X392/V392</f>
        <v>2.8923537272190169E-2</v>
      </c>
      <c r="Z392" s="61">
        <v>30091.878619399999</v>
      </c>
      <c r="AA392" s="61">
        <v>31217.8892065</v>
      </c>
      <c r="AB392" s="61">
        <f>AA392-Z392</f>
        <v>1126.0105871000014</v>
      </c>
      <c r="AC392" s="72">
        <f>AB392/Z392</f>
        <v>3.7419085772001995E-2</v>
      </c>
      <c r="AD392" s="61">
        <v>15939.3201995</v>
      </c>
      <c r="AE392" s="61">
        <v>3984.8300498799999</v>
      </c>
      <c r="AF392" s="61">
        <v>10891.757735900001</v>
      </c>
      <c r="AG392" s="61">
        <v>3630.5859119800002</v>
      </c>
      <c r="AH392" s="62">
        <v>0.11899999999999999</v>
      </c>
      <c r="AI392" s="61">
        <v>29549.128553899998</v>
      </c>
      <c r="AJ392" s="61">
        <v>25268.2686201</v>
      </c>
      <c r="AK392" s="63">
        <f>AJ392/AI392</f>
        <v>0.85512737115101844</v>
      </c>
      <c r="AL392" s="73">
        <v>109.8</v>
      </c>
      <c r="AM392" s="74">
        <v>1.0509059999999999</v>
      </c>
      <c r="AN392" s="74">
        <v>1.0465869999999999</v>
      </c>
      <c r="AO392" s="75">
        <v>2.7653293281800001E-3</v>
      </c>
      <c r="AP392" s="75">
        <v>4.0704218833099999E-2</v>
      </c>
      <c r="AQ392" s="75">
        <v>6.9493034341299997E-2</v>
      </c>
      <c r="AR392" s="75">
        <v>0.24445272189700001</v>
      </c>
      <c r="AS392" s="75">
        <v>0.18985410805799999</v>
      </c>
      <c r="AT392" s="75">
        <v>0.17537892088500001</v>
      </c>
      <c r="AU392" s="75">
        <v>0.16968020869200001</v>
      </c>
      <c r="AV392" s="75">
        <v>0.10767145796499999</v>
      </c>
      <c r="AW392" s="61">
        <v>46</v>
      </c>
      <c r="AX392" s="61">
        <v>36</v>
      </c>
      <c r="AY392" s="61">
        <v>2</v>
      </c>
      <c r="AZ392" s="61">
        <v>3</v>
      </c>
      <c r="BA392" s="61">
        <v>4</v>
      </c>
      <c r="BB392" s="61">
        <f>SUM(AW392:BA392)</f>
        <v>91</v>
      </c>
      <c r="BC392" s="61">
        <f>BA392-AW392</f>
        <v>-42</v>
      </c>
      <c r="BD392" s="62">
        <f>BC392/AW392</f>
        <v>-0.91304347826086951</v>
      </c>
      <c r="BE392" s="67">
        <f>IF(K392&lt;BE$6,1,0)</f>
        <v>1</v>
      </c>
      <c r="BF392" s="67">
        <f>+IF(AND(K392&gt;=BF$5,K392&lt;BF$6),1,0)</f>
        <v>0</v>
      </c>
      <c r="BG392" s="67">
        <f>+IF(AND(K392&gt;=BG$5,K392&lt;BG$6),1,0)</f>
        <v>0</v>
      </c>
      <c r="BH392" s="67">
        <f>+IF(AND(K392&gt;=BH$5,K392&lt;BH$6),1,0)</f>
        <v>0</v>
      </c>
      <c r="BI392" s="67">
        <f>+IF(K392&gt;=BI$6,1,0)</f>
        <v>0</v>
      </c>
      <c r="BJ392" s="67">
        <f>IF(M392&lt;BJ$6,1,0)</f>
        <v>1</v>
      </c>
      <c r="BK392" s="67">
        <f>+IF(AND(M392&gt;=BK$5,M392&lt;BK$6),1,0)</f>
        <v>0</v>
      </c>
      <c r="BL392" s="67">
        <f>+IF(AND(M392&gt;=BL$5,M392&lt;BL$6),1,0)</f>
        <v>0</v>
      </c>
      <c r="BM392" s="67">
        <f>+IF(AND(M392&gt;=BM$5,M392&lt;BM$6),1,0)</f>
        <v>0</v>
      </c>
      <c r="BN392" s="67">
        <f>+IF(M392&gt;=BN$6,1,0)</f>
        <v>0</v>
      </c>
      <c r="BO392" s="67" t="str">
        <f>+IF(M392&gt;=BO$6,"YES","NO")</f>
        <v>NO</v>
      </c>
      <c r="BP392" s="67" t="str">
        <f>+IF(K392&gt;=BP$6,"YES","NO")</f>
        <v>NO</v>
      </c>
      <c r="BQ392" s="67" t="str">
        <f>+IF(ISERROR(VLOOKUP(E392,'[1]Hi Tech List (2020)'!$A$2:$B$84,1,FALSE)),"NO","YES")</f>
        <v>NO</v>
      </c>
      <c r="BR392" s="67" t="str">
        <f>IF(AL392&gt;=BR$6,"YES","NO")</f>
        <v>YES</v>
      </c>
      <c r="BS392" s="67" t="str">
        <f>IF(AB392&gt;BS$6,"YES","NO")</f>
        <v>YES</v>
      </c>
      <c r="BT392" s="67" t="str">
        <f>IF(AC392&gt;BT$6,"YES","NO")</f>
        <v>NO</v>
      </c>
      <c r="BU392" s="67" t="str">
        <f>IF(AD392&gt;BU$6,"YES","NO")</f>
        <v>YES</v>
      </c>
      <c r="BV392" s="67" t="str">
        <f>IF(OR(BS392="YES",BT392="YES",BU392="YES"),"YES","NO")</f>
        <v>YES</v>
      </c>
      <c r="BW392" s="67" t="str">
        <f>+IF(BE392=1,BE$8,IF(BF392=1,BF$8,IF(BG392=1,BG$8,IF(BH392=1,BH$8,BI$8))))</f>
        <v>&lt;$15</v>
      </c>
      <c r="BX392" s="67" t="str">
        <f>+IF(BJ392=1,BJ$8,IF(BK392=1,BK$8,IF(BL392=1,BL$8,IF(BM392=1,BM$8,BN$8))))</f>
        <v>&lt;$15</v>
      </c>
    </row>
    <row r="393" spans="1:76" hidden="1" x14ac:dyDescent="0.2">
      <c r="A393" s="77" t="str">
        <f t="shared" ref="A393:A456" si="28">CONCATENATE(LEFT(G393, 3), "0000")</f>
        <v>33-0000</v>
      </c>
      <c r="B393" s="77" t="str">
        <f>VLOOKUP(A393,'[1]2- &amp; 3-digit SOC'!$A$1:$B$121,2,FALSE)</f>
        <v>Protective Service Occupations</v>
      </c>
      <c r="C393" s="77" t="str">
        <f t="shared" ref="C393:C456" si="29">CONCATENATE(A393, " ",B393)</f>
        <v>33-0000 Protective Service Occupations</v>
      </c>
      <c r="D393" s="77" t="str">
        <f t="shared" ref="D393:D456" si="30">CONCATENATE(LEFT(G393, 4), "000")</f>
        <v>33-9000</v>
      </c>
      <c r="E393" s="77" t="str">
        <f>VLOOKUP(D393,'[1]2- &amp; 3-digit SOC'!$A$1:$B$121,2,FALSE)</f>
        <v>Other Protective Service Workers</v>
      </c>
      <c r="F393" s="77" t="str">
        <f t="shared" ref="F393:F456" si="31">CONCATENATE(D393, " ",E393)</f>
        <v>33-9000 Other Protective Service Workers</v>
      </c>
      <c r="G393" s="77" t="s">
        <v>1251</v>
      </c>
      <c r="H393" s="77" t="s">
        <v>1252</v>
      </c>
      <c r="I393" s="77" t="s">
        <v>1253</v>
      </c>
      <c r="J393" s="78" t="str">
        <f>CONCATENATE(H393, " (", R393, ")")</f>
        <v>Crossing Guards and Flaggers ($21,830)</v>
      </c>
      <c r="K393" s="70">
        <v>8.1803655496700003</v>
      </c>
      <c r="L393" s="70">
        <v>8.9703811740500008</v>
      </c>
      <c r="M393" s="70">
        <v>10.495038705000001</v>
      </c>
      <c r="N393" s="70">
        <v>11.343551358499999</v>
      </c>
      <c r="O393" s="70">
        <v>12.8505796276</v>
      </c>
      <c r="P393" s="70">
        <v>15.514002162800001</v>
      </c>
      <c r="Q393" s="71">
        <v>21829.6805064</v>
      </c>
      <c r="R393" s="71" t="str">
        <f>TEXT(Q393, "$#,###")</f>
        <v>$21,830</v>
      </c>
      <c r="S393" s="68" t="s">
        <v>484</v>
      </c>
      <c r="T393" s="68" t="s">
        <v>8</v>
      </c>
      <c r="U393" s="68" t="s">
        <v>317</v>
      </c>
      <c r="V393" s="61">
        <v>1899.1092205899999</v>
      </c>
      <c r="W393" s="61">
        <v>1868.3813198400001</v>
      </c>
      <c r="X393" s="61">
        <f>W393-V393</f>
        <v>-30.72790074999989</v>
      </c>
      <c r="Y393" s="72">
        <f>X393/V393</f>
        <v>-1.6180165109436723E-2</v>
      </c>
      <c r="Z393" s="61">
        <v>1868.3813198400001</v>
      </c>
      <c r="AA393" s="61">
        <v>1917.9752280499999</v>
      </c>
      <c r="AB393" s="61">
        <f>AA393-Z393</f>
        <v>49.593908209999881</v>
      </c>
      <c r="AC393" s="72">
        <f>AB393/Z393</f>
        <v>2.6543782943755232E-2</v>
      </c>
      <c r="AD393" s="61">
        <v>1330.5011082000001</v>
      </c>
      <c r="AE393" s="61">
        <v>332.62527704899998</v>
      </c>
      <c r="AF393" s="61">
        <v>944.98071793099996</v>
      </c>
      <c r="AG393" s="61">
        <v>314.99357264399998</v>
      </c>
      <c r="AH393" s="62">
        <v>0.16700000000000001</v>
      </c>
      <c r="AI393" s="61">
        <v>1845.97889128</v>
      </c>
      <c r="AJ393" s="61">
        <v>2315.6763841799998</v>
      </c>
      <c r="AK393" s="63">
        <f>AJ393/AI393</f>
        <v>1.254443588233185</v>
      </c>
      <c r="AL393" s="73">
        <v>99.4</v>
      </c>
      <c r="AM393" s="74">
        <v>0.87056699999999998</v>
      </c>
      <c r="AN393" s="74">
        <v>0.853603</v>
      </c>
      <c r="AO393" s="76" t="s">
        <v>90</v>
      </c>
      <c r="AP393" s="75">
        <v>2.3176904435299999E-2</v>
      </c>
      <c r="AQ393" s="75">
        <v>2.32174990206E-2</v>
      </c>
      <c r="AR393" s="75">
        <v>0.10672040721999999</v>
      </c>
      <c r="AS393" s="75">
        <v>0.13584620151999999</v>
      </c>
      <c r="AT393" s="75">
        <v>0.181718373362</v>
      </c>
      <c r="AU393" s="75">
        <v>0.20888921581799999</v>
      </c>
      <c r="AV393" s="75">
        <v>0.31757090565700002</v>
      </c>
      <c r="AW393" s="61">
        <v>0</v>
      </c>
      <c r="AX393" s="61">
        <v>0</v>
      </c>
      <c r="AY393" s="61">
        <v>0</v>
      </c>
      <c r="AZ393" s="61">
        <v>0</v>
      </c>
      <c r="BA393" s="61">
        <v>0</v>
      </c>
      <c r="BB393" s="61">
        <f>SUM(AW393:BA393)</f>
        <v>0</v>
      </c>
      <c r="BC393" s="61">
        <f>BA393-AW393</f>
        <v>0</v>
      </c>
      <c r="BD393" s="62">
        <v>0</v>
      </c>
      <c r="BE393" s="67">
        <f>IF(K393&lt;BE$6,1,0)</f>
        <v>1</v>
      </c>
      <c r="BF393" s="67">
        <f>+IF(AND(K393&gt;=BF$5,K393&lt;BF$6),1,0)</f>
        <v>0</v>
      </c>
      <c r="BG393" s="67">
        <f>+IF(AND(K393&gt;=BG$5,K393&lt;BG$6),1,0)</f>
        <v>0</v>
      </c>
      <c r="BH393" s="67">
        <f>+IF(AND(K393&gt;=BH$5,K393&lt;BH$6),1,0)</f>
        <v>0</v>
      </c>
      <c r="BI393" s="67">
        <f>+IF(K393&gt;=BI$6,1,0)</f>
        <v>0</v>
      </c>
      <c r="BJ393" s="67">
        <f>IF(M393&lt;BJ$6,1,0)</f>
        <v>1</v>
      </c>
      <c r="BK393" s="67">
        <f>+IF(AND(M393&gt;=BK$5,M393&lt;BK$6),1,0)</f>
        <v>0</v>
      </c>
      <c r="BL393" s="67">
        <f>+IF(AND(M393&gt;=BL$5,M393&lt;BL$6),1,0)</f>
        <v>0</v>
      </c>
      <c r="BM393" s="67">
        <f>+IF(AND(M393&gt;=BM$5,M393&lt;BM$6),1,0)</f>
        <v>0</v>
      </c>
      <c r="BN393" s="67">
        <f>+IF(M393&gt;=BN$6,1,0)</f>
        <v>0</v>
      </c>
      <c r="BO393" s="67" t="str">
        <f>+IF(M393&gt;=BO$6,"YES","NO")</f>
        <v>NO</v>
      </c>
      <c r="BP393" s="67" t="str">
        <f>+IF(K393&gt;=BP$6,"YES","NO")</f>
        <v>NO</v>
      </c>
      <c r="BQ393" s="67" t="str">
        <f>+IF(ISERROR(VLOOKUP(E393,'[1]Hi Tech List (2020)'!$A$2:$B$84,1,FALSE)),"NO","YES")</f>
        <v>NO</v>
      </c>
      <c r="BR393" s="67" t="str">
        <f>IF(AL393&gt;=BR$6,"YES","NO")</f>
        <v>NO</v>
      </c>
      <c r="BS393" s="67" t="str">
        <f>IF(AB393&gt;BS$6,"YES","NO")</f>
        <v>NO</v>
      </c>
      <c r="BT393" s="67" t="str">
        <f>IF(AC393&gt;BT$6,"YES","NO")</f>
        <v>NO</v>
      </c>
      <c r="BU393" s="67" t="str">
        <f>IF(AD393&gt;BU$6,"YES","NO")</f>
        <v>YES</v>
      </c>
      <c r="BV393" s="67" t="str">
        <f>IF(OR(BS393="YES",BT393="YES",BU393="YES"),"YES","NO")</f>
        <v>YES</v>
      </c>
      <c r="BW393" s="67" t="str">
        <f>+IF(BE393=1,BE$8,IF(BF393=1,BF$8,IF(BG393=1,BG$8,IF(BH393=1,BH$8,BI$8))))</f>
        <v>&lt;$15</v>
      </c>
      <c r="BX393" s="67" t="str">
        <f>+IF(BJ393=1,BJ$8,IF(BK393=1,BK$8,IF(BL393=1,BL$8,IF(BM393=1,BM$8,BN$8))))</f>
        <v>&lt;$15</v>
      </c>
    </row>
    <row r="394" spans="1:76" ht="25.5" hidden="1" x14ac:dyDescent="0.2">
      <c r="A394" s="77" t="str">
        <f t="shared" si="28"/>
        <v>33-0000</v>
      </c>
      <c r="B394" s="77" t="str">
        <f>VLOOKUP(A394,'[1]2- &amp; 3-digit SOC'!$A$1:$B$121,2,FALSE)</f>
        <v>Protective Service Occupations</v>
      </c>
      <c r="C394" s="77" t="str">
        <f t="shared" si="29"/>
        <v>33-0000 Protective Service Occupations</v>
      </c>
      <c r="D394" s="77" t="str">
        <f t="shared" si="30"/>
        <v>33-9000</v>
      </c>
      <c r="E394" s="77" t="str">
        <f>VLOOKUP(D394,'[1]2- &amp; 3-digit SOC'!$A$1:$B$121,2,FALSE)</f>
        <v>Other Protective Service Workers</v>
      </c>
      <c r="F394" s="77" t="str">
        <f t="shared" si="31"/>
        <v>33-9000 Other Protective Service Workers</v>
      </c>
      <c r="G394" s="77" t="s">
        <v>1254</v>
      </c>
      <c r="H394" s="77" t="s">
        <v>1255</v>
      </c>
      <c r="I394" s="77" t="s">
        <v>1256</v>
      </c>
      <c r="J394" s="78" t="str">
        <f>CONCATENATE(H394, " (", R394, ")")</f>
        <v>Lifeguards, Ski Patrol, and Other Recreational Protective Service Workers ($21,655)</v>
      </c>
      <c r="K394" s="70">
        <v>7.8464469234000003</v>
      </c>
      <c r="L394" s="70">
        <v>9.0555769532199992</v>
      </c>
      <c r="M394" s="70">
        <v>10.4112794722</v>
      </c>
      <c r="N394" s="70">
        <v>11.0465819077</v>
      </c>
      <c r="O394" s="70">
        <v>12.2343861617</v>
      </c>
      <c r="P394" s="70">
        <v>13.959649325899999</v>
      </c>
      <c r="Q394" s="71">
        <v>21655.4613021</v>
      </c>
      <c r="R394" s="71" t="str">
        <f>TEXT(Q394, "$#,###")</f>
        <v>$21,655</v>
      </c>
      <c r="S394" s="68" t="s">
        <v>484</v>
      </c>
      <c r="T394" s="68" t="s">
        <v>8</v>
      </c>
      <c r="U394" s="68" t="s">
        <v>317</v>
      </c>
      <c r="V394" s="61">
        <v>3867.5181768799998</v>
      </c>
      <c r="W394" s="61">
        <v>3742.6579059699998</v>
      </c>
      <c r="X394" s="61">
        <f>W394-V394</f>
        <v>-124.86027091000005</v>
      </c>
      <c r="Y394" s="72">
        <f>X394/V394</f>
        <v>-3.2284339775418253E-2</v>
      </c>
      <c r="Z394" s="61">
        <v>3742.6579059699998</v>
      </c>
      <c r="AA394" s="61">
        <v>3904.4334302900002</v>
      </c>
      <c r="AB394" s="61">
        <f>AA394-Z394</f>
        <v>161.77552432000039</v>
      </c>
      <c r="AC394" s="72">
        <f>AB394/Z394</f>
        <v>4.3224769237377676E-2</v>
      </c>
      <c r="AD394" s="61">
        <v>3927.2397845599999</v>
      </c>
      <c r="AE394" s="61">
        <v>981.80994613999997</v>
      </c>
      <c r="AF394" s="61">
        <v>2769.2508895300002</v>
      </c>
      <c r="AG394" s="61">
        <v>923.08362984500002</v>
      </c>
      <c r="AH394" s="62">
        <v>0.24299999999999999</v>
      </c>
      <c r="AI394" s="61">
        <v>3680.6649495000001</v>
      </c>
      <c r="AJ394" s="61">
        <v>5450.76265014</v>
      </c>
      <c r="AK394" s="63">
        <f>AJ394/AI394</f>
        <v>1.4809179115530358</v>
      </c>
      <c r="AL394" s="73">
        <v>93.3</v>
      </c>
      <c r="AM394" s="74">
        <v>1.059169</v>
      </c>
      <c r="AN394" s="74">
        <v>1.0569919999999999</v>
      </c>
      <c r="AO394" s="75">
        <v>0.412586981761</v>
      </c>
      <c r="AP394" s="75">
        <v>0.25624826952500002</v>
      </c>
      <c r="AQ394" s="75">
        <v>8.8882278593899994E-2</v>
      </c>
      <c r="AR394" s="75">
        <v>8.1728577889600001E-2</v>
      </c>
      <c r="AS394" s="75">
        <v>3.9425178754799999E-2</v>
      </c>
      <c r="AT394" s="75">
        <v>4.3220940234100003E-2</v>
      </c>
      <c r="AU394" s="75">
        <v>4.3448194325200001E-2</v>
      </c>
      <c r="AV394" s="75">
        <v>3.4459578916299999E-2</v>
      </c>
      <c r="AW394" s="61">
        <v>0</v>
      </c>
      <c r="AX394" s="61">
        <v>0</v>
      </c>
      <c r="AY394" s="61">
        <v>0</v>
      </c>
      <c r="AZ394" s="61">
        <v>0</v>
      </c>
      <c r="BA394" s="61">
        <v>0</v>
      </c>
      <c r="BB394" s="61">
        <f>SUM(AW394:BA394)</f>
        <v>0</v>
      </c>
      <c r="BC394" s="61">
        <f>BA394-AW394</f>
        <v>0</v>
      </c>
      <c r="BD394" s="62">
        <v>0</v>
      </c>
      <c r="BE394" s="67">
        <f>IF(K394&lt;BE$6,1,0)</f>
        <v>1</v>
      </c>
      <c r="BF394" s="67">
        <f>+IF(AND(K394&gt;=BF$5,K394&lt;BF$6),1,0)</f>
        <v>0</v>
      </c>
      <c r="BG394" s="67">
        <f>+IF(AND(K394&gt;=BG$5,K394&lt;BG$6),1,0)</f>
        <v>0</v>
      </c>
      <c r="BH394" s="67">
        <f>+IF(AND(K394&gt;=BH$5,K394&lt;BH$6),1,0)</f>
        <v>0</v>
      </c>
      <c r="BI394" s="67">
        <f>+IF(K394&gt;=BI$6,1,0)</f>
        <v>0</v>
      </c>
      <c r="BJ394" s="67">
        <f>IF(M394&lt;BJ$6,1,0)</f>
        <v>1</v>
      </c>
      <c r="BK394" s="67">
        <f>+IF(AND(M394&gt;=BK$5,M394&lt;BK$6),1,0)</f>
        <v>0</v>
      </c>
      <c r="BL394" s="67">
        <f>+IF(AND(M394&gt;=BL$5,M394&lt;BL$6),1,0)</f>
        <v>0</v>
      </c>
      <c r="BM394" s="67">
        <f>+IF(AND(M394&gt;=BM$5,M394&lt;BM$6),1,0)</f>
        <v>0</v>
      </c>
      <c r="BN394" s="67">
        <f>+IF(M394&gt;=BN$6,1,0)</f>
        <v>0</v>
      </c>
      <c r="BO394" s="67" t="str">
        <f>+IF(M394&gt;=BO$6,"YES","NO")</f>
        <v>NO</v>
      </c>
      <c r="BP394" s="67" t="str">
        <f>+IF(K394&gt;=BP$6,"YES","NO")</f>
        <v>NO</v>
      </c>
      <c r="BQ394" s="67" t="str">
        <f>+IF(ISERROR(VLOOKUP(E394,'[1]Hi Tech List (2020)'!$A$2:$B$84,1,FALSE)),"NO","YES")</f>
        <v>NO</v>
      </c>
      <c r="BR394" s="67" t="str">
        <f>IF(AL394&gt;=BR$6,"YES","NO")</f>
        <v>NO</v>
      </c>
      <c r="BS394" s="67" t="str">
        <f>IF(AB394&gt;BS$6,"YES","NO")</f>
        <v>YES</v>
      </c>
      <c r="BT394" s="67" t="str">
        <f>IF(AC394&gt;BT$6,"YES","NO")</f>
        <v>NO</v>
      </c>
      <c r="BU394" s="67" t="str">
        <f>IF(AD394&gt;BU$6,"YES","NO")</f>
        <v>YES</v>
      </c>
      <c r="BV394" s="67" t="str">
        <f>IF(OR(BS394="YES",BT394="YES",BU394="YES"),"YES","NO")</f>
        <v>YES</v>
      </c>
      <c r="BW394" s="67" t="str">
        <f>+IF(BE394=1,BE$8,IF(BF394=1,BF$8,IF(BG394=1,BG$8,IF(BH394=1,BH$8,BI$8))))</f>
        <v>&lt;$15</v>
      </c>
      <c r="BX394" s="67" t="str">
        <f>+IF(BJ394=1,BJ$8,IF(BK394=1,BK$8,IF(BL394=1,BL$8,IF(BM394=1,BM$8,BN$8))))</f>
        <v>&lt;$15</v>
      </c>
    </row>
    <row r="395" spans="1:76" ht="25.5" hidden="1" x14ac:dyDescent="0.2">
      <c r="A395" s="77" t="str">
        <f t="shared" si="28"/>
        <v>33-0000</v>
      </c>
      <c r="B395" s="77" t="str">
        <f>VLOOKUP(A395,'[1]2- &amp; 3-digit SOC'!$A$1:$B$121,2,FALSE)</f>
        <v>Protective Service Occupations</v>
      </c>
      <c r="C395" s="77" t="str">
        <f t="shared" si="29"/>
        <v>33-0000 Protective Service Occupations</v>
      </c>
      <c r="D395" s="77" t="str">
        <f t="shared" si="30"/>
        <v>33-9000</v>
      </c>
      <c r="E395" s="77" t="str">
        <f>VLOOKUP(D395,'[1]2- &amp; 3-digit SOC'!$A$1:$B$121,2,FALSE)</f>
        <v>Other Protective Service Workers</v>
      </c>
      <c r="F395" s="77" t="str">
        <f t="shared" si="31"/>
        <v>33-9000 Other Protective Service Workers</v>
      </c>
      <c r="G395" s="77" t="s">
        <v>1257</v>
      </c>
      <c r="H395" s="77" t="s">
        <v>1258</v>
      </c>
      <c r="I395" s="77" t="s">
        <v>1259</v>
      </c>
      <c r="J395" s="78" t="str">
        <f>CONCATENATE(H395, " (", R395, ")")</f>
        <v>School Bus Monitors and Protective Service Workers, All Other ($23,572)</v>
      </c>
      <c r="K395" s="70">
        <v>8.1378477506400007</v>
      </c>
      <c r="L395" s="70">
        <v>9.1973349281000001</v>
      </c>
      <c r="M395" s="70">
        <v>11.332907336</v>
      </c>
      <c r="N395" s="70">
        <v>13.2495246103</v>
      </c>
      <c r="O395" s="70">
        <v>15.697850624599999</v>
      </c>
      <c r="P395" s="70">
        <v>21.094907919400001</v>
      </c>
      <c r="Q395" s="71">
        <v>23572.447258799999</v>
      </c>
      <c r="R395" s="71" t="str">
        <f>TEXT(Q395, "$#,###")</f>
        <v>$23,572</v>
      </c>
      <c r="S395" s="68" t="s">
        <v>307</v>
      </c>
      <c r="T395" s="68" t="s">
        <v>8</v>
      </c>
      <c r="U395" s="68" t="s">
        <v>317</v>
      </c>
      <c r="V395" s="61">
        <v>2261.3388553999998</v>
      </c>
      <c r="W395" s="61">
        <v>2684.4560298400002</v>
      </c>
      <c r="X395" s="61">
        <f>W395-V395</f>
        <v>423.11717444000033</v>
      </c>
      <c r="Y395" s="72">
        <f>X395/V395</f>
        <v>0.18710914263451095</v>
      </c>
      <c r="Z395" s="61">
        <v>2684.4560298400002</v>
      </c>
      <c r="AA395" s="61">
        <v>2807.0926069799998</v>
      </c>
      <c r="AB395" s="61">
        <f>AA395-Z395</f>
        <v>122.63657713999964</v>
      </c>
      <c r="AC395" s="72">
        <f>AB395/Z395</f>
        <v>4.5683958230937786E-2</v>
      </c>
      <c r="AD395" s="61">
        <v>2819.8699388199998</v>
      </c>
      <c r="AE395" s="61">
        <v>704.96748470399996</v>
      </c>
      <c r="AF395" s="61">
        <v>1988.90903306</v>
      </c>
      <c r="AG395" s="61">
        <v>662.96967768599995</v>
      </c>
      <c r="AH395" s="62">
        <v>0.24299999999999999</v>
      </c>
      <c r="AI395" s="61">
        <v>2632.46232212</v>
      </c>
      <c r="AJ395" s="61">
        <v>3204.6477814499999</v>
      </c>
      <c r="AK395" s="63">
        <f>AJ395/AI395</f>
        <v>1.2173575114530801</v>
      </c>
      <c r="AL395" s="73">
        <v>91.2</v>
      </c>
      <c r="AM395" s="74">
        <v>0.75770999999999999</v>
      </c>
      <c r="AN395" s="74">
        <v>0.76147200000000004</v>
      </c>
      <c r="AO395" s="75">
        <v>0.16349212508700001</v>
      </c>
      <c r="AP395" s="75">
        <v>0.14846778123900001</v>
      </c>
      <c r="AQ395" s="75">
        <v>8.6582330297099996E-2</v>
      </c>
      <c r="AR395" s="75">
        <v>0.14961055577900001</v>
      </c>
      <c r="AS395" s="75">
        <v>0.102470606817</v>
      </c>
      <c r="AT395" s="75">
        <v>0.13823516909299999</v>
      </c>
      <c r="AU395" s="75">
        <v>0.103590429936</v>
      </c>
      <c r="AV395" s="75">
        <v>0.107551001752</v>
      </c>
      <c r="AW395" s="61">
        <v>45</v>
      </c>
      <c r="AX395" s="61">
        <v>36</v>
      </c>
      <c r="AY395" s="61">
        <v>2</v>
      </c>
      <c r="AZ395" s="61">
        <v>0</v>
      </c>
      <c r="BA395" s="61">
        <v>0</v>
      </c>
      <c r="BB395" s="61">
        <f>SUM(AW395:BA395)</f>
        <v>83</v>
      </c>
      <c r="BC395" s="61">
        <f>BA395-AW395</f>
        <v>-45</v>
      </c>
      <c r="BD395" s="62">
        <f>BC395/AW395</f>
        <v>-1</v>
      </c>
      <c r="BE395" s="67">
        <f>IF(K395&lt;BE$6,1,0)</f>
        <v>1</v>
      </c>
      <c r="BF395" s="67">
        <f>+IF(AND(K395&gt;=BF$5,K395&lt;BF$6),1,0)</f>
        <v>0</v>
      </c>
      <c r="BG395" s="67">
        <f>+IF(AND(K395&gt;=BG$5,K395&lt;BG$6),1,0)</f>
        <v>0</v>
      </c>
      <c r="BH395" s="67">
        <f>+IF(AND(K395&gt;=BH$5,K395&lt;BH$6),1,0)</f>
        <v>0</v>
      </c>
      <c r="BI395" s="67">
        <f>+IF(K395&gt;=BI$6,1,0)</f>
        <v>0</v>
      </c>
      <c r="BJ395" s="67">
        <f>IF(M395&lt;BJ$6,1,0)</f>
        <v>1</v>
      </c>
      <c r="BK395" s="67">
        <f>+IF(AND(M395&gt;=BK$5,M395&lt;BK$6),1,0)</f>
        <v>0</v>
      </c>
      <c r="BL395" s="67">
        <f>+IF(AND(M395&gt;=BL$5,M395&lt;BL$6),1,0)</f>
        <v>0</v>
      </c>
      <c r="BM395" s="67">
        <f>+IF(AND(M395&gt;=BM$5,M395&lt;BM$6),1,0)</f>
        <v>0</v>
      </c>
      <c r="BN395" s="67">
        <f>+IF(M395&gt;=BN$6,1,0)</f>
        <v>0</v>
      </c>
      <c r="BO395" s="67" t="str">
        <f>+IF(M395&gt;=BO$6,"YES","NO")</f>
        <v>NO</v>
      </c>
      <c r="BP395" s="67" t="str">
        <f>+IF(K395&gt;=BP$6,"YES","NO")</f>
        <v>NO</v>
      </c>
      <c r="BQ395" s="67" t="str">
        <f>+IF(ISERROR(VLOOKUP(E395,'[1]Hi Tech List (2020)'!$A$2:$B$84,1,FALSE)),"NO","YES")</f>
        <v>NO</v>
      </c>
      <c r="BR395" s="67" t="str">
        <f>IF(AL395&gt;=BR$6,"YES","NO")</f>
        <v>NO</v>
      </c>
      <c r="BS395" s="67" t="str">
        <f>IF(AB395&gt;BS$6,"YES","NO")</f>
        <v>YES</v>
      </c>
      <c r="BT395" s="67" t="str">
        <f>IF(AC395&gt;BT$6,"YES","NO")</f>
        <v>NO</v>
      </c>
      <c r="BU395" s="67" t="str">
        <f>IF(AD395&gt;BU$6,"YES","NO")</f>
        <v>YES</v>
      </c>
      <c r="BV395" s="67" t="str">
        <f>IF(OR(BS395="YES",BT395="YES",BU395="YES"),"YES","NO")</f>
        <v>YES</v>
      </c>
      <c r="BW395" s="67" t="str">
        <f>+IF(BE395=1,BE$8,IF(BF395=1,BF$8,IF(BG395=1,BG$8,IF(BH395=1,BH$8,BI$8))))</f>
        <v>&lt;$15</v>
      </c>
      <c r="BX395" s="67" t="str">
        <f>+IF(BJ395=1,BJ$8,IF(BK395=1,BK$8,IF(BL395=1,BL$8,IF(BM395=1,BM$8,BN$8))))</f>
        <v>&lt;$15</v>
      </c>
    </row>
    <row r="396" spans="1:76" hidden="1" x14ac:dyDescent="0.2">
      <c r="A396" s="77" t="str">
        <f t="shared" si="28"/>
        <v>35-0000</v>
      </c>
      <c r="B396" s="77" t="str">
        <f>VLOOKUP(A396,'[1]2- &amp; 3-digit SOC'!$A$1:$B$121,2,FALSE)</f>
        <v>Food Preparation and Serving Related Occupations</v>
      </c>
      <c r="C396" s="77" t="str">
        <f t="shared" si="29"/>
        <v>35-0000 Food Preparation and Serving Related Occupations</v>
      </c>
      <c r="D396" s="77" t="str">
        <f t="shared" si="30"/>
        <v>35-1000</v>
      </c>
      <c r="E396" s="77" t="str">
        <f>VLOOKUP(D396,'[1]2- &amp; 3-digit SOC'!$A$1:$B$121,2,FALSE)</f>
        <v>Supervisors of Food Preparation and Serving Workers</v>
      </c>
      <c r="F396" s="77" t="str">
        <f t="shared" si="31"/>
        <v>35-1000 Supervisors of Food Preparation and Serving Workers</v>
      </c>
      <c r="G396" s="77" t="s">
        <v>1260</v>
      </c>
      <c r="H396" s="77" t="s">
        <v>1261</v>
      </c>
      <c r="I396" s="77" t="s">
        <v>1262</v>
      </c>
      <c r="J396" s="78" t="str">
        <f>CONCATENATE(H396, " (", R396, ")")</f>
        <v>Chefs and Head Cooks ($53,122)</v>
      </c>
      <c r="K396" s="70">
        <v>12.594336998799999</v>
      </c>
      <c r="L396" s="70">
        <v>18.334177582599999</v>
      </c>
      <c r="M396" s="70">
        <v>25.5394418843</v>
      </c>
      <c r="N396" s="70">
        <v>25.834208481600001</v>
      </c>
      <c r="O396" s="70">
        <v>32.078705098900002</v>
      </c>
      <c r="P396" s="70">
        <v>38.274952424200002</v>
      </c>
      <c r="Q396" s="71">
        <v>53122.039119300003</v>
      </c>
      <c r="R396" s="71" t="str">
        <f>TEXT(Q396, "$#,###")</f>
        <v>$53,122</v>
      </c>
      <c r="S396" s="68" t="s">
        <v>307</v>
      </c>
      <c r="T396" s="68" t="s">
        <v>539</v>
      </c>
      <c r="U396" s="68" t="s">
        <v>8</v>
      </c>
      <c r="V396" s="61">
        <v>2296.7008713999999</v>
      </c>
      <c r="W396" s="61">
        <v>2272.73301606</v>
      </c>
      <c r="X396" s="61">
        <f>W396-V396</f>
        <v>-23.967855339999915</v>
      </c>
      <c r="Y396" s="72">
        <f>X396/V396</f>
        <v>-1.0435775785372445E-2</v>
      </c>
      <c r="Z396" s="61">
        <v>2272.73301606</v>
      </c>
      <c r="AA396" s="61">
        <v>2387.0515220799998</v>
      </c>
      <c r="AB396" s="61">
        <f>AA396-Z396</f>
        <v>114.31850601999986</v>
      </c>
      <c r="AC396" s="72">
        <f>AB396/Z396</f>
        <v>5.0300015537320754E-2</v>
      </c>
      <c r="AD396" s="61">
        <v>1211.24257098</v>
      </c>
      <c r="AE396" s="61">
        <v>302.81064274599998</v>
      </c>
      <c r="AF396" s="61">
        <v>791.56603281299999</v>
      </c>
      <c r="AG396" s="61">
        <v>263.85534427099998</v>
      </c>
      <c r="AH396" s="62">
        <v>0.114</v>
      </c>
      <c r="AI396" s="61">
        <v>2227.6599939100001</v>
      </c>
      <c r="AJ396" s="61">
        <v>1611.62019164</v>
      </c>
      <c r="AK396" s="63">
        <f>AJ396/AI396</f>
        <v>0.7234587845747843</v>
      </c>
      <c r="AL396" s="73">
        <v>93.2</v>
      </c>
      <c r="AM396" s="74">
        <v>0.64761599999999997</v>
      </c>
      <c r="AN396" s="74">
        <v>0.65022000000000002</v>
      </c>
      <c r="AO396" s="75">
        <v>6.5747738137100003E-3</v>
      </c>
      <c r="AP396" s="75">
        <v>2.1322178522299999E-2</v>
      </c>
      <c r="AQ396" s="75">
        <v>3.3250045826699999E-2</v>
      </c>
      <c r="AR396" s="75">
        <v>0.23717475467499999</v>
      </c>
      <c r="AS396" s="75">
        <v>0.26243040418899999</v>
      </c>
      <c r="AT396" s="75">
        <v>0.26418454444900002</v>
      </c>
      <c r="AU396" s="75">
        <v>0.13493674122499999</v>
      </c>
      <c r="AV396" s="75">
        <v>4.0126557299900001E-2</v>
      </c>
      <c r="AW396" s="61">
        <v>780</v>
      </c>
      <c r="AX396" s="61">
        <v>729</v>
      </c>
      <c r="AY396" s="61">
        <v>716</v>
      </c>
      <c r="AZ396" s="61">
        <v>466</v>
      </c>
      <c r="BA396" s="61">
        <v>409</v>
      </c>
      <c r="BB396" s="61">
        <f>SUM(AW396:BA396)</f>
        <v>3100</v>
      </c>
      <c r="BC396" s="61">
        <f>BA396-AW396</f>
        <v>-371</v>
      </c>
      <c r="BD396" s="62">
        <f>BC396/AW396</f>
        <v>-0.47564102564102562</v>
      </c>
      <c r="BE396" s="67">
        <f>IF(K396&lt;BE$6,1,0)</f>
        <v>1</v>
      </c>
      <c r="BF396" s="67">
        <f>+IF(AND(K396&gt;=BF$5,K396&lt;BF$6),1,0)</f>
        <v>0</v>
      </c>
      <c r="BG396" s="67">
        <f>+IF(AND(K396&gt;=BG$5,K396&lt;BG$6),1,0)</f>
        <v>0</v>
      </c>
      <c r="BH396" s="67">
        <f>+IF(AND(K396&gt;=BH$5,K396&lt;BH$6),1,0)</f>
        <v>0</v>
      </c>
      <c r="BI396" s="67">
        <f>+IF(K396&gt;=BI$6,1,0)</f>
        <v>0</v>
      </c>
      <c r="BJ396" s="67">
        <f>IF(M396&lt;BJ$6,1,0)</f>
        <v>0</v>
      </c>
      <c r="BK396" s="67">
        <f>+IF(AND(M396&gt;=BK$5,M396&lt;BK$6),1,0)</f>
        <v>0</v>
      </c>
      <c r="BL396" s="67">
        <f>+IF(AND(M396&gt;=BL$5,M396&lt;BL$6),1,0)</f>
        <v>0</v>
      </c>
      <c r="BM396" s="67">
        <f>+IF(AND(M396&gt;=BM$5,M396&lt;BM$6),1,0)</f>
        <v>1</v>
      </c>
      <c r="BN396" s="67">
        <f>+IF(M396&gt;=BN$6,1,0)</f>
        <v>0</v>
      </c>
      <c r="BO396" s="67" t="str">
        <f>+IF(M396&gt;=BO$6,"YES","NO")</f>
        <v>YES</v>
      </c>
      <c r="BP396" s="67" t="str">
        <f>+IF(K396&gt;=BP$6,"YES","NO")</f>
        <v>NO</v>
      </c>
      <c r="BQ396" s="67" t="str">
        <f>+IF(ISERROR(VLOOKUP(E396,'[1]Hi Tech List (2020)'!$A$2:$B$84,1,FALSE)),"NO","YES")</f>
        <v>NO</v>
      </c>
      <c r="BR396" s="67" t="str">
        <f>IF(AL396&gt;=BR$6,"YES","NO")</f>
        <v>NO</v>
      </c>
      <c r="BS396" s="67" t="str">
        <f>IF(AB396&gt;BS$6,"YES","NO")</f>
        <v>YES</v>
      </c>
      <c r="BT396" s="67" t="str">
        <f>IF(AC396&gt;BT$6,"YES","NO")</f>
        <v>NO</v>
      </c>
      <c r="BU396" s="67" t="str">
        <f>IF(AD396&gt;BU$6,"YES","NO")</f>
        <v>YES</v>
      </c>
      <c r="BV396" s="67" t="str">
        <f>IF(OR(BS396="YES",BT396="YES",BU396="YES"),"YES","NO")</f>
        <v>YES</v>
      </c>
      <c r="BW396" s="67" t="str">
        <f>+IF(BE396=1,BE$8,IF(BF396=1,BF$8,IF(BG396=1,BG$8,IF(BH396=1,BH$8,BI$8))))</f>
        <v>&lt;$15</v>
      </c>
      <c r="BX396" s="67" t="str">
        <f>+IF(BJ396=1,BJ$8,IF(BK396=1,BK$8,IF(BL396=1,BL$8,IF(BM396=1,BM$8,BN$8))))</f>
        <v>$25-30</v>
      </c>
    </row>
    <row r="397" spans="1:76" ht="25.5" hidden="1" x14ac:dyDescent="0.2">
      <c r="A397" s="77" t="str">
        <f t="shared" si="28"/>
        <v>35-0000</v>
      </c>
      <c r="B397" s="77" t="str">
        <f>VLOOKUP(A397,'[1]2- &amp; 3-digit SOC'!$A$1:$B$121,2,FALSE)</f>
        <v>Food Preparation and Serving Related Occupations</v>
      </c>
      <c r="C397" s="77" t="str">
        <f t="shared" si="29"/>
        <v>35-0000 Food Preparation and Serving Related Occupations</v>
      </c>
      <c r="D397" s="77" t="str">
        <f t="shared" si="30"/>
        <v>35-1000</v>
      </c>
      <c r="E397" s="77" t="str">
        <f>VLOOKUP(D397,'[1]2- &amp; 3-digit SOC'!$A$1:$B$121,2,FALSE)</f>
        <v>Supervisors of Food Preparation and Serving Workers</v>
      </c>
      <c r="F397" s="77" t="str">
        <f t="shared" si="31"/>
        <v>35-1000 Supervisors of Food Preparation and Serving Workers</v>
      </c>
      <c r="G397" s="77" t="s">
        <v>1263</v>
      </c>
      <c r="H397" s="77" t="s">
        <v>1264</v>
      </c>
      <c r="I397" s="77" t="s">
        <v>1265</v>
      </c>
      <c r="J397" s="78" t="str">
        <f>CONCATENATE(H397, " (", R397, ")")</f>
        <v>First-Line Supervisors of Food Preparation and Serving Workers ($32,468)</v>
      </c>
      <c r="K397" s="70">
        <v>10.543280149799999</v>
      </c>
      <c r="L397" s="70">
        <v>12.448844459</v>
      </c>
      <c r="M397" s="70">
        <v>15.609415267199999</v>
      </c>
      <c r="N397" s="70">
        <v>17.429161847900001</v>
      </c>
      <c r="O397" s="70">
        <v>21.7250174795</v>
      </c>
      <c r="P397" s="70">
        <v>27.756951119299998</v>
      </c>
      <c r="Q397" s="71">
        <v>32467.583755700001</v>
      </c>
      <c r="R397" s="71" t="str">
        <f>TEXT(Q397, "$#,###")</f>
        <v>$32,468</v>
      </c>
      <c r="S397" s="68" t="s">
        <v>307</v>
      </c>
      <c r="T397" s="68" t="s">
        <v>546</v>
      </c>
      <c r="U397" s="68" t="s">
        <v>8</v>
      </c>
      <c r="V397" s="61">
        <v>24401.2074894</v>
      </c>
      <c r="W397" s="61">
        <v>25769.296209299999</v>
      </c>
      <c r="X397" s="61">
        <f>W397-V397</f>
        <v>1368.088719899999</v>
      </c>
      <c r="Y397" s="72">
        <f>X397/V397</f>
        <v>5.6066435257120094E-2</v>
      </c>
      <c r="Z397" s="61">
        <v>25769.296209299999</v>
      </c>
      <c r="AA397" s="61">
        <v>27118.793781</v>
      </c>
      <c r="AB397" s="61">
        <f>AA397-Z397</f>
        <v>1349.4975717000016</v>
      </c>
      <c r="AC397" s="72">
        <f>AB397/Z397</f>
        <v>5.2368429496067313E-2</v>
      </c>
      <c r="AD397" s="61">
        <v>16164.222996300001</v>
      </c>
      <c r="AE397" s="61">
        <v>4041.0557490800002</v>
      </c>
      <c r="AF397" s="61">
        <v>10788.724400499999</v>
      </c>
      <c r="AG397" s="61">
        <v>3596.2414668299998</v>
      </c>
      <c r="AH397" s="62">
        <v>0.13700000000000001</v>
      </c>
      <c r="AI397" s="61">
        <v>25193.599025200001</v>
      </c>
      <c r="AJ397" s="61">
        <v>29028.874638699999</v>
      </c>
      <c r="AK397" s="63">
        <f>AJ397/AI397</f>
        <v>1.1522321447469155</v>
      </c>
      <c r="AL397" s="73">
        <v>107.7</v>
      </c>
      <c r="AM397" s="74">
        <v>1.0677779999999999</v>
      </c>
      <c r="AN397" s="74">
        <v>1.0776490000000001</v>
      </c>
      <c r="AO397" s="75">
        <v>2.0220746754199999E-2</v>
      </c>
      <c r="AP397" s="75">
        <v>6.57712600753E-2</v>
      </c>
      <c r="AQ397" s="75">
        <v>8.10514009087E-2</v>
      </c>
      <c r="AR397" s="75">
        <v>0.26326836140900001</v>
      </c>
      <c r="AS397" s="75">
        <v>0.22421703326699999</v>
      </c>
      <c r="AT397" s="75">
        <v>0.17863209783100001</v>
      </c>
      <c r="AU397" s="75">
        <v>0.11060930958</v>
      </c>
      <c r="AV397" s="75">
        <v>5.6229790175400002E-2</v>
      </c>
      <c r="AW397" s="61">
        <v>625</v>
      </c>
      <c r="AX397" s="61">
        <v>556</v>
      </c>
      <c r="AY397" s="61">
        <v>549</v>
      </c>
      <c r="AZ397" s="61">
        <v>372</v>
      </c>
      <c r="BA397" s="61">
        <v>306</v>
      </c>
      <c r="BB397" s="61">
        <f>SUM(AW397:BA397)</f>
        <v>2408</v>
      </c>
      <c r="BC397" s="61">
        <f>BA397-AW397</f>
        <v>-319</v>
      </c>
      <c r="BD397" s="62">
        <f>BC397/AW397</f>
        <v>-0.51039999999999996</v>
      </c>
      <c r="BE397" s="67">
        <f>IF(K397&lt;BE$6,1,0)</f>
        <v>1</v>
      </c>
      <c r="BF397" s="67">
        <f>+IF(AND(K397&gt;=BF$5,K397&lt;BF$6),1,0)</f>
        <v>0</v>
      </c>
      <c r="BG397" s="67">
        <f>+IF(AND(K397&gt;=BG$5,K397&lt;BG$6),1,0)</f>
        <v>0</v>
      </c>
      <c r="BH397" s="67">
        <f>+IF(AND(K397&gt;=BH$5,K397&lt;BH$6),1,0)</f>
        <v>0</v>
      </c>
      <c r="BI397" s="67">
        <f>+IF(K397&gt;=BI$6,1,0)</f>
        <v>0</v>
      </c>
      <c r="BJ397" s="67">
        <f>IF(M397&lt;BJ$6,1,0)</f>
        <v>0</v>
      </c>
      <c r="BK397" s="67">
        <f>+IF(AND(M397&gt;=BK$5,M397&lt;BK$6),1,0)</f>
        <v>1</v>
      </c>
      <c r="BL397" s="67">
        <f>+IF(AND(M397&gt;=BL$5,M397&lt;BL$6),1,0)</f>
        <v>0</v>
      </c>
      <c r="BM397" s="67">
        <f>+IF(AND(M397&gt;=BM$5,M397&lt;BM$6),1,0)</f>
        <v>0</v>
      </c>
      <c r="BN397" s="67">
        <f>+IF(M397&gt;=BN$6,1,0)</f>
        <v>0</v>
      </c>
      <c r="BO397" s="67" t="str">
        <f>+IF(M397&gt;=BO$6,"YES","NO")</f>
        <v>NO</v>
      </c>
      <c r="BP397" s="67" t="str">
        <f>+IF(K397&gt;=BP$6,"YES","NO")</f>
        <v>NO</v>
      </c>
      <c r="BQ397" s="67" t="str">
        <f>+IF(ISERROR(VLOOKUP(E397,'[1]Hi Tech List (2020)'!$A$2:$B$84,1,FALSE)),"NO","YES")</f>
        <v>NO</v>
      </c>
      <c r="BR397" s="67" t="str">
        <f>IF(AL397&gt;=BR$6,"YES","NO")</f>
        <v>YES</v>
      </c>
      <c r="BS397" s="67" t="str">
        <f>IF(AB397&gt;BS$6,"YES","NO")</f>
        <v>YES</v>
      </c>
      <c r="BT397" s="67" t="str">
        <f>IF(AC397&gt;BT$6,"YES","NO")</f>
        <v>NO</v>
      </c>
      <c r="BU397" s="67" t="str">
        <f>IF(AD397&gt;BU$6,"YES","NO")</f>
        <v>YES</v>
      </c>
      <c r="BV397" s="67" t="str">
        <f>IF(OR(BS397="YES",BT397="YES",BU397="YES"),"YES","NO")</f>
        <v>YES</v>
      </c>
      <c r="BW397" s="67" t="str">
        <f>+IF(BE397=1,BE$8,IF(BF397=1,BF$8,IF(BG397=1,BG$8,IF(BH397=1,BH$8,BI$8))))</f>
        <v>&lt;$15</v>
      </c>
      <c r="BX397" s="67" t="str">
        <f>+IF(BJ397=1,BJ$8,IF(BK397=1,BK$8,IF(BL397=1,BL$8,IF(BM397=1,BM$8,BN$8))))</f>
        <v>$15-20</v>
      </c>
    </row>
    <row r="398" spans="1:76" hidden="1" x14ac:dyDescent="0.2">
      <c r="A398" s="77" t="str">
        <f t="shared" si="28"/>
        <v>35-0000</v>
      </c>
      <c r="B398" s="77" t="str">
        <f>VLOOKUP(A398,'[1]2- &amp; 3-digit SOC'!$A$1:$B$121,2,FALSE)</f>
        <v>Food Preparation and Serving Related Occupations</v>
      </c>
      <c r="C398" s="77" t="str">
        <f t="shared" si="29"/>
        <v>35-0000 Food Preparation and Serving Related Occupations</v>
      </c>
      <c r="D398" s="77" t="str">
        <f t="shared" si="30"/>
        <v>35-2000</v>
      </c>
      <c r="E398" s="77" t="str">
        <f>VLOOKUP(D398,'[1]2- &amp; 3-digit SOC'!$A$1:$B$121,2,FALSE)</f>
        <v>Cooks and Food Preparation Workers</v>
      </c>
      <c r="F398" s="77" t="str">
        <f t="shared" si="31"/>
        <v>35-2000 Cooks and Food Preparation Workers</v>
      </c>
      <c r="G398" s="77" t="s">
        <v>1266</v>
      </c>
      <c r="H398" s="77" t="s">
        <v>1267</v>
      </c>
      <c r="I398" s="77" t="s">
        <v>1268</v>
      </c>
      <c r="J398" s="78" t="str">
        <f>CONCATENATE(H398, " (", R398, ")")</f>
        <v>Cooks, Fast Food ($21,164)</v>
      </c>
      <c r="K398" s="70">
        <v>8.0905665104299995</v>
      </c>
      <c r="L398" s="70">
        <v>8.8933088973600007</v>
      </c>
      <c r="M398" s="70">
        <v>10.17497886</v>
      </c>
      <c r="N398" s="70">
        <v>10.579792443300001</v>
      </c>
      <c r="O398" s="70">
        <v>11.847285037700001</v>
      </c>
      <c r="P398" s="70">
        <v>13.509138740699999</v>
      </c>
      <c r="Q398" s="71">
        <v>21163.956028799999</v>
      </c>
      <c r="R398" s="71" t="str">
        <f>TEXT(Q398, "$#,###")</f>
        <v>$21,164</v>
      </c>
      <c r="S398" s="68" t="s">
        <v>484</v>
      </c>
      <c r="T398" s="68" t="s">
        <v>8</v>
      </c>
      <c r="U398" s="68" t="s">
        <v>317</v>
      </c>
      <c r="V398" s="61">
        <v>11384.0504351</v>
      </c>
      <c r="W398" s="61">
        <v>11020.156931199999</v>
      </c>
      <c r="X398" s="61">
        <f>W398-V398</f>
        <v>-363.89350390000072</v>
      </c>
      <c r="Y398" s="72">
        <f>X398/V398</f>
        <v>-3.1965204825342486E-2</v>
      </c>
      <c r="Z398" s="61">
        <v>11020.156931199999</v>
      </c>
      <c r="AA398" s="61">
        <v>11149.3589094</v>
      </c>
      <c r="AB398" s="61">
        <f>AA398-Z398</f>
        <v>129.20197820000067</v>
      </c>
      <c r="AC398" s="72">
        <f>AB398/Z398</f>
        <v>1.1724150482304583E-2</v>
      </c>
      <c r="AD398" s="61">
        <v>5880.9680440900001</v>
      </c>
      <c r="AE398" s="61">
        <v>1470.2420110200001</v>
      </c>
      <c r="AF398" s="61">
        <v>4289.0448411799998</v>
      </c>
      <c r="AG398" s="61">
        <v>1429.68161373</v>
      </c>
      <c r="AH398" s="62">
        <v>0.129</v>
      </c>
      <c r="AI398" s="61">
        <v>10966.5245813</v>
      </c>
      <c r="AJ398" s="61">
        <v>14427.0629663</v>
      </c>
      <c r="AK398" s="63">
        <f>AJ398/AI398</f>
        <v>1.3155547009761754</v>
      </c>
      <c r="AL398" s="73">
        <v>134.1</v>
      </c>
      <c r="AM398" s="74">
        <v>0.87037699999999996</v>
      </c>
      <c r="AN398" s="74">
        <v>0.88091900000000001</v>
      </c>
      <c r="AO398" s="75">
        <v>7.0347308166699998E-2</v>
      </c>
      <c r="AP398" s="75">
        <v>7.6670302164800003E-2</v>
      </c>
      <c r="AQ398" s="75">
        <v>7.3897574947799999E-2</v>
      </c>
      <c r="AR398" s="75">
        <v>0.252217236447</v>
      </c>
      <c r="AS398" s="75">
        <v>0.225808818928</v>
      </c>
      <c r="AT398" s="75">
        <v>0.15714476725199999</v>
      </c>
      <c r="AU398" s="75">
        <v>9.3557861615599994E-2</v>
      </c>
      <c r="AV398" s="75">
        <v>5.03561304778E-2</v>
      </c>
      <c r="AW398" s="61">
        <v>0</v>
      </c>
      <c r="AX398" s="61">
        <v>0</v>
      </c>
      <c r="AY398" s="61">
        <v>0</v>
      </c>
      <c r="AZ398" s="61">
        <v>0</v>
      </c>
      <c r="BA398" s="61">
        <v>0</v>
      </c>
      <c r="BB398" s="61">
        <f>SUM(AW398:BA398)</f>
        <v>0</v>
      </c>
      <c r="BC398" s="61">
        <f>BA398-AW398</f>
        <v>0</v>
      </c>
      <c r="BD398" s="62">
        <v>0</v>
      </c>
      <c r="BE398" s="67">
        <f>IF(K398&lt;BE$6,1,0)</f>
        <v>1</v>
      </c>
      <c r="BF398" s="67">
        <f>+IF(AND(K398&gt;=BF$5,K398&lt;BF$6),1,0)</f>
        <v>0</v>
      </c>
      <c r="BG398" s="67">
        <f>+IF(AND(K398&gt;=BG$5,K398&lt;BG$6),1,0)</f>
        <v>0</v>
      </c>
      <c r="BH398" s="67">
        <f>+IF(AND(K398&gt;=BH$5,K398&lt;BH$6),1,0)</f>
        <v>0</v>
      </c>
      <c r="BI398" s="67">
        <f>+IF(K398&gt;=BI$6,1,0)</f>
        <v>0</v>
      </c>
      <c r="BJ398" s="67">
        <f>IF(M398&lt;BJ$6,1,0)</f>
        <v>1</v>
      </c>
      <c r="BK398" s="67">
        <f>+IF(AND(M398&gt;=BK$5,M398&lt;BK$6),1,0)</f>
        <v>0</v>
      </c>
      <c r="BL398" s="67">
        <f>+IF(AND(M398&gt;=BL$5,M398&lt;BL$6),1,0)</f>
        <v>0</v>
      </c>
      <c r="BM398" s="67">
        <f>+IF(AND(M398&gt;=BM$5,M398&lt;BM$6),1,0)</f>
        <v>0</v>
      </c>
      <c r="BN398" s="67">
        <f>+IF(M398&gt;=BN$6,1,0)</f>
        <v>0</v>
      </c>
      <c r="BO398" s="67" t="str">
        <f>+IF(M398&gt;=BO$6,"YES","NO")</f>
        <v>NO</v>
      </c>
      <c r="BP398" s="67" t="str">
        <f>+IF(K398&gt;=BP$6,"YES","NO")</f>
        <v>NO</v>
      </c>
      <c r="BQ398" s="67" t="str">
        <f>+IF(ISERROR(VLOOKUP(E398,'[1]Hi Tech List (2020)'!$A$2:$B$84,1,FALSE)),"NO","YES")</f>
        <v>NO</v>
      </c>
      <c r="BR398" s="67" t="str">
        <f>IF(AL398&gt;=BR$6,"YES","NO")</f>
        <v>YES</v>
      </c>
      <c r="BS398" s="67" t="str">
        <f>IF(AB398&gt;BS$6,"YES","NO")</f>
        <v>YES</v>
      </c>
      <c r="BT398" s="67" t="str">
        <f>IF(AC398&gt;BT$6,"YES","NO")</f>
        <v>NO</v>
      </c>
      <c r="BU398" s="67" t="str">
        <f>IF(AD398&gt;BU$6,"YES","NO")</f>
        <v>YES</v>
      </c>
      <c r="BV398" s="67" t="str">
        <f>IF(OR(BS398="YES",BT398="YES",BU398="YES"),"YES","NO")</f>
        <v>YES</v>
      </c>
      <c r="BW398" s="67" t="str">
        <f>+IF(BE398=1,BE$8,IF(BF398=1,BF$8,IF(BG398=1,BG$8,IF(BH398=1,BH$8,BI$8))))</f>
        <v>&lt;$15</v>
      </c>
      <c r="BX398" s="67" t="str">
        <f>+IF(BJ398=1,BJ$8,IF(BK398=1,BK$8,IF(BL398=1,BL$8,IF(BM398=1,BM$8,BN$8))))</f>
        <v>&lt;$15</v>
      </c>
    </row>
    <row r="399" spans="1:76" hidden="1" x14ac:dyDescent="0.2">
      <c r="A399" s="77" t="str">
        <f t="shared" si="28"/>
        <v>35-0000</v>
      </c>
      <c r="B399" s="77" t="str">
        <f>VLOOKUP(A399,'[1]2- &amp; 3-digit SOC'!$A$1:$B$121,2,FALSE)</f>
        <v>Food Preparation and Serving Related Occupations</v>
      </c>
      <c r="C399" s="77" t="str">
        <f t="shared" si="29"/>
        <v>35-0000 Food Preparation and Serving Related Occupations</v>
      </c>
      <c r="D399" s="77" t="str">
        <f t="shared" si="30"/>
        <v>35-2000</v>
      </c>
      <c r="E399" s="77" t="str">
        <f>VLOOKUP(D399,'[1]2- &amp; 3-digit SOC'!$A$1:$B$121,2,FALSE)</f>
        <v>Cooks and Food Preparation Workers</v>
      </c>
      <c r="F399" s="77" t="str">
        <f t="shared" si="31"/>
        <v>35-2000 Cooks and Food Preparation Workers</v>
      </c>
      <c r="G399" s="77" t="s">
        <v>1269</v>
      </c>
      <c r="H399" s="77" t="s">
        <v>1270</v>
      </c>
      <c r="I399" s="77" t="s">
        <v>1271</v>
      </c>
      <c r="J399" s="78" t="str">
        <f>CONCATENATE(H399, " (", R399, ")")</f>
        <v>Cooks, Institution and Cafeteria ($26,811)</v>
      </c>
      <c r="K399" s="70">
        <v>8.9121306318899993</v>
      </c>
      <c r="L399" s="70">
        <v>10.538234280399999</v>
      </c>
      <c r="M399" s="70">
        <v>12.890007823099999</v>
      </c>
      <c r="N399" s="70">
        <v>13.2785075463</v>
      </c>
      <c r="O399" s="70">
        <v>15.260138013100001</v>
      </c>
      <c r="P399" s="70">
        <v>18.2361895698</v>
      </c>
      <c r="Q399" s="71">
        <v>26811.216272000001</v>
      </c>
      <c r="R399" s="71" t="str">
        <f>TEXT(Q399, "$#,###")</f>
        <v>$26,811</v>
      </c>
      <c r="S399" s="68" t="s">
        <v>484</v>
      </c>
      <c r="T399" s="68" t="s">
        <v>8</v>
      </c>
      <c r="U399" s="68" t="s">
        <v>317</v>
      </c>
      <c r="V399" s="61">
        <v>8735.0747986000006</v>
      </c>
      <c r="W399" s="61">
        <v>8568.2083847600006</v>
      </c>
      <c r="X399" s="61">
        <f>W399-V399</f>
        <v>-166.86641383999995</v>
      </c>
      <c r="Y399" s="72">
        <f>X399/V399</f>
        <v>-1.9103032050365978E-2</v>
      </c>
      <c r="Z399" s="61">
        <v>8568.2083847600006</v>
      </c>
      <c r="AA399" s="61">
        <v>8872.5135646800009</v>
      </c>
      <c r="AB399" s="61">
        <f>AA399-Z399</f>
        <v>304.30517992000023</v>
      </c>
      <c r="AC399" s="72">
        <f>AB399/Z399</f>
        <v>3.5515613796375231E-2</v>
      </c>
      <c r="AD399" s="61">
        <v>4873.0050014799999</v>
      </c>
      <c r="AE399" s="61">
        <v>1218.25125037</v>
      </c>
      <c r="AF399" s="61">
        <v>3359.2959230299998</v>
      </c>
      <c r="AG399" s="61">
        <v>1119.76530768</v>
      </c>
      <c r="AH399" s="62">
        <v>0.129</v>
      </c>
      <c r="AI399" s="61">
        <v>8430.0296672200002</v>
      </c>
      <c r="AJ399" s="61">
        <v>6511.41312156</v>
      </c>
      <c r="AK399" s="63">
        <f>AJ399/AI399</f>
        <v>0.77240690467312334</v>
      </c>
      <c r="AL399" s="73">
        <v>108.3</v>
      </c>
      <c r="AM399" s="74">
        <v>0.820492</v>
      </c>
      <c r="AN399" s="74">
        <v>0.82070699999999996</v>
      </c>
      <c r="AO399" s="75">
        <v>1.95882267257E-2</v>
      </c>
      <c r="AP399" s="75">
        <v>4.1225573989200001E-2</v>
      </c>
      <c r="AQ399" s="75">
        <v>4.61939537069E-2</v>
      </c>
      <c r="AR399" s="75">
        <v>0.19294878539300001</v>
      </c>
      <c r="AS399" s="75">
        <v>0.22947434396499999</v>
      </c>
      <c r="AT399" s="75">
        <v>0.24018165219400001</v>
      </c>
      <c r="AU399" s="75">
        <v>0.16613454180199999</v>
      </c>
      <c r="AV399" s="75">
        <v>6.4252922223699993E-2</v>
      </c>
      <c r="AW399" s="61">
        <v>8</v>
      </c>
      <c r="AX399" s="61">
        <v>3</v>
      </c>
      <c r="AY399" s="61">
        <v>0</v>
      </c>
      <c r="AZ399" s="61">
        <v>1</v>
      </c>
      <c r="BA399" s="61">
        <v>0</v>
      </c>
      <c r="BB399" s="61">
        <f>SUM(AW399:BA399)</f>
        <v>12</v>
      </c>
      <c r="BC399" s="61">
        <f>BA399-AW399</f>
        <v>-8</v>
      </c>
      <c r="BD399" s="62">
        <f>BC399/AW399</f>
        <v>-1</v>
      </c>
      <c r="BE399" s="67">
        <f>IF(K399&lt;BE$6,1,0)</f>
        <v>1</v>
      </c>
      <c r="BF399" s="67">
        <f>+IF(AND(K399&gt;=BF$5,K399&lt;BF$6),1,0)</f>
        <v>0</v>
      </c>
      <c r="BG399" s="67">
        <f>+IF(AND(K399&gt;=BG$5,K399&lt;BG$6),1,0)</f>
        <v>0</v>
      </c>
      <c r="BH399" s="67">
        <f>+IF(AND(K399&gt;=BH$5,K399&lt;BH$6),1,0)</f>
        <v>0</v>
      </c>
      <c r="BI399" s="67">
        <f>+IF(K399&gt;=BI$6,1,0)</f>
        <v>0</v>
      </c>
      <c r="BJ399" s="67">
        <f>IF(M399&lt;BJ$6,1,0)</f>
        <v>1</v>
      </c>
      <c r="BK399" s="67">
        <f>+IF(AND(M399&gt;=BK$5,M399&lt;BK$6),1,0)</f>
        <v>0</v>
      </c>
      <c r="BL399" s="67">
        <f>+IF(AND(M399&gt;=BL$5,M399&lt;BL$6),1,0)</f>
        <v>0</v>
      </c>
      <c r="BM399" s="67">
        <f>+IF(AND(M399&gt;=BM$5,M399&lt;BM$6),1,0)</f>
        <v>0</v>
      </c>
      <c r="BN399" s="67">
        <f>+IF(M399&gt;=BN$6,1,0)</f>
        <v>0</v>
      </c>
      <c r="BO399" s="67" t="str">
        <f>+IF(M399&gt;=BO$6,"YES","NO")</f>
        <v>NO</v>
      </c>
      <c r="BP399" s="67" t="str">
        <f>+IF(K399&gt;=BP$6,"YES","NO")</f>
        <v>NO</v>
      </c>
      <c r="BQ399" s="67" t="str">
        <f>+IF(ISERROR(VLOOKUP(E399,'[1]Hi Tech List (2020)'!$A$2:$B$84,1,FALSE)),"NO","YES")</f>
        <v>NO</v>
      </c>
      <c r="BR399" s="67" t="str">
        <f>IF(AL399&gt;=BR$6,"YES","NO")</f>
        <v>YES</v>
      </c>
      <c r="BS399" s="67" t="str">
        <f>IF(AB399&gt;BS$6,"YES","NO")</f>
        <v>YES</v>
      </c>
      <c r="BT399" s="67" t="str">
        <f>IF(AC399&gt;BT$6,"YES","NO")</f>
        <v>NO</v>
      </c>
      <c r="BU399" s="67" t="str">
        <f>IF(AD399&gt;BU$6,"YES","NO")</f>
        <v>YES</v>
      </c>
      <c r="BV399" s="67" t="str">
        <f>IF(OR(BS399="YES",BT399="YES",BU399="YES"),"YES","NO")</f>
        <v>YES</v>
      </c>
      <c r="BW399" s="67" t="str">
        <f>+IF(BE399=1,BE$8,IF(BF399=1,BF$8,IF(BG399=1,BG$8,IF(BH399=1,BH$8,BI$8))))</f>
        <v>&lt;$15</v>
      </c>
      <c r="BX399" s="67" t="str">
        <f>+IF(BJ399=1,BJ$8,IF(BK399=1,BK$8,IF(BL399=1,BL$8,IF(BM399=1,BM$8,BN$8))))</f>
        <v>&lt;$15</v>
      </c>
    </row>
    <row r="400" spans="1:76" hidden="1" x14ac:dyDescent="0.2">
      <c r="A400" s="77" t="str">
        <f t="shared" si="28"/>
        <v>35-0000</v>
      </c>
      <c r="B400" s="77" t="str">
        <f>VLOOKUP(A400,'[1]2- &amp; 3-digit SOC'!$A$1:$B$121,2,FALSE)</f>
        <v>Food Preparation and Serving Related Occupations</v>
      </c>
      <c r="C400" s="77" t="str">
        <f t="shared" si="29"/>
        <v>35-0000 Food Preparation and Serving Related Occupations</v>
      </c>
      <c r="D400" s="77" t="str">
        <f t="shared" si="30"/>
        <v>35-2000</v>
      </c>
      <c r="E400" s="77" t="str">
        <f>VLOOKUP(D400,'[1]2- &amp; 3-digit SOC'!$A$1:$B$121,2,FALSE)</f>
        <v>Cooks and Food Preparation Workers</v>
      </c>
      <c r="F400" s="77" t="str">
        <f t="shared" si="31"/>
        <v>35-2000 Cooks and Food Preparation Workers</v>
      </c>
      <c r="G400" s="77" t="s">
        <v>1272</v>
      </c>
      <c r="H400" s="77" t="s">
        <v>1273</v>
      </c>
      <c r="I400" s="77" t="s">
        <v>1274</v>
      </c>
      <c r="J400" s="78" t="str">
        <f>CONCATENATE(H400, " (", R400, ")")</f>
        <v>Cooks, Private Household ($38,928)</v>
      </c>
      <c r="K400" s="70">
        <v>13.4215358762</v>
      </c>
      <c r="L400" s="70">
        <v>15.1590953188</v>
      </c>
      <c r="M400" s="70">
        <v>18.715480509900001</v>
      </c>
      <c r="N400" s="70">
        <v>22.590345688900001</v>
      </c>
      <c r="O400" s="70">
        <v>24.521853536599998</v>
      </c>
      <c r="P400" s="70">
        <v>39.827261102900003</v>
      </c>
      <c r="Q400" s="71">
        <v>38928.199460600001</v>
      </c>
      <c r="R400" s="71" t="str">
        <f>TEXT(Q400, "$#,###")</f>
        <v>$38,928</v>
      </c>
      <c r="S400" s="68" t="s">
        <v>89</v>
      </c>
      <c r="T400" s="68" t="s">
        <v>546</v>
      </c>
      <c r="U400" s="68" t="s">
        <v>8</v>
      </c>
      <c r="V400" s="61">
        <v>51.834742868799999</v>
      </c>
      <c r="W400" s="61">
        <v>53.577611367999999</v>
      </c>
      <c r="X400" s="61">
        <f>W400-V400</f>
        <v>1.7428684992000001</v>
      </c>
      <c r="Y400" s="72">
        <f>X400/V400</f>
        <v>3.3623558307435054E-2</v>
      </c>
      <c r="Z400" s="61">
        <v>53.577611367999999</v>
      </c>
      <c r="AA400" s="61">
        <v>55.4008235696</v>
      </c>
      <c r="AB400" s="61">
        <f>AA400-Z400</f>
        <v>1.8232122016000005</v>
      </c>
      <c r="AC400" s="72">
        <f>AB400/Z400</f>
        <v>3.4029367025662893E-2</v>
      </c>
      <c r="AD400" s="61">
        <v>30.593614380199998</v>
      </c>
      <c r="AE400" s="61">
        <v>7.6484035950499996</v>
      </c>
      <c r="AF400" s="61">
        <v>20.987826799800001</v>
      </c>
      <c r="AG400" s="61">
        <v>6.9959422666000002</v>
      </c>
      <c r="AH400" s="76">
        <v>0.129</v>
      </c>
      <c r="AI400" s="61">
        <v>52.846792765099998</v>
      </c>
      <c r="AJ400" s="61">
        <v>41.583601190300001</v>
      </c>
      <c r="AK400" s="63">
        <f>AJ400/AI400</f>
        <v>0.78687085846696447</v>
      </c>
      <c r="AL400" s="73">
        <v>103.3</v>
      </c>
      <c r="AM400" s="74">
        <v>1.157424</v>
      </c>
      <c r="AN400" s="74">
        <v>1.1628559999999999</v>
      </c>
      <c r="AO400" s="76" t="s">
        <v>90</v>
      </c>
      <c r="AP400" s="76" t="s">
        <v>90</v>
      </c>
      <c r="AQ400" s="76" t="s">
        <v>90</v>
      </c>
      <c r="AR400" s="76" t="s">
        <v>90</v>
      </c>
      <c r="AS400" s="75">
        <v>0.196058647163</v>
      </c>
      <c r="AT400" s="75">
        <v>0.19310700205</v>
      </c>
      <c r="AU400" s="76" t="s">
        <v>90</v>
      </c>
      <c r="AV400" s="76" t="s">
        <v>90</v>
      </c>
      <c r="AW400" s="61">
        <v>617</v>
      </c>
      <c r="AX400" s="61">
        <v>553</v>
      </c>
      <c r="AY400" s="61">
        <v>549</v>
      </c>
      <c r="AZ400" s="61">
        <v>371</v>
      </c>
      <c r="BA400" s="61">
        <v>306</v>
      </c>
      <c r="BB400" s="61">
        <f>SUM(AW400:BA400)</f>
        <v>2396</v>
      </c>
      <c r="BC400" s="61">
        <f>BA400-AW400</f>
        <v>-311</v>
      </c>
      <c r="BD400" s="62">
        <f>BC400/AW400</f>
        <v>-0.50405186385737444</v>
      </c>
      <c r="BE400" s="67">
        <f>IF(K400&lt;BE$6,1,0)</f>
        <v>1</v>
      </c>
      <c r="BF400" s="67">
        <f>+IF(AND(K400&gt;=BF$5,K400&lt;BF$6),1,0)</f>
        <v>0</v>
      </c>
      <c r="BG400" s="67">
        <f>+IF(AND(K400&gt;=BG$5,K400&lt;BG$6),1,0)</f>
        <v>0</v>
      </c>
      <c r="BH400" s="67">
        <f>+IF(AND(K400&gt;=BH$5,K400&lt;BH$6),1,0)</f>
        <v>0</v>
      </c>
      <c r="BI400" s="67">
        <f>+IF(K400&gt;=BI$6,1,0)</f>
        <v>0</v>
      </c>
      <c r="BJ400" s="67">
        <f>IF(M400&lt;BJ$6,1,0)</f>
        <v>0</v>
      </c>
      <c r="BK400" s="67">
        <f>+IF(AND(M400&gt;=BK$5,M400&lt;BK$6),1,0)</f>
        <v>1</v>
      </c>
      <c r="BL400" s="67">
        <f>+IF(AND(M400&gt;=BL$5,M400&lt;BL$6),1,0)</f>
        <v>0</v>
      </c>
      <c r="BM400" s="67">
        <f>+IF(AND(M400&gt;=BM$5,M400&lt;BM$6),1,0)</f>
        <v>0</v>
      </c>
      <c r="BN400" s="67">
        <f>+IF(M400&gt;=BN$6,1,0)</f>
        <v>0</v>
      </c>
      <c r="BO400" s="67" t="str">
        <f>+IF(M400&gt;=BO$6,"YES","NO")</f>
        <v>NO</v>
      </c>
      <c r="BP400" s="67" t="str">
        <f>+IF(K400&gt;=BP$6,"YES","NO")</f>
        <v>NO</v>
      </c>
      <c r="BQ400" s="67" t="str">
        <f>+IF(ISERROR(VLOOKUP(E400,'[1]Hi Tech List (2020)'!$A$2:$B$84,1,FALSE)),"NO","YES")</f>
        <v>NO</v>
      </c>
      <c r="BR400" s="67" t="str">
        <f>IF(AL400&gt;=BR$6,"YES","NO")</f>
        <v>YES</v>
      </c>
      <c r="BS400" s="67" t="str">
        <f>IF(AB400&gt;BS$6,"YES","NO")</f>
        <v>NO</v>
      </c>
      <c r="BT400" s="67" t="str">
        <f>IF(AC400&gt;BT$6,"YES","NO")</f>
        <v>NO</v>
      </c>
      <c r="BU400" s="67" t="str">
        <f>IF(AD400&gt;BU$6,"YES","NO")</f>
        <v>NO</v>
      </c>
      <c r="BV400" s="67" t="str">
        <f>IF(OR(BS400="YES",BT400="YES",BU400="YES"),"YES","NO")</f>
        <v>NO</v>
      </c>
      <c r="BW400" s="67" t="str">
        <f>+IF(BE400=1,BE$8,IF(BF400=1,BF$8,IF(BG400=1,BG$8,IF(BH400=1,BH$8,BI$8))))</f>
        <v>&lt;$15</v>
      </c>
      <c r="BX400" s="67" t="str">
        <f>+IF(BJ400=1,BJ$8,IF(BK400=1,BK$8,IF(BL400=1,BL$8,IF(BM400=1,BM$8,BN$8))))</f>
        <v>$15-20</v>
      </c>
    </row>
    <row r="401" spans="1:76" hidden="1" x14ac:dyDescent="0.2">
      <c r="A401" s="77" t="str">
        <f t="shared" si="28"/>
        <v>35-0000</v>
      </c>
      <c r="B401" s="77" t="str">
        <f>VLOOKUP(A401,'[1]2- &amp; 3-digit SOC'!$A$1:$B$121,2,FALSE)</f>
        <v>Food Preparation and Serving Related Occupations</v>
      </c>
      <c r="C401" s="77" t="str">
        <f t="shared" si="29"/>
        <v>35-0000 Food Preparation and Serving Related Occupations</v>
      </c>
      <c r="D401" s="77" t="str">
        <f t="shared" si="30"/>
        <v>35-2000</v>
      </c>
      <c r="E401" s="77" t="str">
        <f>VLOOKUP(D401,'[1]2- &amp; 3-digit SOC'!$A$1:$B$121,2,FALSE)</f>
        <v>Cooks and Food Preparation Workers</v>
      </c>
      <c r="F401" s="77" t="str">
        <f t="shared" si="31"/>
        <v>35-2000 Cooks and Food Preparation Workers</v>
      </c>
      <c r="G401" s="77" t="s">
        <v>1275</v>
      </c>
      <c r="H401" s="77" t="s">
        <v>1276</v>
      </c>
      <c r="I401" s="77" t="s">
        <v>1277</v>
      </c>
      <c r="J401" s="78" t="str">
        <f>CONCATENATE(H401, " (", R401, ")")</f>
        <v>Cooks, Restaurant ($27,851)</v>
      </c>
      <c r="K401" s="70">
        <v>9.3211494676300006</v>
      </c>
      <c r="L401" s="70">
        <v>11.2112671549</v>
      </c>
      <c r="M401" s="70">
        <v>13.389971470400001</v>
      </c>
      <c r="N401" s="70">
        <v>13.3959945002</v>
      </c>
      <c r="O401" s="70">
        <v>15.513665207200001</v>
      </c>
      <c r="P401" s="70">
        <v>17.708215454400001</v>
      </c>
      <c r="Q401" s="71">
        <v>27851.1406584</v>
      </c>
      <c r="R401" s="71" t="str">
        <f>TEXT(Q401, "$#,###")</f>
        <v>$27,851</v>
      </c>
      <c r="S401" s="68" t="s">
        <v>484</v>
      </c>
      <c r="T401" s="68" t="s">
        <v>546</v>
      </c>
      <c r="U401" s="68" t="s">
        <v>85</v>
      </c>
      <c r="V401" s="61">
        <v>32554.5290604</v>
      </c>
      <c r="W401" s="61">
        <v>32416.977523400001</v>
      </c>
      <c r="X401" s="61">
        <f>W401-V401</f>
        <v>-137.55153699999937</v>
      </c>
      <c r="Y401" s="72">
        <f>X401/V401</f>
        <v>-4.2252657608652031E-3</v>
      </c>
      <c r="Z401" s="61">
        <v>32416.977523400001</v>
      </c>
      <c r="AA401" s="61">
        <v>35363.380188399999</v>
      </c>
      <c r="AB401" s="61">
        <f>AA401-Z401</f>
        <v>2946.4026649999978</v>
      </c>
      <c r="AC401" s="72">
        <f>AB401/Z401</f>
        <v>9.0890727331786395E-2</v>
      </c>
      <c r="AD401" s="61">
        <v>21354.6737522</v>
      </c>
      <c r="AE401" s="61">
        <v>5338.6684380400002</v>
      </c>
      <c r="AF401" s="61">
        <v>12933.1501883</v>
      </c>
      <c r="AG401" s="61">
        <v>4311.0500627700003</v>
      </c>
      <c r="AH401" s="62">
        <v>0.129</v>
      </c>
      <c r="AI401" s="61">
        <v>31381.7317195</v>
      </c>
      <c r="AJ401" s="61">
        <v>35568.414054499997</v>
      </c>
      <c r="AK401" s="63">
        <f>AJ401/AI401</f>
        <v>1.1334114500889214</v>
      </c>
      <c r="AL401" s="73">
        <v>125</v>
      </c>
      <c r="AM401" s="74">
        <v>0.98707400000000001</v>
      </c>
      <c r="AN401" s="74">
        <v>1.0013749999999999</v>
      </c>
      <c r="AO401" s="75">
        <v>9.7802130241200005E-2</v>
      </c>
      <c r="AP401" s="75">
        <v>8.81070243423E-2</v>
      </c>
      <c r="AQ401" s="75">
        <v>7.1135417587499999E-2</v>
      </c>
      <c r="AR401" s="75">
        <v>0.22393696654100001</v>
      </c>
      <c r="AS401" s="75">
        <v>0.20614369486299999</v>
      </c>
      <c r="AT401" s="75">
        <v>0.159229866296</v>
      </c>
      <c r="AU401" s="75">
        <v>9.9275530133600007E-2</v>
      </c>
      <c r="AV401" s="75">
        <v>5.4369369995100003E-2</v>
      </c>
      <c r="AW401" s="61">
        <v>600</v>
      </c>
      <c r="AX401" s="61">
        <v>537</v>
      </c>
      <c r="AY401" s="61">
        <v>544</v>
      </c>
      <c r="AZ401" s="61">
        <v>359</v>
      </c>
      <c r="BA401" s="61">
        <v>298</v>
      </c>
      <c r="BB401" s="61">
        <f>SUM(AW401:BA401)</f>
        <v>2338</v>
      </c>
      <c r="BC401" s="61">
        <f>BA401-AW401</f>
        <v>-302</v>
      </c>
      <c r="BD401" s="62">
        <f>BC401/AW401</f>
        <v>-0.5033333333333333</v>
      </c>
      <c r="BE401" s="67">
        <f>IF(K401&lt;BE$6,1,0)</f>
        <v>1</v>
      </c>
      <c r="BF401" s="67">
        <f>+IF(AND(K401&gt;=BF$5,K401&lt;BF$6),1,0)</f>
        <v>0</v>
      </c>
      <c r="BG401" s="67">
        <f>+IF(AND(K401&gt;=BG$5,K401&lt;BG$6),1,0)</f>
        <v>0</v>
      </c>
      <c r="BH401" s="67">
        <f>+IF(AND(K401&gt;=BH$5,K401&lt;BH$6),1,0)</f>
        <v>0</v>
      </c>
      <c r="BI401" s="67">
        <f>+IF(K401&gt;=BI$6,1,0)</f>
        <v>0</v>
      </c>
      <c r="BJ401" s="67">
        <f>IF(M401&lt;BJ$6,1,0)</f>
        <v>1</v>
      </c>
      <c r="BK401" s="67">
        <f>+IF(AND(M401&gt;=BK$5,M401&lt;BK$6),1,0)</f>
        <v>0</v>
      </c>
      <c r="BL401" s="67">
        <f>+IF(AND(M401&gt;=BL$5,M401&lt;BL$6),1,0)</f>
        <v>0</v>
      </c>
      <c r="BM401" s="67">
        <f>+IF(AND(M401&gt;=BM$5,M401&lt;BM$6),1,0)</f>
        <v>0</v>
      </c>
      <c r="BN401" s="67">
        <f>+IF(M401&gt;=BN$6,1,0)</f>
        <v>0</v>
      </c>
      <c r="BO401" s="67" t="str">
        <f>+IF(M401&gt;=BO$6,"YES","NO")</f>
        <v>NO</v>
      </c>
      <c r="BP401" s="67" t="str">
        <f>+IF(K401&gt;=BP$6,"YES","NO")</f>
        <v>NO</v>
      </c>
      <c r="BQ401" s="67" t="str">
        <f>+IF(ISERROR(VLOOKUP(E401,'[1]Hi Tech List (2020)'!$A$2:$B$84,1,FALSE)),"NO","YES")</f>
        <v>NO</v>
      </c>
      <c r="BR401" s="67" t="str">
        <f>IF(AL401&gt;=BR$6,"YES","NO")</f>
        <v>YES</v>
      </c>
      <c r="BS401" s="67" t="str">
        <f>IF(AB401&gt;BS$6,"YES","NO")</f>
        <v>YES</v>
      </c>
      <c r="BT401" s="67" t="str">
        <f>IF(AC401&gt;BT$6,"YES","NO")</f>
        <v>NO</v>
      </c>
      <c r="BU401" s="67" t="str">
        <f>IF(AD401&gt;BU$6,"YES","NO")</f>
        <v>YES</v>
      </c>
      <c r="BV401" s="67" t="str">
        <f>IF(OR(BS401="YES",BT401="YES",BU401="YES"),"YES","NO")</f>
        <v>YES</v>
      </c>
      <c r="BW401" s="67" t="str">
        <f>+IF(BE401=1,BE$8,IF(BF401=1,BF$8,IF(BG401=1,BG$8,IF(BH401=1,BH$8,BI$8))))</f>
        <v>&lt;$15</v>
      </c>
      <c r="BX401" s="67" t="str">
        <f>+IF(BJ401=1,BJ$8,IF(BK401=1,BK$8,IF(BL401=1,BL$8,IF(BM401=1,BM$8,BN$8))))</f>
        <v>&lt;$15</v>
      </c>
    </row>
    <row r="402" spans="1:76" hidden="1" x14ac:dyDescent="0.2">
      <c r="A402" s="77" t="str">
        <f t="shared" si="28"/>
        <v>35-0000</v>
      </c>
      <c r="B402" s="77" t="str">
        <f>VLOOKUP(A402,'[1]2- &amp; 3-digit SOC'!$A$1:$B$121,2,FALSE)</f>
        <v>Food Preparation and Serving Related Occupations</v>
      </c>
      <c r="C402" s="77" t="str">
        <f t="shared" si="29"/>
        <v>35-0000 Food Preparation and Serving Related Occupations</v>
      </c>
      <c r="D402" s="77" t="str">
        <f t="shared" si="30"/>
        <v>35-2000</v>
      </c>
      <c r="E402" s="77" t="str">
        <f>VLOOKUP(D402,'[1]2- &amp; 3-digit SOC'!$A$1:$B$121,2,FALSE)</f>
        <v>Cooks and Food Preparation Workers</v>
      </c>
      <c r="F402" s="77" t="str">
        <f t="shared" si="31"/>
        <v>35-2000 Cooks and Food Preparation Workers</v>
      </c>
      <c r="G402" s="77" t="s">
        <v>1278</v>
      </c>
      <c r="H402" s="77" t="s">
        <v>1279</v>
      </c>
      <c r="I402" s="77" t="s">
        <v>1280</v>
      </c>
      <c r="J402" s="78" t="str">
        <f>CONCATENATE(H402, " (", R402, ")")</f>
        <v>Cooks, Short Order ($21,895)</v>
      </c>
      <c r="K402" s="70">
        <v>8.1605234970700007</v>
      </c>
      <c r="L402" s="70">
        <v>9.0582579758200001</v>
      </c>
      <c r="M402" s="70">
        <v>10.526528770900001</v>
      </c>
      <c r="N402" s="70">
        <v>11.1930014226</v>
      </c>
      <c r="O402" s="70">
        <v>12.6333384494</v>
      </c>
      <c r="P402" s="70">
        <v>15.0548208424</v>
      </c>
      <c r="Q402" s="71">
        <v>21895.179843499998</v>
      </c>
      <c r="R402" s="71" t="str">
        <f>TEXT(Q402, "$#,###")</f>
        <v>$21,895</v>
      </c>
      <c r="S402" s="68" t="s">
        <v>484</v>
      </c>
      <c r="T402" s="68" t="s">
        <v>8</v>
      </c>
      <c r="U402" s="68" t="s">
        <v>317</v>
      </c>
      <c r="V402" s="61">
        <v>4271.9609186899997</v>
      </c>
      <c r="W402" s="61">
        <v>3490.84967207</v>
      </c>
      <c r="X402" s="61">
        <f>W402-V402</f>
        <v>-781.11124661999975</v>
      </c>
      <c r="Y402" s="72">
        <f>X402/V402</f>
        <v>-0.18284606565631414</v>
      </c>
      <c r="Z402" s="61">
        <v>3490.84967207</v>
      </c>
      <c r="AA402" s="61">
        <v>3558.9117442299998</v>
      </c>
      <c r="AB402" s="61">
        <f>AA402-Z402</f>
        <v>68.062072159999843</v>
      </c>
      <c r="AC402" s="72">
        <f>AB402/Z402</f>
        <v>1.949727961778442E-2</v>
      </c>
      <c r="AD402" s="61">
        <v>1899.9579642599999</v>
      </c>
      <c r="AE402" s="61">
        <v>474.98949106399999</v>
      </c>
      <c r="AF402" s="61">
        <v>1360.67632125</v>
      </c>
      <c r="AG402" s="61">
        <v>453.55877375099999</v>
      </c>
      <c r="AH402" s="62">
        <v>0.129</v>
      </c>
      <c r="AI402" s="61">
        <v>3458.8522519100002</v>
      </c>
      <c r="AJ402" s="61">
        <v>4102.4360303800004</v>
      </c>
      <c r="AK402" s="63">
        <f>AJ402/AI402</f>
        <v>1.186068594897226</v>
      </c>
      <c r="AL402" s="73">
        <v>128.4</v>
      </c>
      <c r="AM402" s="74">
        <v>0.96165999999999996</v>
      </c>
      <c r="AN402" s="74">
        <v>0.96828700000000001</v>
      </c>
      <c r="AO402" s="75">
        <v>7.5338725151799998E-2</v>
      </c>
      <c r="AP402" s="75">
        <v>7.8812779059299995E-2</v>
      </c>
      <c r="AQ402" s="75">
        <v>7.2866068973000006E-2</v>
      </c>
      <c r="AR402" s="75">
        <v>0.23721859527799999</v>
      </c>
      <c r="AS402" s="75">
        <v>0.21674821551099999</v>
      </c>
      <c r="AT402" s="75">
        <v>0.16535401625900001</v>
      </c>
      <c r="AU402" s="75">
        <v>0.102981267968</v>
      </c>
      <c r="AV402" s="75">
        <v>5.0680331800300002E-2</v>
      </c>
      <c r="AW402" s="61">
        <v>0</v>
      </c>
      <c r="AX402" s="61">
        <v>0</v>
      </c>
      <c r="AY402" s="61">
        <v>0</v>
      </c>
      <c r="AZ402" s="61">
        <v>0</v>
      </c>
      <c r="BA402" s="61">
        <v>0</v>
      </c>
      <c r="BB402" s="61">
        <f>SUM(AW402:BA402)</f>
        <v>0</v>
      </c>
      <c r="BC402" s="61">
        <f>BA402-AW402</f>
        <v>0</v>
      </c>
      <c r="BD402" s="62">
        <v>0</v>
      </c>
      <c r="BE402" s="67">
        <f>IF(K402&lt;BE$6,1,0)</f>
        <v>1</v>
      </c>
      <c r="BF402" s="67">
        <f>+IF(AND(K402&gt;=BF$5,K402&lt;BF$6),1,0)</f>
        <v>0</v>
      </c>
      <c r="BG402" s="67">
        <f>+IF(AND(K402&gt;=BG$5,K402&lt;BG$6),1,0)</f>
        <v>0</v>
      </c>
      <c r="BH402" s="67">
        <f>+IF(AND(K402&gt;=BH$5,K402&lt;BH$6),1,0)</f>
        <v>0</v>
      </c>
      <c r="BI402" s="67">
        <f>+IF(K402&gt;=BI$6,1,0)</f>
        <v>0</v>
      </c>
      <c r="BJ402" s="67">
        <f>IF(M402&lt;BJ$6,1,0)</f>
        <v>1</v>
      </c>
      <c r="BK402" s="67">
        <f>+IF(AND(M402&gt;=BK$5,M402&lt;BK$6),1,0)</f>
        <v>0</v>
      </c>
      <c r="BL402" s="67">
        <f>+IF(AND(M402&gt;=BL$5,M402&lt;BL$6),1,0)</f>
        <v>0</v>
      </c>
      <c r="BM402" s="67">
        <f>+IF(AND(M402&gt;=BM$5,M402&lt;BM$6),1,0)</f>
        <v>0</v>
      </c>
      <c r="BN402" s="67">
        <f>+IF(M402&gt;=BN$6,1,0)</f>
        <v>0</v>
      </c>
      <c r="BO402" s="67" t="str">
        <f>+IF(M402&gt;=BO$6,"YES","NO")</f>
        <v>NO</v>
      </c>
      <c r="BP402" s="67" t="str">
        <f>+IF(K402&gt;=BP$6,"YES","NO")</f>
        <v>NO</v>
      </c>
      <c r="BQ402" s="67" t="str">
        <f>+IF(ISERROR(VLOOKUP(E402,'[1]Hi Tech List (2020)'!$A$2:$B$84,1,FALSE)),"NO","YES")</f>
        <v>NO</v>
      </c>
      <c r="BR402" s="67" t="str">
        <f>IF(AL402&gt;=BR$6,"YES","NO")</f>
        <v>YES</v>
      </c>
      <c r="BS402" s="67" t="str">
        <f>IF(AB402&gt;BS$6,"YES","NO")</f>
        <v>NO</v>
      </c>
      <c r="BT402" s="67" t="str">
        <f>IF(AC402&gt;BT$6,"YES","NO")</f>
        <v>NO</v>
      </c>
      <c r="BU402" s="67" t="str">
        <f>IF(AD402&gt;BU$6,"YES","NO")</f>
        <v>YES</v>
      </c>
      <c r="BV402" s="67" t="str">
        <f>IF(OR(BS402="YES",BT402="YES",BU402="YES"),"YES","NO")</f>
        <v>YES</v>
      </c>
      <c r="BW402" s="67" t="str">
        <f>+IF(BE402=1,BE$8,IF(BF402=1,BF$8,IF(BG402=1,BG$8,IF(BH402=1,BH$8,BI$8))))</f>
        <v>&lt;$15</v>
      </c>
      <c r="BX402" s="67" t="str">
        <f>+IF(BJ402=1,BJ$8,IF(BK402=1,BK$8,IF(BL402=1,BL$8,IF(BM402=1,BM$8,BN$8))))</f>
        <v>&lt;$15</v>
      </c>
    </row>
    <row r="403" spans="1:76" hidden="1" x14ac:dyDescent="0.2">
      <c r="A403" s="77" t="str">
        <f t="shared" si="28"/>
        <v>35-0000</v>
      </c>
      <c r="B403" s="77" t="str">
        <f>VLOOKUP(A403,'[1]2- &amp; 3-digit SOC'!$A$1:$B$121,2,FALSE)</f>
        <v>Food Preparation and Serving Related Occupations</v>
      </c>
      <c r="C403" s="77" t="str">
        <f t="shared" si="29"/>
        <v>35-0000 Food Preparation and Serving Related Occupations</v>
      </c>
      <c r="D403" s="77" t="str">
        <f t="shared" si="30"/>
        <v>35-2000</v>
      </c>
      <c r="E403" s="77" t="str">
        <f>VLOOKUP(D403,'[1]2- &amp; 3-digit SOC'!$A$1:$B$121,2,FALSE)</f>
        <v>Cooks and Food Preparation Workers</v>
      </c>
      <c r="F403" s="77" t="str">
        <f t="shared" si="31"/>
        <v>35-2000 Cooks and Food Preparation Workers</v>
      </c>
      <c r="G403" s="77" t="s">
        <v>1281</v>
      </c>
      <c r="H403" s="77" t="s">
        <v>1282</v>
      </c>
      <c r="I403" s="77" t="s">
        <v>1283</v>
      </c>
      <c r="J403" s="78" t="str">
        <f>CONCATENATE(H403, " (", R403, ")")</f>
        <v>Cooks, All Other ($28,377)</v>
      </c>
      <c r="K403" s="70">
        <v>9.1973442894000002</v>
      </c>
      <c r="L403" s="70">
        <v>10.775129358399999</v>
      </c>
      <c r="M403" s="70">
        <v>13.6427319132</v>
      </c>
      <c r="N403" s="70">
        <v>13.843612587499999</v>
      </c>
      <c r="O403" s="70">
        <v>16.649828969000001</v>
      </c>
      <c r="P403" s="70">
        <v>19.108785157100002</v>
      </c>
      <c r="Q403" s="71">
        <v>28376.882379499999</v>
      </c>
      <c r="R403" s="71" t="str">
        <f>TEXT(Q403, "$#,###")</f>
        <v>$28,377</v>
      </c>
      <c r="S403" s="68" t="s">
        <v>484</v>
      </c>
      <c r="T403" s="68" t="s">
        <v>8</v>
      </c>
      <c r="U403" s="68" t="s">
        <v>85</v>
      </c>
      <c r="V403" s="61">
        <v>421.73324184500001</v>
      </c>
      <c r="W403" s="61">
        <v>403.83614152199999</v>
      </c>
      <c r="X403" s="61">
        <f>W403-V403</f>
        <v>-17.897100323000018</v>
      </c>
      <c r="Y403" s="72">
        <f>X403/V403</f>
        <v>-4.2437015978877363E-2</v>
      </c>
      <c r="Z403" s="61">
        <v>403.83614152199999</v>
      </c>
      <c r="AA403" s="61">
        <v>421.19721029900001</v>
      </c>
      <c r="AB403" s="61">
        <f>AA403-Z403</f>
        <v>17.361068777000014</v>
      </c>
      <c r="AC403" s="72">
        <f>AB403/Z403</f>
        <v>4.2990378997701043E-2</v>
      </c>
      <c r="AD403" s="61">
        <v>234.46327720100001</v>
      </c>
      <c r="AE403" s="61">
        <v>58.615819300299997</v>
      </c>
      <c r="AF403" s="61">
        <v>158.70568029099999</v>
      </c>
      <c r="AG403" s="61">
        <v>52.901893430299999</v>
      </c>
      <c r="AH403" s="62">
        <v>0.129</v>
      </c>
      <c r="AI403" s="61">
        <v>397.39984839200002</v>
      </c>
      <c r="AJ403" s="61">
        <v>408.53762934999997</v>
      </c>
      <c r="AK403" s="63">
        <f>AJ403/AI403</f>
        <v>1.0280266361526478</v>
      </c>
      <c r="AL403" s="73">
        <v>116.2</v>
      </c>
      <c r="AM403" s="74">
        <v>0.71618300000000001</v>
      </c>
      <c r="AN403" s="74">
        <v>0.71800900000000001</v>
      </c>
      <c r="AO403" s="75">
        <v>4.88120804661E-2</v>
      </c>
      <c r="AP403" s="75">
        <v>6.2653757433000001E-2</v>
      </c>
      <c r="AQ403" s="75">
        <v>6.4721358033399998E-2</v>
      </c>
      <c r="AR403" s="75">
        <v>0.21524378962900001</v>
      </c>
      <c r="AS403" s="75">
        <v>0.21281415177599999</v>
      </c>
      <c r="AT403" s="75">
        <v>0.19461877710700001</v>
      </c>
      <c r="AU403" s="75">
        <v>0.14202471017500001</v>
      </c>
      <c r="AV403" s="75">
        <v>5.9111375380100001E-2</v>
      </c>
      <c r="AW403" s="61">
        <v>605</v>
      </c>
      <c r="AX403" s="61">
        <v>545</v>
      </c>
      <c r="AY403" s="61">
        <v>548</v>
      </c>
      <c r="AZ403" s="61">
        <v>361</v>
      </c>
      <c r="BA403" s="61">
        <v>301</v>
      </c>
      <c r="BB403" s="61">
        <f>SUM(AW403:BA403)</f>
        <v>2360</v>
      </c>
      <c r="BC403" s="61">
        <f>BA403-AW403</f>
        <v>-304</v>
      </c>
      <c r="BD403" s="62">
        <f>BC403/AW403</f>
        <v>-0.50247933884297524</v>
      </c>
      <c r="BE403" s="67">
        <f>IF(K403&lt;BE$6,1,0)</f>
        <v>1</v>
      </c>
      <c r="BF403" s="67">
        <f>+IF(AND(K403&gt;=BF$5,K403&lt;BF$6),1,0)</f>
        <v>0</v>
      </c>
      <c r="BG403" s="67">
        <f>+IF(AND(K403&gt;=BG$5,K403&lt;BG$6),1,0)</f>
        <v>0</v>
      </c>
      <c r="BH403" s="67">
        <f>+IF(AND(K403&gt;=BH$5,K403&lt;BH$6),1,0)</f>
        <v>0</v>
      </c>
      <c r="BI403" s="67">
        <f>+IF(K403&gt;=BI$6,1,0)</f>
        <v>0</v>
      </c>
      <c r="BJ403" s="67">
        <f>IF(M403&lt;BJ$6,1,0)</f>
        <v>1</v>
      </c>
      <c r="BK403" s="67">
        <f>+IF(AND(M403&gt;=BK$5,M403&lt;BK$6),1,0)</f>
        <v>0</v>
      </c>
      <c r="BL403" s="67">
        <f>+IF(AND(M403&gt;=BL$5,M403&lt;BL$6),1,0)</f>
        <v>0</v>
      </c>
      <c r="BM403" s="67">
        <f>+IF(AND(M403&gt;=BM$5,M403&lt;BM$6),1,0)</f>
        <v>0</v>
      </c>
      <c r="BN403" s="67">
        <f>+IF(M403&gt;=BN$6,1,0)</f>
        <v>0</v>
      </c>
      <c r="BO403" s="67" t="str">
        <f>+IF(M403&gt;=BO$6,"YES","NO")</f>
        <v>NO</v>
      </c>
      <c r="BP403" s="67" t="str">
        <f>+IF(K403&gt;=BP$6,"YES","NO")</f>
        <v>NO</v>
      </c>
      <c r="BQ403" s="67" t="str">
        <f>+IF(ISERROR(VLOOKUP(E403,'[1]Hi Tech List (2020)'!$A$2:$B$84,1,FALSE)),"NO","YES")</f>
        <v>NO</v>
      </c>
      <c r="BR403" s="67" t="str">
        <f>IF(AL403&gt;=BR$6,"YES","NO")</f>
        <v>YES</v>
      </c>
      <c r="BS403" s="67" t="str">
        <f>IF(AB403&gt;BS$6,"YES","NO")</f>
        <v>NO</v>
      </c>
      <c r="BT403" s="67" t="str">
        <f>IF(AC403&gt;BT$6,"YES","NO")</f>
        <v>NO</v>
      </c>
      <c r="BU403" s="67" t="str">
        <f>IF(AD403&gt;BU$6,"YES","NO")</f>
        <v>YES</v>
      </c>
      <c r="BV403" s="67" t="str">
        <f>IF(OR(BS403="YES",BT403="YES",BU403="YES"),"YES","NO")</f>
        <v>YES</v>
      </c>
      <c r="BW403" s="67" t="str">
        <f>+IF(BE403=1,BE$8,IF(BF403=1,BF$8,IF(BG403=1,BG$8,IF(BH403=1,BH$8,BI$8))))</f>
        <v>&lt;$15</v>
      </c>
      <c r="BX403" s="67" t="str">
        <f>+IF(BJ403=1,BJ$8,IF(BK403=1,BK$8,IF(BL403=1,BL$8,IF(BM403=1,BM$8,BN$8))))</f>
        <v>&lt;$15</v>
      </c>
    </row>
    <row r="404" spans="1:76" hidden="1" x14ac:dyDescent="0.2">
      <c r="A404" s="77" t="str">
        <f t="shared" si="28"/>
        <v>35-0000</v>
      </c>
      <c r="B404" s="77" t="str">
        <f>VLOOKUP(A404,'[1]2- &amp; 3-digit SOC'!$A$1:$B$121,2,FALSE)</f>
        <v>Food Preparation and Serving Related Occupations</v>
      </c>
      <c r="C404" s="77" t="str">
        <f t="shared" si="29"/>
        <v>35-0000 Food Preparation and Serving Related Occupations</v>
      </c>
      <c r="D404" s="77" t="str">
        <f t="shared" si="30"/>
        <v>35-2000</v>
      </c>
      <c r="E404" s="77" t="str">
        <f>VLOOKUP(D404,'[1]2- &amp; 3-digit SOC'!$A$1:$B$121,2,FALSE)</f>
        <v>Cooks and Food Preparation Workers</v>
      </c>
      <c r="F404" s="77" t="str">
        <f t="shared" si="31"/>
        <v>35-2000 Cooks and Food Preparation Workers</v>
      </c>
      <c r="G404" s="77" t="s">
        <v>1284</v>
      </c>
      <c r="H404" s="77" t="s">
        <v>1285</v>
      </c>
      <c r="I404" s="77" t="s">
        <v>1286</v>
      </c>
      <c r="J404" s="78" t="str">
        <f>CONCATENATE(H404, " (", R404, ")")</f>
        <v>Food Preparation Workers ($23,632)</v>
      </c>
      <c r="K404" s="70">
        <v>8.4219868343000002</v>
      </c>
      <c r="L404" s="70">
        <v>9.5265916500499994</v>
      </c>
      <c r="M404" s="70">
        <v>11.361451819899999</v>
      </c>
      <c r="N404" s="70">
        <v>11.7445736321</v>
      </c>
      <c r="O404" s="70">
        <v>13.7114115372</v>
      </c>
      <c r="P404" s="70">
        <v>15.663021606999999</v>
      </c>
      <c r="Q404" s="71">
        <v>23631.819785299998</v>
      </c>
      <c r="R404" s="71" t="str">
        <f>TEXT(Q404, "$#,###")</f>
        <v>$23,632</v>
      </c>
      <c r="S404" s="68" t="s">
        <v>484</v>
      </c>
      <c r="T404" s="68" t="s">
        <v>8</v>
      </c>
      <c r="U404" s="68" t="s">
        <v>317</v>
      </c>
      <c r="V404" s="61">
        <v>11957.235635200001</v>
      </c>
      <c r="W404" s="61">
        <v>11556.455795399999</v>
      </c>
      <c r="X404" s="61">
        <f>W404-V404</f>
        <v>-400.77983980000135</v>
      </c>
      <c r="Y404" s="72">
        <f>X404/V404</f>
        <v>-3.3517767151813579E-2</v>
      </c>
      <c r="Z404" s="61">
        <v>11556.455795399999</v>
      </c>
      <c r="AA404" s="61">
        <v>12013.2420215</v>
      </c>
      <c r="AB404" s="61">
        <f>AA404-Z404</f>
        <v>456.78622610000093</v>
      </c>
      <c r="AC404" s="72">
        <f>AB404/Z404</f>
        <v>3.9526497932162112E-2</v>
      </c>
      <c r="AD404" s="61">
        <v>8033.6622030299995</v>
      </c>
      <c r="AE404" s="61">
        <v>2008.4155507600001</v>
      </c>
      <c r="AF404" s="61">
        <v>5592.80946356</v>
      </c>
      <c r="AG404" s="61">
        <v>1864.2698211899999</v>
      </c>
      <c r="AH404" s="62">
        <v>0.159</v>
      </c>
      <c r="AI404" s="61">
        <v>11413.451462200001</v>
      </c>
      <c r="AJ404" s="61">
        <v>15692.2313249</v>
      </c>
      <c r="AK404" s="63">
        <f>AJ404/AI404</f>
        <v>1.3748892153150001</v>
      </c>
      <c r="AL404" s="73">
        <v>129.1</v>
      </c>
      <c r="AM404" s="74">
        <v>0.56101999999999996</v>
      </c>
      <c r="AN404" s="74">
        <v>0.56810300000000002</v>
      </c>
      <c r="AO404" s="75">
        <v>0.11875264770799999</v>
      </c>
      <c r="AP404" s="75">
        <v>0.12625861457900001</v>
      </c>
      <c r="AQ404" s="75">
        <v>9.4096839595200002E-2</v>
      </c>
      <c r="AR404" s="75">
        <v>0.19847380491</v>
      </c>
      <c r="AS404" s="75">
        <v>0.152705436695</v>
      </c>
      <c r="AT404" s="75">
        <v>0.13508156255000001</v>
      </c>
      <c r="AU404" s="75">
        <v>0.108613151497</v>
      </c>
      <c r="AV404" s="75">
        <v>6.6017942464400001E-2</v>
      </c>
      <c r="AW404" s="61">
        <v>0</v>
      </c>
      <c r="AX404" s="61">
        <v>0</v>
      </c>
      <c r="AY404" s="61">
        <v>0</v>
      </c>
      <c r="AZ404" s="61">
        <v>0</v>
      </c>
      <c r="BA404" s="61">
        <v>0</v>
      </c>
      <c r="BB404" s="61">
        <f>SUM(AW404:BA404)</f>
        <v>0</v>
      </c>
      <c r="BC404" s="61">
        <f>BA404-AW404</f>
        <v>0</v>
      </c>
      <c r="BD404" s="62">
        <v>0</v>
      </c>
      <c r="BE404" s="67">
        <f>IF(K404&lt;BE$6,1,0)</f>
        <v>1</v>
      </c>
      <c r="BF404" s="67">
        <f>+IF(AND(K404&gt;=BF$5,K404&lt;BF$6),1,0)</f>
        <v>0</v>
      </c>
      <c r="BG404" s="67">
        <f>+IF(AND(K404&gt;=BG$5,K404&lt;BG$6),1,0)</f>
        <v>0</v>
      </c>
      <c r="BH404" s="67">
        <f>+IF(AND(K404&gt;=BH$5,K404&lt;BH$6),1,0)</f>
        <v>0</v>
      </c>
      <c r="BI404" s="67">
        <f>+IF(K404&gt;=BI$6,1,0)</f>
        <v>0</v>
      </c>
      <c r="BJ404" s="67">
        <f>IF(M404&lt;BJ$6,1,0)</f>
        <v>1</v>
      </c>
      <c r="BK404" s="67">
        <f>+IF(AND(M404&gt;=BK$5,M404&lt;BK$6),1,0)</f>
        <v>0</v>
      </c>
      <c r="BL404" s="67">
        <f>+IF(AND(M404&gt;=BL$5,M404&lt;BL$6),1,0)</f>
        <v>0</v>
      </c>
      <c r="BM404" s="67">
        <f>+IF(AND(M404&gt;=BM$5,M404&lt;BM$6),1,0)</f>
        <v>0</v>
      </c>
      <c r="BN404" s="67">
        <f>+IF(M404&gt;=BN$6,1,0)</f>
        <v>0</v>
      </c>
      <c r="BO404" s="67" t="str">
        <f>+IF(M404&gt;=BO$6,"YES","NO")</f>
        <v>NO</v>
      </c>
      <c r="BP404" s="67" t="str">
        <f>+IF(K404&gt;=BP$6,"YES","NO")</f>
        <v>NO</v>
      </c>
      <c r="BQ404" s="67" t="str">
        <f>+IF(ISERROR(VLOOKUP(E404,'[1]Hi Tech List (2020)'!$A$2:$B$84,1,FALSE)),"NO","YES")</f>
        <v>NO</v>
      </c>
      <c r="BR404" s="67" t="str">
        <f>IF(AL404&gt;=BR$6,"YES","NO")</f>
        <v>YES</v>
      </c>
      <c r="BS404" s="67" t="str">
        <f>IF(AB404&gt;BS$6,"YES","NO")</f>
        <v>YES</v>
      </c>
      <c r="BT404" s="67" t="str">
        <f>IF(AC404&gt;BT$6,"YES","NO")</f>
        <v>NO</v>
      </c>
      <c r="BU404" s="67" t="str">
        <f>IF(AD404&gt;BU$6,"YES","NO")</f>
        <v>YES</v>
      </c>
      <c r="BV404" s="67" t="str">
        <f>IF(OR(BS404="YES",BT404="YES",BU404="YES"),"YES","NO")</f>
        <v>YES</v>
      </c>
      <c r="BW404" s="67" t="str">
        <f>+IF(BE404=1,BE$8,IF(BF404=1,BF$8,IF(BG404=1,BG$8,IF(BH404=1,BH$8,BI$8))))</f>
        <v>&lt;$15</v>
      </c>
      <c r="BX404" s="67" t="str">
        <f>+IF(BJ404=1,BJ$8,IF(BK404=1,BK$8,IF(BL404=1,BL$8,IF(BM404=1,BM$8,BN$8))))</f>
        <v>&lt;$15</v>
      </c>
    </row>
    <row r="405" spans="1:76" hidden="1" x14ac:dyDescent="0.2">
      <c r="A405" s="77" t="str">
        <f t="shared" si="28"/>
        <v>35-0000</v>
      </c>
      <c r="B405" s="77" t="str">
        <f>VLOOKUP(A405,'[1]2- &amp; 3-digit SOC'!$A$1:$B$121,2,FALSE)</f>
        <v>Food Preparation and Serving Related Occupations</v>
      </c>
      <c r="C405" s="77" t="str">
        <f t="shared" si="29"/>
        <v>35-0000 Food Preparation and Serving Related Occupations</v>
      </c>
      <c r="D405" s="77" t="str">
        <f t="shared" si="30"/>
        <v>35-3000</v>
      </c>
      <c r="E405" s="77" t="str">
        <f>VLOOKUP(D405,'[1]2- &amp; 3-digit SOC'!$A$1:$B$121,2,FALSE)</f>
        <v>Food and Beverage Serving Workers</v>
      </c>
      <c r="F405" s="77" t="str">
        <f t="shared" si="31"/>
        <v>35-3000 Food and Beverage Serving Workers</v>
      </c>
      <c r="G405" s="77" t="s">
        <v>1287</v>
      </c>
      <c r="H405" s="77" t="s">
        <v>1288</v>
      </c>
      <c r="I405" s="77" t="s">
        <v>1289</v>
      </c>
      <c r="J405" s="78" t="str">
        <f>CONCATENATE(H405, " (", R405, ")")</f>
        <v>Bartenders ($20,010)</v>
      </c>
      <c r="K405" s="70">
        <v>7.7263149197500001</v>
      </c>
      <c r="L405" s="70">
        <v>8.5201479339099997</v>
      </c>
      <c r="M405" s="70">
        <v>9.6199990762500001</v>
      </c>
      <c r="N405" s="70">
        <v>11.970508069199999</v>
      </c>
      <c r="O405" s="70">
        <v>12.6203470348</v>
      </c>
      <c r="P405" s="70">
        <v>21.0477523964</v>
      </c>
      <c r="Q405" s="71">
        <v>20009.5980786</v>
      </c>
      <c r="R405" s="71" t="str">
        <f>TEXT(Q405, "$#,###")</f>
        <v>$20,010</v>
      </c>
      <c r="S405" s="68" t="s">
        <v>484</v>
      </c>
      <c r="T405" s="68" t="s">
        <v>8</v>
      </c>
      <c r="U405" s="68" t="s">
        <v>317</v>
      </c>
      <c r="V405" s="61">
        <v>10117.0801237</v>
      </c>
      <c r="W405" s="61">
        <v>9305.7098628500007</v>
      </c>
      <c r="X405" s="61">
        <f>W405-V405</f>
        <v>-811.37026084999889</v>
      </c>
      <c r="Y405" s="72">
        <f>X405/V405</f>
        <v>-8.019806613464539E-2</v>
      </c>
      <c r="Z405" s="61">
        <v>9305.7098628500007</v>
      </c>
      <c r="AA405" s="61">
        <v>9589.0384980800009</v>
      </c>
      <c r="AB405" s="61">
        <f>AA405-Z405</f>
        <v>283.32863523000015</v>
      </c>
      <c r="AC405" s="72">
        <f>AB405/Z405</f>
        <v>3.0446751446775375E-2</v>
      </c>
      <c r="AD405" s="61">
        <v>6280.8217840200005</v>
      </c>
      <c r="AE405" s="61">
        <v>1570.2054460100001</v>
      </c>
      <c r="AF405" s="61">
        <v>4398.8687485800001</v>
      </c>
      <c r="AG405" s="61">
        <v>1466.2895828600001</v>
      </c>
      <c r="AH405" s="62">
        <v>0.156</v>
      </c>
      <c r="AI405" s="61">
        <v>9218.9983946499997</v>
      </c>
      <c r="AJ405" s="61">
        <v>12608.0269412</v>
      </c>
      <c r="AK405" s="63">
        <f>AJ405/AI405</f>
        <v>1.3676135303935764</v>
      </c>
      <c r="AL405" s="73">
        <v>121.3</v>
      </c>
      <c r="AM405" s="74">
        <v>0.64858000000000005</v>
      </c>
      <c r="AN405" s="74">
        <v>0.64945399999999998</v>
      </c>
      <c r="AO405" s="75">
        <v>3.73065136965E-3</v>
      </c>
      <c r="AP405" s="75">
        <v>3.6719707958800002E-2</v>
      </c>
      <c r="AQ405" s="75">
        <v>0.10332219965</v>
      </c>
      <c r="AR405" s="75">
        <v>0.39145943352200002</v>
      </c>
      <c r="AS405" s="75">
        <v>0.22001167616600001</v>
      </c>
      <c r="AT405" s="75">
        <v>0.11917065570800001</v>
      </c>
      <c r="AU405" s="75">
        <v>7.50346408662E-2</v>
      </c>
      <c r="AV405" s="75">
        <v>5.05510347593E-2</v>
      </c>
      <c r="AW405" s="61">
        <v>0</v>
      </c>
      <c r="AX405" s="61">
        <v>0</v>
      </c>
      <c r="AY405" s="61">
        <v>0</v>
      </c>
      <c r="AZ405" s="61">
        <v>0</v>
      </c>
      <c r="BA405" s="61">
        <v>0</v>
      </c>
      <c r="BB405" s="61">
        <f>SUM(AW405:BA405)</f>
        <v>0</v>
      </c>
      <c r="BC405" s="61">
        <f>BA405-AW405</f>
        <v>0</v>
      </c>
      <c r="BD405" s="62">
        <v>0</v>
      </c>
      <c r="BE405" s="67">
        <f>IF(K405&lt;BE$6,1,0)</f>
        <v>1</v>
      </c>
      <c r="BF405" s="67">
        <f>+IF(AND(K405&gt;=BF$5,K405&lt;BF$6),1,0)</f>
        <v>0</v>
      </c>
      <c r="BG405" s="67">
        <f>+IF(AND(K405&gt;=BG$5,K405&lt;BG$6),1,0)</f>
        <v>0</v>
      </c>
      <c r="BH405" s="67">
        <f>+IF(AND(K405&gt;=BH$5,K405&lt;BH$6),1,0)</f>
        <v>0</v>
      </c>
      <c r="BI405" s="67">
        <f>+IF(K405&gt;=BI$6,1,0)</f>
        <v>0</v>
      </c>
      <c r="BJ405" s="67">
        <f>IF(M405&lt;BJ$6,1,0)</f>
        <v>1</v>
      </c>
      <c r="BK405" s="67">
        <f>+IF(AND(M405&gt;=BK$5,M405&lt;BK$6),1,0)</f>
        <v>0</v>
      </c>
      <c r="BL405" s="67">
        <f>+IF(AND(M405&gt;=BL$5,M405&lt;BL$6),1,0)</f>
        <v>0</v>
      </c>
      <c r="BM405" s="67">
        <f>+IF(AND(M405&gt;=BM$5,M405&lt;BM$6),1,0)</f>
        <v>0</v>
      </c>
      <c r="BN405" s="67">
        <f>+IF(M405&gt;=BN$6,1,0)</f>
        <v>0</v>
      </c>
      <c r="BO405" s="67" t="str">
        <f>+IF(M405&gt;=BO$6,"YES","NO")</f>
        <v>NO</v>
      </c>
      <c r="BP405" s="67" t="str">
        <f>+IF(K405&gt;=BP$6,"YES","NO")</f>
        <v>NO</v>
      </c>
      <c r="BQ405" s="67" t="str">
        <f>+IF(ISERROR(VLOOKUP(E405,'[1]Hi Tech List (2020)'!$A$2:$B$84,1,FALSE)),"NO","YES")</f>
        <v>NO</v>
      </c>
      <c r="BR405" s="67" t="str">
        <f>IF(AL405&gt;=BR$6,"YES","NO")</f>
        <v>YES</v>
      </c>
      <c r="BS405" s="67" t="str">
        <f>IF(AB405&gt;BS$6,"YES","NO")</f>
        <v>YES</v>
      </c>
      <c r="BT405" s="67" t="str">
        <f>IF(AC405&gt;BT$6,"YES","NO")</f>
        <v>NO</v>
      </c>
      <c r="BU405" s="67" t="str">
        <f>IF(AD405&gt;BU$6,"YES","NO")</f>
        <v>YES</v>
      </c>
      <c r="BV405" s="67" t="str">
        <f>IF(OR(BS405="YES",BT405="YES",BU405="YES"),"YES","NO")</f>
        <v>YES</v>
      </c>
      <c r="BW405" s="67" t="str">
        <f>+IF(BE405=1,BE$8,IF(BF405=1,BF$8,IF(BG405=1,BG$8,IF(BH405=1,BH$8,BI$8))))</f>
        <v>&lt;$15</v>
      </c>
      <c r="BX405" s="67" t="str">
        <f>+IF(BJ405=1,BJ$8,IF(BK405=1,BK$8,IF(BL405=1,BL$8,IF(BM405=1,BM$8,BN$8))))</f>
        <v>&lt;$15</v>
      </c>
    </row>
    <row r="406" spans="1:76" hidden="1" x14ac:dyDescent="0.2">
      <c r="A406" s="77" t="str">
        <f t="shared" si="28"/>
        <v>35-0000</v>
      </c>
      <c r="B406" s="77" t="str">
        <f>VLOOKUP(A406,'[1]2- &amp; 3-digit SOC'!$A$1:$B$121,2,FALSE)</f>
        <v>Food Preparation and Serving Related Occupations</v>
      </c>
      <c r="C406" s="77" t="str">
        <f t="shared" si="29"/>
        <v>35-0000 Food Preparation and Serving Related Occupations</v>
      </c>
      <c r="D406" s="77" t="str">
        <f t="shared" si="30"/>
        <v>35-3000</v>
      </c>
      <c r="E406" s="77" t="str">
        <f>VLOOKUP(D406,'[1]2- &amp; 3-digit SOC'!$A$1:$B$121,2,FALSE)</f>
        <v>Food and Beverage Serving Workers</v>
      </c>
      <c r="F406" s="77" t="str">
        <f t="shared" si="31"/>
        <v>35-3000 Food and Beverage Serving Workers</v>
      </c>
      <c r="G406" s="77" t="s">
        <v>1290</v>
      </c>
      <c r="H406" s="77" t="s">
        <v>1291</v>
      </c>
      <c r="I406" s="77" t="s">
        <v>1292</v>
      </c>
      <c r="J406" s="78" t="str">
        <f>CONCATENATE(H406, " (", R406, ")")</f>
        <v>Fast Food and Counter Workers ($20,290)</v>
      </c>
      <c r="K406" s="70">
        <v>7.9338335526400003</v>
      </c>
      <c r="L406" s="70">
        <v>8.6318975182000006</v>
      </c>
      <c r="M406" s="70">
        <v>9.7546007498599998</v>
      </c>
      <c r="N406" s="70">
        <v>10.514074966500001</v>
      </c>
      <c r="O406" s="70">
        <v>11.5686980706</v>
      </c>
      <c r="P406" s="70">
        <v>13.717814047599999</v>
      </c>
      <c r="Q406" s="71">
        <v>20289.569559700001</v>
      </c>
      <c r="R406" s="71" t="str">
        <f>TEXT(Q406, "$#,###")</f>
        <v>$20,290</v>
      </c>
      <c r="S406" s="68" t="s">
        <v>484</v>
      </c>
      <c r="T406" s="68" t="s">
        <v>8</v>
      </c>
      <c r="U406" s="68" t="s">
        <v>317</v>
      </c>
      <c r="V406" s="61">
        <v>114938.743304</v>
      </c>
      <c r="W406" s="61">
        <v>114657.412866</v>
      </c>
      <c r="X406" s="61">
        <f>W406-V406</f>
        <v>-281.33043800000451</v>
      </c>
      <c r="Y406" s="72">
        <f>X406/V406</f>
        <v>-2.4476554198606232E-3</v>
      </c>
      <c r="Z406" s="61">
        <v>114657.412866</v>
      </c>
      <c r="AA406" s="61">
        <v>122419.94034</v>
      </c>
      <c r="AB406" s="61">
        <f>AA406-Z406</f>
        <v>7762.5274740000023</v>
      </c>
      <c r="AC406" s="72">
        <f>AB406/Z406</f>
        <v>6.7701924192830512E-2</v>
      </c>
      <c r="AD406" s="61">
        <v>95793.456611600006</v>
      </c>
      <c r="AE406" s="61">
        <v>23948.364152900001</v>
      </c>
      <c r="AF406" s="61">
        <v>64125.652782800003</v>
      </c>
      <c r="AG406" s="61">
        <v>21375.2175943</v>
      </c>
      <c r="AH406" s="62">
        <v>0.182</v>
      </c>
      <c r="AI406" s="61">
        <v>111109.809455</v>
      </c>
      <c r="AJ406" s="61">
        <v>170753.012689</v>
      </c>
      <c r="AK406" s="63">
        <f>AJ406/AI406</f>
        <v>1.5367951176098074</v>
      </c>
      <c r="AL406" s="73">
        <v>130.80000000000001</v>
      </c>
      <c r="AM406" s="74">
        <v>1.175427</v>
      </c>
      <c r="AN406" s="74">
        <v>1.1833560000000001</v>
      </c>
      <c r="AO406" s="75">
        <v>0.20939053809800001</v>
      </c>
      <c r="AP406" s="75">
        <v>0.16338804164099999</v>
      </c>
      <c r="AQ406" s="75">
        <v>9.9345566908099994E-2</v>
      </c>
      <c r="AR406" s="75">
        <v>0.18601427994200001</v>
      </c>
      <c r="AS406" s="75">
        <v>0.122965016669</v>
      </c>
      <c r="AT406" s="75">
        <v>9.6377818548399996E-2</v>
      </c>
      <c r="AU406" s="75">
        <v>6.9590020348199999E-2</v>
      </c>
      <c r="AV406" s="75">
        <v>5.2928717844800001E-2</v>
      </c>
      <c r="AW406" s="61">
        <v>0</v>
      </c>
      <c r="AX406" s="61">
        <v>0</v>
      </c>
      <c r="AY406" s="61">
        <v>0</v>
      </c>
      <c r="AZ406" s="61">
        <v>0</v>
      </c>
      <c r="BA406" s="61">
        <v>0</v>
      </c>
      <c r="BB406" s="61">
        <f>SUM(AW406:BA406)</f>
        <v>0</v>
      </c>
      <c r="BC406" s="61">
        <f>BA406-AW406</f>
        <v>0</v>
      </c>
      <c r="BD406" s="62">
        <v>0</v>
      </c>
      <c r="BE406" s="67">
        <f>IF(K406&lt;BE$6,1,0)</f>
        <v>1</v>
      </c>
      <c r="BF406" s="67">
        <f>+IF(AND(K406&gt;=BF$5,K406&lt;BF$6),1,0)</f>
        <v>0</v>
      </c>
      <c r="BG406" s="67">
        <f>+IF(AND(K406&gt;=BG$5,K406&lt;BG$6),1,0)</f>
        <v>0</v>
      </c>
      <c r="BH406" s="67">
        <f>+IF(AND(K406&gt;=BH$5,K406&lt;BH$6),1,0)</f>
        <v>0</v>
      </c>
      <c r="BI406" s="67">
        <f>+IF(K406&gt;=BI$6,1,0)</f>
        <v>0</v>
      </c>
      <c r="BJ406" s="67">
        <f>IF(M406&lt;BJ$6,1,0)</f>
        <v>1</v>
      </c>
      <c r="BK406" s="67">
        <f>+IF(AND(M406&gt;=BK$5,M406&lt;BK$6),1,0)</f>
        <v>0</v>
      </c>
      <c r="BL406" s="67">
        <f>+IF(AND(M406&gt;=BL$5,M406&lt;BL$6),1,0)</f>
        <v>0</v>
      </c>
      <c r="BM406" s="67">
        <f>+IF(AND(M406&gt;=BM$5,M406&lt;BM$6),1,0)</f>
        <v>0</v>
      </c>
      <c r="BN406" s="67">
        <f>+IF(M406&gt;=BN$6,1,0)</f>
        <v>0</v>
      </c>
      <c r="BO406" s="67" t="str">
        <f>+IF(M406&gt;=BO$6,"YES","NO")</f>
        <v>NO</v>
      </c>
      <c r="BP406" s="67" t="str">
        <f>+IF(K406&gt;=BP$6,"YES","NO")</f>
        <v>NO</v>
      </c>
      <c r="BQ406" s="67" t="str">
        <f>+IF(ISERROR(VLOOKUP(E406,'[1]Hi Tech List (2020)'!$A$2:$B$84,1,FALSE)),"NO","YES")</f>
        <v>NO</v>
      </c>
      <c r="BR406" s="67" t="str">
        <f>IF(AL406&gt;=BR$6,"YES","NO")</f>
        <v>YES</v>
      </c>
      <c r="BS406" s="67" t="str">
        <f>IF(AB406&gt;BS$6,"YES","NO")</f>
        <v>YES</v>
      </c>
      <c r="BT406" s="67" t="str">
        <f>IF(AC406&gt;BT$6,"YES","NO")</f>
        <v>NO</v>
      </c>
      <c r="BU406" s="67" t="str">
        <f>IF(AD406&gt;BU$6,"YES","NO")</f>
        <v>YES</v>
      </c>
      <c r="BV406" s="67" t="str">
        <f>IF(OR(BS406="YES",BT406="YES",BU406="YES"),"YES","NO")</f>
        <v>YES</v>
      </c>
      <c r="BW406" s="67" t="str">
        <f>+IF(BE406=1,BE$8,IF(BF406=1,BF$8,IF(BG406=1,BG$8,IF(BH406=1,BH$8,BI$8))))</f>
        <v>&lt;$15</v>
      </c>
      <c r="BX406" s="67" t="str">
        <f>+IF(BJ406=1,BJ$8,IF(BK406=1,BK$8,IF(BL406=1,BL$8,IF(BM406=1,BM$8,BN$8))))</f>
        <v>&lt;$15</v>
      </c>
    </row>
    <row r="407" spans="1:76" hidden="1" x14ac:dyDescent="0.2">
      <c r="A407" s="77" t="str">
        <f t="shared" si="28"/>
        <v>35-0000</v>
      </c>
      <c r="B407" s="77" t="str">
        <f>VLOOKUP(A407,'[1]2- &amp; 3-digit SOC'!$A$1:$B$121,2,FALSE)</f>
        <v>Food Preparation and Serving Related Occupations</v>
      </c>
      <c r="C407" s="77" t="str">
        <f t="shared" si="29"/>
        <v>35-0000 Food Preparation and Serving Related Occupations</v>
      </c>
      <c r="D407" s="77" t="str">
        <f t="shared" si="30"/>
        <v>35-3000</v>
      </c>
      <c r="E407" s="77" t="str">
        <f>VLOOKUP(D407,'[1]2- &amp; 3-digit SOC'!$A$1:$B$121,2,FALSE)</f>
        <v>Food and Beverage Serving Workers</v>
      </c>
      <c r="F407" s="77" t="str">
        <f t="shared" si="31"/>
        <v>35-3000 Food and Beverage Serving Workers</v>
      </c>
      <c r="G407" s="77" t="s">
        <v>1293</v>
      </c>
      <c r="H407" s="77" t="s">
        <v>1294</v>
      </c>
      <c r="I407" s="77" t="s">
        <v>1295</v>
      </c>
      <c r="J407" s="78" t="str">
        <f>CONCATENATE(H407, " (", R407, ")")</f>
        <v>Waiters and Waitresses ($18,793)</v>
      </c>
      <c r="K407" s="70">
        <v>7.70694802551</v>
      </c>
      <c r="L407" s="70">
        <v>8.3066062188600007</v>
      </c>
      <c r="M407" s="70">
        <v>9.0352144970600001</v>
      </c>
      <c r="N407" s="70">
        <v>10.170049002500001</v>
      </c>
      <c r="O407" s="70">
        <v>10.063425051199999</v>
      </c>
      <c r="P407" s="70">
        <v>14.341505618099999</v>
      </c>
      <c r="Q407" s="71">
        <v>18793.2461539</v>
      </c>
      <c r="R407" s="71" t="str">
        <f>TEXT(Q407, "$#,###")</f>
        <v>$18,793</v>
      </c>
      <c r="S407" s="68" t="s">
        <v>484</v>
      </c>
      <c r="T407" s="68" t="s">
        <v>8</v>
      </c>
      <c r="U407" s="68" t="s">
        <v>317</v>
      </c>
      <c r="V407" s="61">
        <v>63236.880329</v>
      </c>
      <c r="W407" s="61">
        <v>58949.4598271</v>
      </c>
      <c r="X407" s="61">
        <f>W407-V407</f>
        <v>-4287.4205019000001</v>
      </c>
      <c r="Y407" s="72">
        <f>X407/V407</f>
        <v>-6.7799367704320768E-2</v>
      </c>
      <c r="Z407" s="61">
        <v>58949.4598271</v>
      </c>
      <c r="AA407" s="61">
        <v>61460.510661699998</v>
      </c>
      <c r="AB407" s="61">
        <f>AA407-Z407</f>
        <v>2511.0508345999988</v>
      </c>
      <c r="AC407" s="72">
        <f>AB407/Z407</f>
        <v>4.2596672504972281E-2</v>
      </c>
      <c r="AD407" s="61">
        <v>45469.984822400002</v>
      </c>
      <c r="AE407" s="61">
        <v>11367.4962056</v>
      </c>
      <c r="AF407" s="61">
        <v>31391.959287599999</v>
      </c>
      <c r="AG407" s="61">
        <v>10463.9864292</v>
      </c>
      <c r="AH407" s="62">
        <v>0.17499999999999999</v>
      </c>
      <c r="AI407" s="61">
        <v>58082.5033434</v>
      </c>
      <c r="AJ407" s="61">
        <v>93162.690356799998</v>
      </c>
      <c r="AK407" s="63">
        <f>AJ407/AI407</f>
        <v>1.6039716781144251</v>
      </c>
      <c r="AL407" s="73">
        <v>129.80000000000001</v>
      </c>
      <c r="AM407" s="74">
        <v>1.037838</v>
      </c>
      <c r="AN407" s="74">
        <v>1.053652</v>
      </c>
      <c r="AO407" s="75">
        <v>0.114885433715</v>
      </c>
      <c r="AP407" s="75">
        <v>0.16252541476999999</v>
      </c>
      <c r="AQ407" s="75">
        <v>0.13325774600000001</v>
      </c>
      <c r="AR407" s="75">
        <v>0.25455000424000002</v>
      </c>
      <c r="AS407" s="75">
        <v>0.147883530831</v>
      </c>
      <c r="AT407" s="75">
        <v>9.4467973408000006E-2</v>
      </c>
      <c r="AU407" s="75">
        <v>5.7595517479300001E-2</v>
      </c>
      <c r="AV407" s="75">
        <v>3.4834379556200001E-2</v>
      </c>
      <c r="AW407" s="61">
        <v>0</v>
      </c>
      <c r="AX407" s="61">
        <v>0</v>
      </c>
      <c r="AY407" s="61">
        <v>0</v>
      </c>
      <c r="AZ407" s="61">
        <v>0</v>
      </c>
      <c r="BA407" s="61">
        <v>0</v>
      </c>
      <c r="BB407" s="61">
        <f>SUM(AW407:BA407)</f>
        <v>0</v>
      </c>
      <c r="BC407" s="61">
        <f>BA407-AW407</f>
        <v>0</v>
      </c>
      <c r="BD407" s="62">
        <v>0</v>
      </c>
      <c r="BE407" s="67">
        <f>IF(K407&lt;BE$6,1,0)</f>
        <v>1</v>
      </c>
      <c r="BF407" s="67">
        <f>+IF(AND(K407&gt;=BF$5,K407&lt;BF$6),1,0)</f>
        <v>0</v>
      </c>
      <c r="BG407" s="67">
        <f>+IF(AND(K407&gt;=BG$5,K407&lt;BG$6),1,0)</f>
        <v>0</v>
      </c>
      <c r="BH407" s="67">
        <f>+IF(AND(K407&gt;=BH$5,K407&lt;BH$6),1,0)</f>
        <v>0</v>
      </c>
      <c r="BI407" s="67">
        <f>+IF(K407&gt;=BI$6,1,0)</f>
        <v>0</v>
      </c>
      <c r="BJ407" s="67">
        <f>IF(M407&lt;BJ$6,1,0)</f>
        <v>1</v>
      </c>
      <c r="BK407" s="67">
        <f>+IF(AND(M407&gt;=BK$5,M407&lt;BK$6),1,0)</f>
        <v>0</v>
      </c>
      <c r="BL407" s="67">
        <f>+IF(AND(M407&gt;=BL$5,M407&lt;BL$6),1,0)</f>
        <v>0</v>
      </c>
      <c r="BM407" s="67">
        <f>+IF(AND(M407&gt;=BM$5,M407&lt;BM$6),1,0)</f>
        <v>0</v>
      </c>
      <c r="BN407" s="67">
        <f>+IF(M407&gt;=BN$6,1,0)</f>
        <v>0</v>
      </c>
      <c r="BO407" s="67" t="str">
        <f>+IF(M407&gt;=BO$6,"YES","NO")</f>
        <v>NO</v>
      </c>
      <c r="BP407" s="67" t="str">
        <f>+IF(K407&gt;=BP$6,"YES","NO")</f>
        <v>NO</v>
      </c>
      <c r="BQ407" s="67" t="str">
        <f>+IF(ISERROR(VLOOKUP(E407,'[1]Hi Tech List (2020)'!$A$2:$B$84,1,FALSE)),"NO","YES")</f>
        <v>NO</v>
      </c>
      <c r="BR407" s="67" t="str">
        <f>IF(AL407&gt;=BR$6,"YES","NO")</f>
        <v>YES</v>
      </c>
      <c r="BS407" s="67" t="str">
        <f>IF(AB407&gt;BS$6,"YES","NO")</f>
        <v>YES</v>
      </c>
      <c r="BT407" s="67" t="str">
        <f>IF(AC407&gt;BT$6,"YES","NO")</f>
        <v>NO</v>
      </c>
      <c r="BU407" s="67" t="str">
        <f>IF(AD407&gt;BU$6,"YES","NO")</f>
        <v>YES</v>
      </c>
      <c r="BV407" s="67" t="str">
        <f>IF(OR(BS407="YES",BT407="YES",BU407="YES"),"YES","NO")</f>
        <v>YES</v>
      </c>
      <c r="BW407" s="67" t="str">
        <f>+IF(BE407=1,BE$8,IF(BF407=1,BF$8,IF(BG407=1,BG$8,IF(BH407=1,BH$8,BI$8))))</f>
        <v>&lt;$15</v>
      </c>
      <c r="BX407" s="67" t="str">
        <f>+IF(BJ407=1,BJ$8,IF(BK407=1,BK$8,IF(BL407=1,BL$8,IF(BM407=1,BM$8,BN$8))))</f>
        <v>&lt;$15</v>
      </c>
    </row>
    <row r="408" spans="1:76" hidden="1" x14ac:dyDescent="0.2">
      <c r="A408" s="77" t="str">
        <f t="shared" si="28"/>
        <v>35-0000</v>
      </c>
      <c r="B408" s="77" t="str">
        <f>VLOOKUP(A408,'[1]2- &amp; 3-digit SOC'!$A$1:$B$121,2,FALSE)</f>
        <v>Food Preparation and Serving Related Occupations</v>
      </c>
      <c r="C408" s="77" t="str">
        <f t="shared" si="29"/>
        <v>35-0000 Food Preparation and Serving Related Occupations</v>
      </c>
      <c r="D408" s="77" t="str">
        <f t="shared" si="30"/>
        <v>35-3000</v>
      </c>
      <c r="E408" s="77" t="str">
        <f>VLOOKUP(D408,'[1]2- &amp; 3-digit SOC'!$A$1:$B$121,2,FALSE)</f>
        <v>Food and Beverage Serving Workers</v>
      </c>
      <c r="F408" s="77" t="str">
        <f t="shared" si="31"/>
        <v>35-3000 Food and Beverage Serving Workers</v>
      </c>
      <c r="G408" s="77" t="s">
        <v>1296</v>
      </c>
      <c r="H408" s="77" t="s">
        <v>1297</v>
      </c>
      <c r="I408" s="77" t="s">
        <v>1298</v>
      </c>
      <c r="J408" s="78" t="str">
        <f>CONCATENATE(H408, " (", R408, ")")</f>
        <v>Food Servers, Nonrestaurant ($21,379)</v>
      </c>
      <c r="K408" s="70">
        <v>8.3094023261800007</v>
      </c>
      <c r="L408" s="70">
        <v>9.0415726271899999</v>
      </c>
      <c r="M408" s="70">
        <v>10.2785208386</v>
      </c>
      <c r="N408" s="70">
        <v>11.0715429541</v>
      </c>
      <c r="O408" s="70">
        <v>12.260213690800001</v>
      </c>
      <c r="P408" s="70">
        <v>15.6663472137</v>
      </c>
      <c r="Q408" s="71">
        <v>21379.323344299999</v>
      </c>
      <c r="R408" s="71" t="str">
        <f>TEXT(Q408, "$#,###")</f>
        <v>$21,379</v>
      </c>
      <c r="S408" s="68" t="s">
        <v>484</v>
      </c>
      <c r="T408" s="68" t="s">
        <v>8</v>
      </c>
      <c r="U408" s="68" t="s">
        <v>317</v>
      </c>
      <c r="V408" s="61">
        <v>6713.5528485599998</v>
      </c>
      <c r="W408" s="61">
        <v>6375.88339799</v>
      </c>
      <c r="X408" s="61">
        <f>W408-V408</f>
        <v>-337.66945056999975</v>
      </c>
      <c r="Y408" s="72">
        <f>X408/V408</f>
        <v>-5.0296684659662284E-2</v>
      </c>
      <c r="Z408" s="61">
        <v>6375.88339799</v>
      </c>
      <c r="AA408" s="61">
        <v>6682.2700286400004</v>
      </c>
      <c r="AB408" s="61">
        <f>AA408-Z408</f>
        <v>306.38663065000037</v>
      </c>
      <c r="AC408" s="72">
        <f>AB408/Z408</f>
        <v>4.8053988996503434E-2</v>
      </c>
      <c r="AD408" s="61">
        <v>4214.2357050399996</v>
      </c>
      <c r="AE408" s="61">
        <v>1053.5589262599999</v>
      </c>
      <c r="AF408" s="61">
        <v>2860.3749118699998</v>
      </c>
      <c r="AG408" s="61">
        <v>953.45830395600001</v>
      </c>
      <c r="AH408" s="62">
        <v>0.14699999999999999</v>
      </c>
      <c r="AI408" s="61">
        <v>6235.8400463400003</v>
      </c>
      <c r="AJ408" s="61">
        <v>7826.4866073000003</v>
      </c>
      <c r="AK408" s="63">
        <f>AJ408/AI408</f>
        <v>1.2550813601919757</v>
      </c>
      <c r="AL408" s="73">
        <v>118.7</v>
      </c>
      <c r="AM408" s="74">
        <v>0.93180799999999997</v>
      </c>
      <c r="AN408" s="74">
        <v>0.93182600000000004</v>
      </c>
      <c r="AO408" s="75">
        <v>5.75307113469E-2</v>
      </c>
      <c r="AP408" s="75">
        <v>8.6498210092899999E-2</v>
      </c>
      <c r="AQ408" s="75">
        <v>7.6779888991200002E-2</v>
      </c>
      <c r="AR408" s="75">
        <v>0.192027983633</v>
      </c>
      <c r="AS408" s="75">
        <v>0.174571578486</v>
      </c>
      <c r="AT408" s="75">
        <v>0.189590752605</v>
      </c>
      <c r="AU408" s="75">
        <v>0.14922931259899999</v>
      </c>
      <c r="AV408" s="75">
        <v>7.3771562245400005E-2</v>
      </c>
      <c r="AW408" s="61">
        <v>0</v>
      </c>
      <c r="AX408" s="61">
        <v>0</v>
      </c>
      <c r="AY408" s="61">
        <v>0</v>
      </c>
      <c r="AZ408" s="61">
        <v>0</v>
      </c>
      <c r="BA408" s="61">
        <v>0</v>
      </c>
      <c r="BB408" s="61">
        <f>SUM(AW408:BA408)</f>
        <v>0</v>
      </c>
      <c r="BC408" s="61">
        <f>BA408-AW408</f>
        <v>0</v>
      </c>
      <c r="BD408" s="62">
        <v>0</v>
      </c>
      <c r="BE408" s="67">
        <f>IF(K408&lt;BE$6,1,0)</f>
        <v>1</v>
      </c>
      <c r="BF408" s="67">
        <f>+IF(AND(K408&gt;=BF$5,K408&lt;BF$6),1,0)</f>
        <v>0</v>
      </c>
      <c r="BG408" s="67">
        <f>+IF(AND(K408&gt;=BG$5,K408&lt;BG$6),1,0)</f>
        <v>0</v>
      </c>
      <c r="BH408" s="67">
        <f>+IF(AND(K408&gt;=BH$5,K408&lt;BH$6),1,0)</f>
        <v>0</v>
      </c>
      <c r="BI408" s="67">
        <f>+IF(K408&gt;=BI$6,1,0)</f>
        <v>0</v>
      </c>
      <c r="BJ408" s="67">
        <f>IF(M408&lt;BJ$6,1,0)</f>
        <v>1</v>
      </c>
      <c r="BK408" s="67">
        <f>+IF(AND(M408&gt;=BK$5,M408&lt;BK$6),1,0)</f>
        <v>0</v>
      </c>
      <c r="BL408" s="67">
        <f>+IF(AND(M408&gt;=BL$5,M408&lt;BL$6),1,0)</f>
        <v>0</v>
      </c>
      <c r="BM408" s="67">
        <f>+IF(AND(M408&gt;=BM$5,M408&lt;BM$6),1,0)</f>
        <v>0</v>
      </c>
      <c r="BN408" s="67">
        <f>+IF(M408&gt;=BN$6,1,0)</f>
        <v>0</v>
      </c>
      <c r="BO408" s="67" t="str">
        <f>+IF(M408&gt;=BO$6,"YES","NO")</f>
        <v>NO</v>
      </c>
      <c r="BP408" s="67" t="str">
        <f>+IF(K408&gt;=BP$6,"YES","NO")</f>
        <v>NO</v>
      </c>
      <c r="BQ408" s="67" t="str">
        <f>+IF(ISERROR(VLOOKUP(E408,'[1]Hi Tech List (2020)'!$A$2:$B$84,1,FALSE)),"NO","YES")</f>
        <v>NO</v>
      </c>
      <c r="BR408" s="67" t="str">
        <f>IF(AL408&gt;=BR$6,"YES","NO")</f>
        <v>YES</v>
      </c>
      <c r="BS408" s="67" t="str">
        <f>IF(AB408&gt;BS$6,"YES","NO")</f>
        <v>YES</v>
      </c>
      <c r="BT408" s="67" t="str">
        <f>IF(AC408&gt;BT$6,"YES","NO")</f>
        <v>NO</v>
      </c>
      <c r="BU408" s="67" t="str">
        <f>IF(AD408&gt;BU$6,"YES","NO")</f>
        <v>YES</v>
      </c>
      <c r="BV408" s="67" t="str">
        <f>IF(OR(BS408="YES",BT408="YES",BU408="YES"),"YES","NO")</f>
        <v>YES</v>
      </c>
      <c r="BW408" s="67" t="str">
        <f>+IF(BE408=1,BE$8,IF(BF408=1,BF$8,IF(BG408=1,BG$8,IF(BH408=1,BH$8,BI$8))))</f>
        <v>&lt;$15</v>
      </c>
      <c r="BX408" s="67" t="str">
        <f>+IF(BJ408=1,BJ$8,IF(BK408=1,BK$8,IF(BL408=1,BL$8,IF(BM408=1,BM$8,BN$8))))</f>
        <v>&lt;$15</v>
      </c>
    </row>
    <row r="409" spans="1:76" ht="25.5" hidden="1" x14ac:dyDescent="0.2">
      <c r="A409" s="77" t="str">
        <f t="shared" si="28"/>
        <v>35-0000</v>
      </c>
      <c r="B409" s="77" t="str">
        <f>VLOOKUP(A409,'[1]2- &amp; 3-digit SOC'!$A$1:$B$121,2,FALSE)</f>
        <v>Food Preparation and Serving Related Occupations</v>
      </c>
      <c r="C409" s="77" t="str">
        <f t="shared" si="29"/>
        <v>35-0000 Food Preparation and Serving Related Occupations</v>
      </c>
      <c r="D409" s="77" t="str">
        <f t="shared" si="30"/>
        <v>35-9000</v>
      </c>
      <c r="E409" s="77" t="str">
        <f>VLOOKUP(D409,'[1]2- &amp; 3-digit SOC'!$A$1:$B$121,2,FALSE)</f>
        <v>Other Food Preparation and Serving Related Workers</v>
      </c>
      <c r="F409" s="77" t="str">
        <f t="shared" si="31"/>
        <v>35-9000 Other Food Preparation and Serving Related Workers</v>
      </c>
      <c r="G409" s="77" t="s">
        <v>1299</v>
      </c>
      <c r="H409" s="77" t="s">
        <v>1300</v>
      </c>
      <c r="I409" s="77" t="s">
        <v>1301</v>
      </c>
      <c r="J409" s="78" t="str">
        <f>CONCATENATE(H409, " (", R409, ")")</f>
        <v>Dining Room and Cafeteria Attendants and Bartender Helpers ($19,740)</v>
      </c>
      <c r="K409" s="70">
        <v>7.8000302673600004</v>
      </c>
      <c r="L409" s="70">
        <v>8.4870970474699998</v>
      </c>
      <c r="M409" s="70">
        <v>9.4905521727500002</v>
      </c>
      <c r="N409" s="70">
        <v>10.0277992406</v>
      </c>
      <c r="O409" s="70">
        <v>11.0721680657</v>
      </c>
      <c r="P409" s="70">
        <v>12.872544126499999</v>
      </c>
      <c r="Q409" s="71">
        <v>19740.348519300001</v>
      </c>
      <c r="R409" s="71" t="str">
        <f>TEXT(Q409, "$#,###")</f>
        <v>$19,740</v>
      </c>
      <c r="S409" s="68" t="s">
        <v>484</v>
      </c>
      <c r="T409" s="68" t="s">
        <v>8</v>
      </c>
      <c r="U409" s="68" t="s">
        <v>317</v>
      </c>
      <c r="V409" s="61">
        <v>10930.0165079</v>
      </c>
      <c r="W409" s="61">
        <v>11690.719362399999</v>
      </c>
      <c r="X409" s="61">
        <f>W409-V409</f>
        <v>760.70285449999938</v>
      </c>
      <c r="Y409" s="72">
        <f>X409/V409</f>
        <v>6.9597594290015788E-2</v>
      </c>
      <c r="Z409" s="61">
        <v>11690.719362399999</v>
      </c>
      <c r="AA409" s="61">
        <v>12288.9531713</v>
      </c>
      <c r="AB409" s="61">
        <f>AA409-Z409</f>
        <v>598.23380890000044</v>
      </c>
      <c r="AC409" s="72">
        <f>AB409/Z409</f>
        <v>5.1171685022570627E-2</v>
      </c>
      <c r="AD409" s="61">
        <v>8359.4243682399992</v>
      </c>
      <c r="AE409" s="61">
        <v>2089.8560920599998</v>
      </c>
      <c r="AF409" s="61">
        <v>5637.7779186999996</v>
      </c>
      <c r="AG409" s="61">
        <v>1879.25930623</v>
      </c>
      <c r="AH409" s="62">
        <v>0.158</v>
      </c>
      <c r="AI409" s="61">
        <v>11473.0942713</v>
      </c>
      <c r="AJ409" s="61">
        <v>15755.275149999999</v>
      </c>
      <c r="AK409" s="63">
        <f>AJ409/AI409</f>
        <v>1.3732367901318387</v>
      </c>
      <c r="AL409" s="73">
        <v>130.6</v>
      </c>
      <c r="AM409" s="74">
        <v>1.086573</v>
      </c>
      <c r="AN409" s="74">
        <v>1.10111</v>
      </c>
      <c r="AO409" s="75">
        <v>0.208403291055</v>
      </c>
      <c r="AP409" s="75">
        <v>0.120468637547</v>
      </c>
      <c r="AQ409" s="75">
        <v>7.1110601146299995E-2</v>
      </c>
      <c r="AR409" s="75">
        <v>0.160588705064</v>
      </c>
      <c r="AS409" s="75">
        <v>0.14762595953800001</v>
      </c>
      <c r="AT409" s="75">
        <v>0.122406853302</v>
      </c>
      <c r="AU409" s="75">
        <v>9.48831459052E-2</v>
      </c>
      <c r="AV409" s="75">
        <v>7.4512806441900004E-2</v>
      </c>
      <c r="AW409" s="61">
        <v>0</v>
      </c>
      <c r="AX409" s="61">
        <v>0</v>
      </c>
      <c r="AY409" s="61">
        <v>0</v>
      </c>
      <c r="AZ409" s="61">
        <v>0</v>
      </c>
      <c r="BA409" s="61">
        <v>0</v>
      </c>
      <c r="BB409" s="61">
        <f>SUM(AW409:BA409)</f>
        <v>0</v>
      </c>
      <c r="BC409" s="61">
        <f>BA409-AW409</f>
        <v>0</v>
      </c>
      <c r="BD409" s="62">
        <v>0</v>
      </c>
      <c r="BE409" s="67">
        <f>IF(K409&lt;BE$6,1,0)</f>
        <v>1</v>
      </c>
      <c r="BF409" s="67">
        <f>+IF(AND(K409&gt;=BF$5,K409&lt;BF$6),1,0)</f>
        <v>0</v>
      </c>
      <c r="BG409" s="67">
        <f>+IF(AND(K409&gt;=BG$5,K409&lt;BG$6),1,0)</f>
        <v>0</v>
      </c>
      <c r="BH409" s="67">
        <f>+IF(AND(K409&gt;=BH$5,K409&lt;BH$6),1,0)</f>
        <v>0</v>
      </c>
      <c r="BI409" s="67">
        <f>+IF(K409&gt;=BI$6,1,0)</f>
        <v>0</v>
      </c>
      <c r="BJ409" s="67">
        <f>IF(M409&lt;BJ$6,1,0)</f>
        <v>1</v>
      </c>
      <c r="BK409" s="67">
        <f>+IF(AND(M409&gt;=BK$5,M409&lt;BK$6),1,0)</f>
        <v>0</v>
      </c>
      <c r="BL409" s="67">
        <f>+IF(AND(M409&gt;=BL$5,M409&lt;BL$6),1,0)</f>
        <v>0</v>
      </c>
      <c r="BM409" s="67">
        <f>+IF(AND(M409&gt;=BM$5,M409&lt;BM$6),1,0)</f>
        <v>0</v>
      </c>
      <c r="BN409" s="67">
        <f>+IF(M409&gt;=BN$6,1,0)</f>
        <v>0</v>
      </c>
      <c r="BO409" s="67" t="str">
        <f>+IF(M409&gt;=BO$6,"YES","NO")</f>
        <v>NO</v>
      </c>
      <c r="BP409" s="67" t="str">
        <f>+IF(K409&gt;=BP$6,"YES","NO")</f>
        <v>NO</v>
      </c>
      <c r="BQ409" s="67" t="str">
        <f>+IF(ISERROR(VLOOKUP(E409,'[1]Hi Tech List (2020)'!$A$2:$B$84,1,FALSE)),"NO","YES")</f>
        <v>NO</v>
      </c>
      <c r="BR409" s="67" t="str">
        <f>IF(AL409&gt;=BR$6,"YES","NO")</f>
        <v>YES</v>
      </c>
      <c r="BS409" s="67" t="str">
        <f>IF(AB409&gt;BS$6,"YES","NO")</f>
        <v>YES</v>
      </c>
      <c r="BT409" s="67" t="str">
        <f>IF(AC409&gt;BT$6,"YES","NO")</f>
        <v>NO</v>
      </c>
      <c r="BU409" s="67" t="str">
        <f>IF(AD409&gt;BU$6,"YES","NO")</f>
        <v>YES</v>
      </c>
      <c r="BV409" s="67" t="str">
        <f>IF(OR(BS409="YES",BT409="YES",BU409="YES"),"YES","NO")</f>
        <v>YES</v>
      </c>
      <c r="BW409" s="67" t="str">
        <f>+IF(BE409=1,BE$8,IF(BF409=1,BF$8,IF(BG409=1,BG$8,IF(BH409=1,BH$8,BI$8))))</f>
        <v>&lt;$15</v>
      </c>
      <c r="BX409" s="67" t="str">
        <f>+IF(BJ409=1,BJ$8,IF(BK409=1,BK$8,IF(BL409=1,BL$8,IF(BM409=1,BM$8,BN$8))))</f>
        <v>&lt;$15</v>
      </c>
    </row>
    <row r="410" spans="1:76" hidden="1" x14ac:dyDescent="0.2">
      <c r="A410" s="77" t="str">
        <f t="shared" si="28"/>
        <v>35-0000</v>
      </c>
      <c r="B410" s="77" t="str">
        <f>VLOOKUP(A410,'[1]2- &amp; 3-digit SOC'!$A$1:$B$121,2,FALSE)</f>
        <v>Food Preparation and Serving Related Occupations</v>
      </c>
      <c r="C410" s="77" t="str">
        <f t="shared" si="29"/>
        <v>35-0000 Food Preparation and Serving Related Occupations</v>
      </c>
      <c r="D410" s="77" t="str">
        <f t="shared" si="30"/>
        <v>35-9000</v>
      </c>
      <c r="E410" s="77" t="str">
        <f>VLOOKUP(D410,'[1]2- &amp; 3-digit SOC'!$A$1:$B$121,2,FALSE)</f>
        <v>Other Food Preparation and Serving Related Workers</v>
      </c>
      <c r="F410" s="77" t="str">
        <f t="shared" si="31"/>
        <v>35-9000 Other Food Preparation and Serving Related Workers</v>
      </c>
      <c r="G410" s="77" t="s">
        <v>1302</v>
      </c>
      <c r="H410" s="77" t="s">
        <v>1303</v>
      </c>
      <c r="I410" s="77" t="s">
        <v>1304</v>
      </c>
      <c r="J410" s="78" t="str">
        <f>CONCATENATE(H410, " (", R410, ")")</f>
        <v>Dishwashers ($21,996)</v>
      </c>
      <c r="K410" s="70">
        <v>8.1859938393</v>
      </c>
      <c r="L410" s="70">
        <v>9.0827362452100004</v>
      </c>
      <c r="M410" s="70">
        <v>10.575095667799999</v>
      </c>
      <c r="N410" s="70">
        <v>10.7874909262</v>
      </c>
      <c r="O410" s="70">
        <v>12.3284853092</v>
      </c>
      <c r="P410" s="70">
        <v>14.046814465200001</v>
      </c>
      <c r="Q410" s="71">
        <v>21996.1989889</v>
      </c>
      <c r="R410" s="71" t="str">
        <f>TEXT(Q410, "$#,###")</f>
        <v>$21,996</v>
      </c>
      <c r="S410" s="68" t="s">
        <v>484</v>
      </c>
      <c r="T410" s="68" t="s">
        <v>8</v>
      </c>
      <c r="U410" s="68" t="s">
        <v>317</v>
      </c>
      <c r="V410" s="61">
        <v>9228.0019489900005</v>
      </c>
      <c r="W410" s="61">
        <v>8940.6800059500001</v>
      </c>
      <c r="X410" s="61">
        <f>W410-V410</f>
        <v>-287.32194304000041</v>
      </c>
      <c r="Y410" s="72">
        <f>X410/V410</f>
        <v>-3.1135878018691537E-2</v>
      </c>
      <c r="Z410" s="61">
        <v>8940.6800059500001</v>
      </c>
      <c r="AA410" s="61">
        <v>9210.9399037099993</v>
      </c>
      <c r="AB410" s="61">
        <f>AA410-Z410</f>
        <v>270.25989775999915</v>
      </c>
      <c r="AC410" s="72">
        <f>AB410/Z410</f>
        <v>3.0228114369392694E-2</v>
      </c>
      <c r="AD410" s="61">
        <v>5721.4661579100002</v>
      </c>
      <c r="AE410" s="61">
        <v>1430.36653948</v>
      </c>
      <c r="AF410" s="61">
        <v>4011.2661096299998</v>
      </c>
      <c r="AG410" s="61">
        <v>1337.0887032099999</v>
      </c>
      <c r="AH410" s="62">
        <v>0.14799999999999999</v>
      </c>
      <c r="AI410" s="61">
        <v>8849.4192191999991</v>
      </c>
      <c r="AJ410" s="61">
        <v>12441.2014002</v>
      </c>
      <c r="AK410" s="63">
        <f>AJ410/AI410</f>
        <v>1.4058777296036726</v>
      </c>
      <c r="AL410" s="73">
        <v>136.4</v>
      </c>
      <c r="AM410" s="74">
        <v>0.78826600000000002</v>
      </c>
      <c r="AN410" s="74">
        <v>0.79600899999999997</v>
      </c>
      <c r="AO410" s="75">
        <v>0.15806109655700001</v>
      </c>
      <c r="AP410" s="75">
        <v>9.2460217636100003E-2</v>
      </c>
      <c r="AQ410" s="75">
        <v>6.0563190466100002E-2</v>
      </c>
      <c r="AR410" s="75">
        <v>0.156278837969</v>
      </c>
      <c r="AS410" s="75">
        <v>0.15578942450300001</v>
      </c>
      <c r="AT410" s="75">
        <v>0.15256172764299999</v>
      </c>
      <c r="AU410" s="75">
        <v>0.12662606997</v>
      </c>
      <c r="AV410" s="75">
        <v>9.7659435256199995E-2</v>
      </c>
      <c r="AW410" s="61">
        <v>0</v>
      </c>
      <c r="AX410" s="61">
        <v>0</v>
      </c>
      <c r="AY410" s="61">
        <v>0</v>
      </c>
      <c r="AZ410" s="61">
        <v>0</v>
      </c>
      <c r="BA410" s="61">
        <v>0</v>
      </c>
      <c r="BB410" s="61">
        <f>SUM(AW410:BA410)</f>
        <v>0</v>
      </c>
      <c r="BC410" s="61">
        <f>BA410-AW410</f>
        <v>0</v>
      </c>
      <c r="BD410" s="62">
        <v>0</v>
      </c>
      <c r="BE410" s="67">
        <f>IF(K410&lt;BE$6,1,0)</f>
        <v>1</v>
      </c>
      <c r="BF410" s="67">
        <f>+IF(AND(K410&gt;=BF$5,K410&lt;BF$6),1,0)</f>
        <v>0</v>
      </c>
      <c r="BG410" s="67">
        <f>+IF(AND(K410&gt;=BG$5,K410&lt;BG$6),1,0)</f>
        <v>0</v>
      </c>
      <c r="BH410" s="67">
        <f>+IF(AND(K410&gt;=BH$5,K410&lt;BH$6),1,0)</f>
        <v>0</v>
      </c>
      <c r="BI410" s="67">
        <f>+IF(K410&gt;=BI$6,1,0)</f>
        <v>0</v>
      </c>
      <c r="BJ410" s="67">
        <f>IF(M410&lt;BJ$6,1,0)</f>
        <v>1</v>
      </c>
      <c r="BK410" s="67">
        <f>+IF(AND(M410&gt;=BK$5,M410&lt;BK$6),1,0)</f>
        <v>0</v>
      </c>
      <c r="BL410" s="67">
        <f>+IF(AND(M410&gt;=BL$5,M410&lt;BL$6),1,0)</f>
        <v>0</v>
      </c>
      <c r="BM410" s="67">
        <f>+IF(AND(M410&gt;=BM$5,M410&lt;BM$6),1,0)</f>
        <v>0</v>
      </c>
      <c r="BN410" s="67">
        <f>+IF(M410&gt;=BN$6,1,0)</f>
        <v>0</v>
      </c>
      <c r="BO410" s="67" t="str">
        <f>+IF(M410&gt;=BO$6,"YES","NO")</f>
        <v>NO</v>
      </c>
      <c r="BP410" s="67" t="str">
        <f>+IF(K410&gt;=BP$6,"YES","NO")</f>
        <v>NO</v>
      </c>
      <c r="BQ410" s="67" t="str">
        <f>+IF(ISERROR(VLOOKUP(E410,'[1]Hi Tech List (2020)'!$A$2:$B$84,1,FALSE)),"NO","YES")</f>
        <v>NO</v>
      </c>
      <c r="BR410" s="67" t="str">
        <f>IF(AL410&gt;=BR$6,"YES","NO")</f>
        <v>YES</v>
      </c>
      <c r="BS410" s="67" t="str">
        <f>IF(AB410&gt;BS$6,"YES","NO")</f>
        <v>YES</v>
      </c>
      <c r="BT410" s="67" t="str">
        <f>IF(AC410&gt;BT$6,"YES","NO")</f>
        <v>NO</v>
      </c>
      <c r="BU410" s="67" t="str">
        <f>IF(AD410&gt;BU$6,"YES","NO")</f>
        <v>YES</v>
      </c>
      <c r="BV410" s="67" t="str">
        <f>IF(OR(BS410="YES",BT410="YES",BU410="YES"),"YES","NO")</f>
        <v>YES</v>
      </c>
      <c r="BW410" s="67" t="str">
        <f>+IF(BE410=1,BE$8,IF(BF410=1,BF$8,IF(BG410=1,BG$8,IF(BH410=1,BH$8,BI$8))))</f>
        <v>&lt;$15</v>
      </c>
      <c r="BX410" s="67" t="str">
        <f>+IF(BJ410=1,BJ$8,IF(BK410=1,BK$8,IF(BL410=1,BL$8,IF(BM410=1,BM$8,BN$8))))</f>
        <v>&lt;$15</v>
      </c>
    </row>
    <row r="411" spans="1:76" ht="25.5" hidden="1" x14ac:dyDescent="0.2">
      <c r="A411" s="77" t="str">
        <f t="shared" si="28"/>
        <v>35-0000</v>
      </c>
      <c r="B411" s="77" t="str">
        <f>VLOOKUP(A411,'[1]2- &amp; 3-digit SOC'!$A$1:$B$121,2,FALSE)</f>
        <v>Food Preparation and Serving Related Occupations</v>
      </c>
      <c r="C411" s="77" t="str">
        <f t="shared" si="29"/>
        <v>35-0000 Food Preparation and Serving Related Occupations</v>
      </c>
      <c r="D411" s="77" t="str">
        <f t="shared" si="30"/>
        <v>35-9000</v>
      </c>
      <c r="E411" s="77" t="str">
        <f>VLOOKUP(D411,'[1]2- &amp; 3-digit SOC'!$A$1:$B$121,2,FALSE)</f>
        <v>Other Food Preparation and Serving Related Workers</v>
      </c>
      <c r="F411" s="77" t="str">
        <f t="shared" si="31"/>
        <v>35-9000 Other Food Preparation and Serving Related Workers</v>
      </c>
      <c r="G411" s="77" t="s">
        <v>1305</v>
      </c>
      <c r="H411" s="77" t="s">
        <v>1306</v>
      </c>
      <c r="I411" s="77" t="s">
        <v>1307</v>
      </c>
      <c r="J411" s="78" t="str">
        <f>CONCATENATE(H411, " (", R411, ")")</f>
        <v>Hosts and Hostesses, Restaurant, Lounge, and Coffee Shop ($19,983)</v>
      </c>
      <c r="K411" s="70">
        <v>7.8984253967700004</v>
      </c>
      <c r="L411" s="70">
        <v>8.5838896602000005</v>
      </c>
      <c r="M411" s="70">
        <v>9.6072496776800005</v>
      </c>
      <c r="N411" s="70">
        <v>10.2999026095</v>
      </c>
      <c r="O411" s="70">
        <v>11.554540293900001</v>
      </c>
      <c r="P411" s="70">
        <v>14.1022491898</v>
      </c>
      <c r="Q411" s="71">
        <v>19983.079329600001</v>
      </c>
      <c r="R411" s="71" t="str">
        <f>TEXT(Q411, "$#,###")</f>
        <v>$19,983</v>
      </c>
      <c r="S411" s="68" t="s">
        <v>484</v>
      </c>
      <c r="T411" s="68" t="s">
        <v>8</v>
      </c>
      <c r="U411" s="68" t="s">
        <v>317</v>
      </c>
      <c r="V411" s="61">
        <v>11404.9151454</v>
      </c>
      <c r="W411" s="61">
        <v>10529.684681299999</v>
      </c>
      <c r="X411" s="61">
        <f>W411-V411</f>
        <v>-875.23046410000097</v>
      </c>
      <c r="Y411" s="72">
        <f>X411/V411</f>
        <v>-7.6741514771638777E-2</v>
      </c>
      <c r="Z411" s="61">
        <v>10529.684681299999</v>
      </c>
      <c r="AA411" s="61">
        <v>11118.2827172</v>
      </c>
      <c r="AB411" s="61">
        <f>AA411-Z411</f>
        <v>588.59803590000047</v>
      </c>
      <c r="AC411" s="72">
        <f>AB411/Z411</f>
        <v>5.5898923255062932E-2</v>
      </c>
      <c r="AD411" s="61">
        <v>9919.1643441600008</v>
      </c>
      <c r="AE411" s="61">
        <v>2479.7910860400002</v>
      </c>
      <c r="AF411" s="61">
        <v>6789.9606652399998</v>
      </c>
      <c r="AG411" s="61">
        <v>2263.3202217500002</v>
      </c>
      <c r="AH411" s="62">
        <v>0.21099999999999999</v>
      </c>
      <c r="AI411" s="61">
        <v>10328.5289237</v>
      </c>
      <c r="AJ411" s="61">
        <v>19573.423003799999</v>
      </c>
      <c r="AK411" s="63">
        <f>AJ411/AI411</f>
        <v>1.8950833316530222</v>
      </c>
      <c r="AL411" s="73">
        <v>117.8</v>
      </c>
      <c r="AM411" s="74">
        <v>1.126571</v>
      </c>
      <c r="AN411" s="74">
        <v>1.1459539999999999</v>
      </c>
      <c r="AO411" s="75">
        <v>0.39139751163699998</v>
      </c>
      <c r="AP411" s="75">
        <v>0.21281608928699999</v>
      </c>
      <c r="AQ411" s="75">
        <v>8.6171654252900007E-2</v>
      </c>
      <c r="AR411" s="75">
        <v>9.4560338019000004E-2</v>
      </c>
      <c r="AS411" s="75">
        <v>4.6184114000900001E-2</v>
      </c>
      <c r="AT411" s="75">
        <v>4.3682336875399998E-2</v>
      </c>
      <c r="AU411" s="75">
        <v>4.5337592285500002E-2</v>
      </c>
      <c r="AV411" s="75">
        <v>7.9850363642299999E-2</v>
      </c>
      <c r="AW411" s="61">
        <v>0</v>
      </c>
      <c r="AX411" s="61">
        <v>0</v>
      </c>
      <c r="AY411" s="61">
        <v>0</v>
      </c>
      <c r="AZ411" s="61">
        <v>0</v>
      </c>
      <c r="BA411" s="61">
        <v>0</v>
      </c>
      <c r="BB411" s="61">
        <f>SUM(AW411:BA411)</f>
        <v>0</v>
      </c>
      <c r="BC411" s="61">
        <f>BA411-AW411</f>
        <v>0</v>
      </c>
      <c r="BD411" s="62">
        <v>0</v>
      </c>
      <c r="BE411" s="67">
        <f>IF(K411&lt;BE$6,1,0)</f>
        <v>1</v>
      </c>
      <c r="BF411" s="67">
        <f>+IF(AND(K411&gt;=BF$5,K411&lt;BF$6),1,0)</f>
        <v>0</v>
      </c>
      <c r="BG411" s="67">
        <f>+IF(AND(K411&gt;=BG$5,K411&lt;BG$6),1,0)</f>
        <v>0</v>
      </c>
      <c r="BH411" s="67">
        <f>+IF(AND(K411&gt;=BH$5,K411&lt;BH$6),1,0)</f>
        <v>0</v>
      </c>
      <c r="BI411" s="67">
        <f>+IF(K411&gt;=BI$6,1,0)</f>
        <v>0</v>
      </c>
      <c r="BJ411" s="67">
        <f>IF(M411&lt;BJ$6,1,0)</f>
        <v>1</v>
      </c>
      <c r="BK411" s="67">
        <f>+IF(AND(M411&gt;=BK$5,M411&lt;BK$6),1,0)</f>
        <v>0</v>
      </c>
      <c r="BL411" s="67">
        <f>+IF(AND(M411&gt;=BL$5,M411&lt;BL$6),1,0)</f>
        <v>0</v>
      </c>
      <c r="BM411" s="67">
        <f>+IF(AND(M411&gt;=BM$5,M411&lt;BM$6),1,0)</f>
        <v>0</v>
      </c>
      <c r="BN411" s="67">
        <f>+IF(M411&gt;=BN$6,1,0)</f>
        <v>0</v>
      </c>
      <c r="BO411" s="67" t="str">
        <f>+IF(M411&gt;=BO$6,"YES","NO")</f>
        <v>NO</v>
      </c>
      <c r="BP411" s="67" t="str">
        <f>+IF(K411&gt;=BP$6,"YES","NO")</f>
        <v>NO</v>
      </c>
      <c r="BQ411" s="67" t="str">
        <f>+IF(ISERROR(VLOOKUP(E411,'[1]Hi Tech List (2020)'!$A$2:$B$84,1,FALSE)),"NO","YES")</f>
        <v>NO</v>
      </c>
      <c r="BR411" s="67" t="str">
        <f>IF(AL411&gt;=BR$6,"YES","NO")</f>
        <v>YES</v>
      </c>
      <c r="BS411" s="67" t="str">
        <f>IF(AB411&gt;BS$6,"YES","NO")</f>
        <v>YES</v>
      </c>
      <c r="BT411" s="67" t="str">
        <f>IF(AC411&gt;BT$6,"YES","NO")</f>
        <v>NO</v>
      </c>
      <c r="BU411" s="67" t="str">
        <f>IF(AD411&gt;BU$6,"YES","NO")</f>
        <v>YES</v>
      </c>
      <c r="BV411" s="67" t="str">
        <f>IF(OR(BS411="YES",BT411="YES",BU411="YES"),"YES","NO")</f>
        <v>YES</v>
      </c>
      <c r="BW411" s="67" t="str">
        <f>+IF(BE411=1,BE$8,IF(BF411=1,BF$8,IF(BG411=1,BG$8,IF(BH411=1,BH$8,BI$8))))</f>
        <v>&lt;$15</v>
      </c>
      <c r="BX411" s="67" t="str">
        <f>+IF(BJ411=1,BJ$8,IF(BK411=1,BK$8,IF(BL411=1,BL$8,IF(BM411=1,BM$8,BN$8))))</f>
        <v>&lt;$15</v>
      </c>
    </row>
    <row r="412" spans="1:76" ht="25.5" hidden="1" x14ac:dyDescent="0.2">
      <c r="A412" s="77" t="str">
        <f t="shared" si="28"/>
        <v>35-0000</v>
      </c>
      <c r="B412" s="77" t="str">
        <f>VLOOKUP(A412,'[1]2- &amp; 3-digit SOC'!$A$1:$B$121,2,FALSE)</f>
        <v>Food Preparation and Serving Related Occupations</v>
      </c>
      <c r="C412" s="77" t="str">
        <f t="shared" si="29"/>
        <v>35-0000 Food Preparation and Serving Related Occupations</v>
      </c>
      <c r="D412" s="77" t="str">
        <f t="shared" si="30"/>
        <v>35-9000</v>
      </c>
      <c r="E412" s="77" t="str">
        <f>VLOOKUP(D412,'[1]2- &amp; 3-digit SOC'!$A$1:$B$121,2,FALSE)</f>
        <v>Other Food Preparation and Serving Related Workers</v>
      </c>
      <c r="F412" s="77" t="str">
        <f t="shared" si="31"/>
        <v>35-9000 Other Food Preparation and Serving Related Workers</v>
      </c>
      <c r="G412" s="77" t="s">
        <v>1308</v>
      </c>
      <c r="H412" s="77" t="s">
        <v>1309</v>
      </c>
      <c r="I412" s="77" t="s">
        <v>1310</v>
      </c>
      <c r="J412" s="78" t="str">
        <f>CONCATENATE(H412, " (", R412, ")")</f>
        <v>Food Preparation and Serving Related Workers, All Other ($19,722)</v>
      </c>
      <c r="K412" s="70">
        <v>7.87478775697</v>
      </c>
      <c r="L412" s="70">
        <v>8.5209971564300009</v>
      </c>
      <c r="M412" s="70">
        <v>9.4815160539299992</v>
      </c>
      <c r="N412" s="70">
        <v>10.116311570100001</v>
      </c>
      <c r="O412" s="70">
        <v>11.3084085573</v>
      </c>
      <c r="P412" s="70">
        <v>13.9807680753</v>
      </c>
      <c r="Q412" s="71">
        <v>19721.5533922</v>
      </c>
      <c r="R412" s="71" t="str">
        <f>TEXT(Q412, "$#,###")</f>
        <v>$19,722</v>
      </c>
      <c r="S412" s="68" t="s">
        <v>484</v>
      </c>
      <c r="T412" s="68" t="s">
        <v>8</v>
      </c>
      <c r="U412" s="68" t="s">
        <v>317</v>
      </c>
      <c r="V412" s="61">
        <v>1564.30255577</v>
      </c>
      <c r="W412" s="61">
        <v>1456.7119428399999</v>
      </c>
      <c r="X412" s="61">
        <f>W412-V412</f>
        <v>-107.59061293000013</v>
      </c>
      <c r="Y412" s="72">
        <f>X412/V412</f>
        <v>-6.8778646773379831E-2</v>
      </c>
      <c r="Z412" s="61">
        <v>1456.7119428399999</v>
      </c>
      <c r="AA412" s="61">
        <v>1535.8929123</v>
      </c>
      <c r="AB412" s="61">
        <f>AA412-Z412</f>
        <v>79.180969460000142</v>
      </c>
      <c r="AC412" s="72">
        <f>AB412/Z412</f>
        <v>5.4355955444169171E-2</v>
      </c>
      <c r="AD412" s="61">
        <v>1044.9299778899999</v>
      </c>
      <c r="AE412" s="61">
        <v>261.23249447199998</v>
      </c>
      <c r="AF412" s="61">
        <v>703.40909524400001</v>
      </c>
      <c r="AG412" s="61">
        <v>234.46969841500001</v>
      </c>
      <c r="AH412" s="62">
        <v>0.158</v>
      </c>
      <c r="AI412" s="61">
        <v>1428.02050614</v>
      </c>
      <c r="AJ412" s="61">
        <v>2087.03793369</v>
      </c>
      <c r="AK412" s="63">
        <f>AJ412/AI412</f>
        <v>1.461490170985956</v>
      </c>
      <c r="AL412" s="73">
        <v>122.2</v>
      </c>
      <c r="AM412" s="74">
        <v>0.79072100000000001</v>
      </c>
      <c r="AN412" s="74">
        <v>0.79969400000000002</v>
      </c>
      <c r="AO412" s="75">
        <v>0.17044548681400001</v>
      </c>
      <c r="AP412" s="75">
        <v>0.115129264184</v>
      </c>
      <c r="AQ412" s="75">
        <v>7.9624940263199995E-2</v>
      </c>
      <c r="AR412" s="75">
        <v>0.173284791681</v>
      </c>
      <c r="AS412" s="75">
        <v>0.15802465526500001</v>
      </c>
      <c r="AT412" s="75">
        <v>0.13448259362199999</v>
      </c>
      <c r="AU412" s="75">
        <v>9.7670722470500002E-2</v>
      </c>
      <c r="AV412" s="75">
        <v>7.1337545700400004E-2</v>
      </c>
      <c r="AW412" s="61">
        <v>0</v>
      </c>
      <c r="AX412" s="61">
        <v>0</v>
      </c>
      <c r="AY412" s="61">
        <v>0</v>
      </c>
      <c r="AZ412" s="61">
        <v>0</v>
      </c>
      <c r="BA412" s="61">
        <v>0</v>
      </c>
      <c r="BB412" s="61">
        <f>SUM(AW412:BA412)</f>
        <v>0</v>
      </c>
      <c r="BC412" s="61">
        <f>BA412-AW412</f>
        <v>0</v>
      </c>
      <c r="BD412" s="62">
        <v>0</v>
      </c>
      <c r="BE412" s="67">
        <f>IF(K412&lt;BE$6,1,0)</f>
        <v>1</v>
      </c>
      <c r="BF412" s="67">
        <f>+IF(AND(K412&gt;=BF$5,K412&lt;BF$6),1,0)</f>
        <v>0</v>
      </c>
      <c r="BG412" s="67">
        <f>+IF(AND(K412&gt;=BG$5,K412&lt;BG$6),1,0)</f>
        <v>0</v>
      </c>
      <c r="BH412" s="67">
        <f>+IF(AND(K412&gt;=BH$5,K412&lt;BH$6),1,0)</f>
        <v>0</v>
      </c>
      <c r="BI412" s="67">
        <f>+IF(K412&gt;=BI$6,1,0)</f>
        <v>0</v>
      </c>
      <c r="BJ412" s="67">
        <f>IF(M412&lt;BJ$6,1,0)</f>
        <v>1</v>
      </c>
      <c r="BK412" s="67">
        <f>+IF(AND(M412&gt;=BK$5,M412&lt;BK$6),1,0)</f>
        <v>0</v>
      </c>
      <c r="BL412" s="67">
        <f>+IF(AND(M412&gt;=BL$5,M412&lt;BL$6),1,0)</f>
        <v>0</v>
      </c>
      <c r="BM412" s="67">
        <f>+IF(AND(M412&gt;=BM$5,M412&lt;BM$6),1,0)</f>
        <v>0</v>
      </c>
      <c r="BN412" s="67">
        <f>+IF(M412&gt;=BN$6,1,0)</f>
        <v>0</v>
      </c>
      <c r="BO412" s="67" t="str">
        <f>+IF(M412&gt;=BO$6,"YES","NO")</f>
        <v>NO</v>
      </c>
      <c r="BP412" s="67" t="str">
        <f>+IF(K412&gt;=BP$6,"YES","NO")</f>
        <v>NO</v>
      </c>
      <c r="BQ412" s="67" t="str">
        <f>+IF(ISERROR(VLOOKUP(E412,'[1]Hi Tech List (2020)'!$A$2:$B$84,1,FALSE)),"NO","YES")</f>
        <v>NO</v>
      </c>
      <c r="BR412" s="67" t="str">
        <f>IF(AL412&gt;=BR$6,"YES","NO")</f>
        <v>YES</v>
      </c>
      <c r="BS412" s="67" t="str">
        <f>IF(AB412&gt;BS$6,"YES","NO")</f>
        <v>NO</v>
      </c>
      <c r="BT412" s="67" t="str">
        <f>IF(AC412&gt;BT$6,"YES","NO")</f>
        <v>NO</v>
      </c>
      <c r="BU412" s="67" t="str">
        <f>IF(AD412&gt;BU$6,"YES","NO")</f>
        <v>YES</v>
      </c>
      <c r="BV412" s="67" t="str">
        <f>IF(OR(BS412="YES",BT412="YES",BU412="YES"),"YES","NO")</f>
        <v>YES</v>
      </c>
      <c r="BW412" s="67" t="str">
        <f>+IF(BE412=1,BE$8,IF(BF412=1,BF$8,IF(BG412=1,BG$8,IF(BH412=1,BH$8,BI$8))))</f>
        <v>&lt;$15</v>
      </c>
      <c r="BX412" s="67" t="str">
        <f>+IF(BJ412=1,BJ$8,IF(BK412=1,BK$8,IF(BL412=1,BL$8,IF(BM412=1,BM$8,BN$8))))</f>
        <v>&lt;$15</v>
      </c>
    </row>
    <row r="413" spans="1:76" ht="25.5" hidden="1" x14ac:dyDescent="0.2">
      <c r="A413" s="77" t="str">
        <f t="shared" si="28"/>
        <v>37-0000</v>
      </c>
      <c r="B413" s="77" t="str">
        <f>VLOOKUP(A413,'[1]2- &amp; 3-digit SOC'!$A$1:$B$121,2,FALSE)</f>
        <v>Building and Grounds Cleaning and Maintenance Occupations</v>
      </c>
      <c r="C413" s="77" t="str">
        <f t="shared" si="29"/>
        <v>37-0000 Building and Grounds Cleaning and Maintenance Occupations</v>
      </c>
      <c r="D413" s="77" t="str">
        <f t="shared" si="30"/>
        <v>37-1000</v>
      </c>
      <c r="E413" s="77" t="str">
        <f>VLOOKUP(D413,'[1]2- &amp; 3-digit SOC'!$A$1:$B$121,2,FALSE)</f>
        <v>Supervisors of Building and Grounds Cleaning and Maintenance Workers</v>
      </c>
      <c r="F413" s="77" t="str">
        <f t="shared" si="31"/>
        <v>37-1000 Supervisors of Building and Grounds Cleaning and Maintenance Workers</v>
      </c>
      <c r="G413" s="77" t="s">
        <v>1311</v>
      </c>
      <c r="H413" s="77" t="s">
        <v>1312</v>
      </c>
      <c r="I413" s="77" t="s">
        <v>1313</v>
      </c>
      <c r="J413" s="78" t="str">
        <f>CONCATENATE(H413, " (", R413, ")")</f>
        <v>First-Line Supervisors of Housekeeping and Janitorial Workers ($38,190)</v>
      </c>
      <c r="K413" s="70">
        <v>11.1931232818</v>
      </c>
      <c r="L413" s="70">
        <v>14.4494918341</v>
      </c>
      <c r="M413" s="70">
        <v>18.360568030300001</v>
      </c>
      <c r="N413" s="70">
        <v>20.594273714300002</v>
      </c>
      <c r="O413" s="70">
        <v>24.607261273100001</v>
      </c>
      <c r="P413" s="70">
        <v>32.172435165099998</v>
      </c>
      <c r="Q413" s="71">
        <v>38189.981503100003</v>
      </c>
      <c r="R413" s="71" t="str">
        <f>TEXT(Q413, "$#,###")</f>
        <v>$38,190</v>
      </c>
      <c r="S413" s="68" t="s">
        <v>307</v>
      </c>
      <c r="T413" s="68" t="s">
        <v>546</v>
      </c>
      <c r="U413" s="68" t="s">
        <v>8</v>
      </c>
      <c r="V413" s="61">
        <v>4201.8583392700002</v>
      </c>
      <c r="W413" s="61">
        <v>4471.6795131199997</v>
      </c>
      <c r="X413" s="61">
        <f>W413-V413</f>
        <v>269.82117384999947</v>
      </c>
      <c r="Y413" s="72">
        <f>X413/V413</f>
        <v>6.4214724072986284E-2</v>
      </c>
      <c r="Z413" s="61">
        <v>4471.6795131199997</v>
      </c>
      <c r="AA413" s="61">
        <v>4655.5944510400004</v>
      </c>
      <c r="AB413" s="61">
        <f>AA413-Z413</f>
        <v>183.91493792000074</v>
      </c>
      <c r="AC413" s="72">
        <f>AB413/Z413</f>
        <v>4.112882807911223E-2</v>
      </c>
      <c r="AD413" s="61">
        <v>2136.7529619000002</v>
      </c>
      <c r="AE413" s="61">
        <v>534.18824047400005</v>
      </c>
      <c r="AF413" s="61">
        <v>1403.19204582</v>
      </c>
      <c r="AG413" s="61">
        <v>467.73068193799998</v>
      </c>
      <c r="AH413" s="62">
        <v>0.10299999999999999</v>
      </c>
      <c r="AI413" s="61">
        <v>4388.5009644900001</v>
      </c>
      <c r="AJ413" s="61">
        <v>2362.8225239499998</v>
      </c>
      <c r="AK413" s="63">
        <f>AJ413/AI413</f>
        <v>0.53841221480159573</v>
      </c>
      <c r="AL413" s="73">
        <v>101.1</v>
      </c>
      <c r="AM413" s="74">
        <v>0.85976900000000001</v>
      </c>
      <c r="AN413" s="74">
        <v>0.85403799999999996</v>
      </c>
      <c r="AO413" s="76" t="s">
        <v>90</v>
      </c>
      <c r="AP413" s="75">
        <v>9.9976871282799994E-3</v>
      </c>
      <c r="AQ413" s="75">
        <v>1.7042600898600001E-2</v>
      </c>
      <c r="AR413" s="75">
        <v>0.14198483367500001</v>
      </c>
      <c r="AS413" s="75">
        <v>0.255300545775</v>
      </c>
      <c r="AT413" s="75">
        <v>0.27179002858000001</v>
      </c>
      <c r="AU413" s="75">
        <v>0.24052839667199999</v>
      </c>
      <c r="AV413" s="75">
        <v>6.1715293592200002E-2</v>
      </c>
      <c r="AW413" s="61">
        <v>5984</v>
      </c>
      <c r="AX413" s="61">
        <v>5221</v>
      </c>
      <c r="AY413" s="61">
        <v>5095</v>
      </c>
      <c r="AZ413" s="61">
        <v>5009</v>
      </c>
      <c r="BA413" s="61">
        <v>5260</v>
      </c>
      <c r="BB413" s="61">
        <f>SUM(AW413:BA413)</f>
        <v>26569</v>
      </c>
      <c r="BC413" s="61">
        <f>BA413-AW413</f>
        <v>-724</v>
      </c>
      <c r="BD413" s="62">
        <f>BC413/AW413</f>
        <v>-0.12098930481283422</v>
      </c>
      <c r="BE413" s="67">
        <f>IF(K413&lt;BE$6,1,0)</f>
        <v>1</v>
      </c>
      <c r="BF413" s="67">
        <f>+IF(AND(K413&gt;=BF$5,K413&lt;BF$6),1,0)</f>
        <v>0</v>
      </c>
      <c r="BG413" s="67">
        <f>+IF(AND(K413&gt;=BG$5,K413&lt;BG$6),1,0)</f>
        <v>0</v>
      </c>
      <c r="BH413" s="67">
        <f>+IF(AND(K413&gt;=BH$5,K413&lt;BH$6),1,0)</f>
        <v>0</v>
      </c>
      <c r="BI413" s="67">
        <f>+IF(K413&gt;=BI$6,1,0)</f>
        <v>0</v>
      </c>
      <c r="BJ413" s="67">
        <f>IF(M413&lt;BJ$6,1,0)</f>
        <v>0</v>
      </c>
      <c r="BK413" s="67">
        <f>+IF(AND(M413&gt;=BK$5,M413&lt;BK$6),1,0)</f>
        <v>1</v>
      </c>
      <c r="BL413" s="67">
        <f>+IF(AND(M413&gt;=BL$5,M413&lt;BL$6),1,0)</f>
        <v>0</v>
      </c>
      <c r="BM413" s="67">
        <f>+IF(AND(M413&gt;=BM$5,M413&lt;BM$6),1,0)</f>
        <v>0</v>
      </c>
      <c r="BN413" s="67">
        <f>+IF(M413&gt;=BN$6,1,0)</f>
        <v>0</v>
      </c>
      <c r="BO413" s="67" t="str">
        <f>+IF(M413&gt;=BO$6,"YES","NO")</f>
        <v>NO</v>
      </c>
      <c r="BP413" s="67" t="str">
        <f>+IF(K413&gt;=BP$6,"YES","NO")</f>
        <v>NO</v>
      </c>
      <c r="BQ413" s="67" t="str">
        <f>+IF(ISERROR(VLOOKUP(E413,'[1]Hi Tech List (2020)'!$A$2:$B$84,1,FALSE)),"NO","YES")</f>
        <v>NO</v>
      </c>
      <c r="BR413" s="67" t="str">
        <f>IF(AL413&gt;=BR$6,"YES","NO")</f>
        <v>YES</v>
      </c>
      <c r="BS413" s="67" t="str">
        <f>IF(AB413&gt;BS$6,"YES","NO")</f>
        <v>YES</v>
      </c>
      <c r="BT413" s="67" t="str">
        <f>IF(AC413&gt;BT$6,"YES","NO")</f>
        <v>NO</v>
      </c>
      <c r="BU413" s="67" t="str">
        <f>IF(AD413&gt;BU$6,"YES","NO")</f>
        <v>YES</v>
      </c>
      <c r="BV413" s="67" t="str">
        <f>IF(OR(BS413="YES",BT413="YES",BU413="YES"),"YES","NO")</f>
        <v>YES</v>
      </c>
      <c r="BW413" s="67" t="str">
        <f>+IF(BE413=1,BE$8,IF(BF413=1,BF$8,IF(BG413=1,BG$8,IF(BH413=1,BH$8,BI$8))))</f>
        <v>&lt;$15</v>
      </c>
      <c r="BX413" s="67" t="str">
        <f>+IF(BJ413=1,BJ$8,IF(BK413=1,BK$8,IF(BL413=1,BL$8,IF(BM413=1,BM$8,BN$8))))</f>
        <v>$15-20</v>
      </c>
    </row>
    <row r="414" spans="1:76" ht="25.5" hidden="1" x14ac:dyDescent="0.2">
      <c r="A414" s="77" t="str">
        <f t="shared" si="28"/>
        <v>37-0000</v>
      </c>
      <c r="B414" s="77" t="str">
        <f>VLOOKUP(A414,'[1]2- &amp; 3-digit SOC'!$A$1:$B$121,2,FALSE)</f>
        <v>Building and Grounds Cleaning and Maintenance Occupations</v>
      </c>
      <c r="C414" s="77" t="str">
        <f t="shared" si="29"/>
        <v>37-0000 Building and Grounds Cleaning and Maintenance Occupations</v>
      </c>
      <c r="D414" s="77" t="str">
        <f t="shared" si="30"/>
        <v>37-1000</v>
      </c>
      <c r="E414" s="77" t="str">
        <f>VLOOKUP(D414,'[1]2- &amp; 3-digit SOC'!$A$1:$B$121,2,FALSE)</f>
        <v>Supervisors of Building and Grounds Cleaning and Maintenance Workers</v>
      </c>
      <c r="F414" s="77" t="str">
        <f t="shared" si="31"/>
        <v>37-1000 Supervisors of Building and Grounds Cleaning and Maintenance Workers</v>
      </c>
      <c r="G414" s="77" t="s">
        <v>1314</v>
      </c>
      <c r="H414" s="77" t="s">
        <v>1315</v>
      </c>
      <c r="I414" s="77" t="s">
        <v>1316</v>
      </c>
      <c r="J414" s="78" t="str">
        <f>CONCATENATE(H414, " (", R414, ")")</f>
        <v>First-Line Supervisors of Landscaping, Lawn Service, and Groundskeeping Workers ($44,723)</v>
      </c>
      <c r="K414" s="70">
        <v>7.2919645162000002</v>
      </c>
      <c r="L414" s="70">
        <v>15.2920741517</v>
      </c>
      <c r="M414" s="70">
        <v>21.5013891543</v>
      </c>
      <c r="N414" s="70">
        <v>23.102952801000001</v>
      </c>
      <c r="O414" s="70">
        <v>29.5107682352</v>
      </c>
      <c r="P414" s="70">
        <v>38.066230573299997</v>
      </c>
      <c r="Q414" s="71">
        <v>44722.889440999999</v>
      </c>
      <c r="R414" s="71" t="str">
        <f>TEXT(Q414, "$#,###")</f>
        <v>$44,723</v>
      </c>
      <c r="S414" s="68" t="s">
        <v>307</v>
      </c>
      <c r="T414" s="68" t="s">
        <v>546</v>
      </c>
      <c r="U414" s="68" t="s">
        <v>8</v>
      </c>
      <c r="V414" s="61">
        <v>3229.9186552699998</v>
      </c>
      <c r="W414" s="61">
        <v>3288.3372188600001</v>
      </c>
      <c r="X414" s="61">
        <f>W414-V414</f>
        <v>58.418563590000304</v>
      </c>
      <c r="Y414" s="72">
        <f>X414/V414</f>
        <v>1.808669809522398E-2</v>
      </c>
      <c r="Z414" s="61">
        <v>3288.3372188600001</v>
      </c>
      <c r="AA414" s="61">
        <v>3416.407408</v>
      </c>
      <c r="AB414" s="61">
        <f>AA414-Z414</f>
        <v>128.07018913999991</v>
      </c>
      <c r="AC414" s="72">
        <f>AB414/Z414</f>
        <v>3.8946793049527702E-2</v>
      </c>
      <c r="AD414" s="61">
        <v>1414.39387986</v>
      </c>
      <c r="AE414" s="61">
        <v>353.598469964</v>
      </c>
      <c r="AF414" s="61">
        <v>940.90697606399999</v>
      </c>
      <c r="AG414" s="61">
        <v>313.63565868799998</v>
      </c>
      <c r="AH414" s="62">
        <v>9.4E-2</v>
      </c>
      <c r="AI414" s="61">
        <v>3226.6164047100001</v>
      </c>
      <c r="AJ414" s="61">
        <v>1505.3620680399999</v>
      </c>
      <c r="AK414" s="63">
        <f>AJ414/AI414</f>
        <v>0.46654509840171038</v>
      </c>
      <c r="AL414" s="73">
        <v>101.3</v>
      </c>
      <c r="AM414" s="74">
        <v>0.89616600000000002</v>
      </c>
      <c r="AN414" s="74">
        <v>0.89249400000000001</v>
      </c>
      <c r="AO414" s="76" t="s">
        <v>90</v>
      </c>
      <c r="AP414" s="75">
        <v>1.07394141586E-2</v>
      </c>
      <c r="AQ414" s="75">
        <v>2.6879206215799999E-2</v>
      </c>
      <c r="AR414" s="75">
        <v>0.18920278811999999</v>
      </c>
      <c r="AS414" s="75">
        <v>0.27342576133300001</v>
      </c>
      <c r="AT414" s="75">
        <v>0.26323865760300003</v>
      </c>
      <c r="AU414" s="75">
        <v>0.18238400009700001</v>
      </c>
      <c r="AV414" s="75">
        <v>5.1937621164599997E-2</v>
      </c>
      <c r="AW414" s="61">
        <v>69</v>
      </c>
      <c r="AX414" s="61">
        <v>71</v>
      </c>
      <c r="AY414" s="61">
        <v>95</v>
      </c>
      <c r="AZ414" s="61">
        <v>71</v>
      </c>
      <c r="BA414" s="61">
        <v>74</v>
      </c>
      <c r="BB414" s="61">
        <f>SUM(AW414:BA414)</f>
        <v>380</v>
      </c>
      <c r="BC414" s="61">
        <f>BA414-AW414</f>
        <v>5</v>
      </c>
      <c r="BD414" s="62">
        <f>BC414/AW414</f>
        <v>7.2463768115942032E-2</v>
      </c>
      <c r="BE414" s="67">
        <f>IF(K414&lt;BE$6,1,0)</f>
        <v>1</v>
      </c>
      <c r="BF414" s="67">
        <f>+IF(AND(K414&gt;=BF$5,K414&lt;BF$6),1,0)</f>
        <v>0</v>
      </c>
      <c r="BG414" s="67">
        <f>+IF(AND(K414&gt;=BG$5,K414&lt;BG$6),1,0)</f>
        <v>0</v>
      </c>
      <c r="BH414" s="67">
        <f>+IF(AND(K414&gt;=BH$5,K414&lt;BH$6),1,0)</f>
        <v>0</v>
      </c>
      <c r="BI414" s="67">
        <f>+IF(K414&gt;=BI$6,1,0)</f>
        <v>0</v>
      </c>
      <c r="BJ414" s="67">
        <f>IF(M414&lt;BJ$6,1,0)</f>
        <v>0</v>
      </c>
      <c r="BK414" s="67">
        <f>+IF(AND(M414&gt;=BK$5,M414&lt;BK$6),1,0)</f>
        <v>0</v>
      </c>
      <c r="BL414" s="67">
        <f>+IF(AND(M414&gt;=BL$5,M414&lt;BL$6),1,0)</f>
        <v>1</v>
      </c>
      <c r="BM414" s="67">
        <f>+IF(AND(M414&gt;=BM$5,M414&lt;BM$6),1,0)</f>
        <v>0</v>
      </c>
      <c r="BN414" s="67">
        <f>+IF(M414&gt;=BN$6,1,0)</f>
        <v>0</v>
      </c>
      <c r="BO414" s="67" t="str">
        <f>+IF(M414&gt;=BO$6,"YES","NO")</f>
        <v>YES</v>
      </c>
      <c r="BP414" s="67" t="str">
        <f>+IF(K414&gt;=BP$6,"YES","NO")</f>
        <v>NO</v>
      </c>
      <c r="BQ414" s="67" t="str">
        <f>+IF(ISERROR(VLOOKUP(E414,'[1]Hi Tech List (2020)'!$A$2:$B$84,1,FALSE)),"NO","YES")</f>
        <v>NO</v>
      </c>
      <c r="BR414" s="67" t="str">
        <f>IF(AL414&gt;=BR$6,"YES","NO")</f>
        <v>YES</v>
      </c>
      <c r="BS414" s="67" t="str">
        <f>IF(AB414&gt;BS$6,"YES","NO")</f>
        <v>YES</v>
      </c>
      <c r="BT414" s="67" t="str">
        <f>IF(AC414&gt;BT$6,"YES","NO")</f>
        <v>NO</v>
      </c>
      <c r="BU414" s="67" t="str">
        <f>IF(AD414&gt;BU$6,"YES","NO")</f>
        <v>YES</v>
      </c>
      <c r="BV414" s="67" t="str">
        <f>IF(OR(BS414="YES",BT414="YES",BU414="YES"),"YES","NO")</f>
        <v>YES</v>
      </c>
      <c r="BW414" s="67" t="str">
        <f>+IF(BE414=1,BE$8,IF(BF414=1,BF$8,IF(BG414=1,BG$8,IF(BH414=1,BH$8,BI$8))))</f>
        <v>&lt;$15</v>
      </c>
      <c r="BX414" s="67" t="str">
        <f>+IF(BJ414=1,BJ$8,IF(BK414=1,BK$8,IF(BL414=1,BL$8,IF(BM414=1,BM$8,BN$8))))</f>
        <v>$20-25</v>
      </c>
    </row>
    <row r="415" spans="1:76" ht="25.5" hidden="1" x14ac:dyDescent="0.2">
      <c r="A415" s="77" t="str">
        <f t="shared" si="28"/>
        <v>37-0000</v>
      </c>
      <c r="B415" s="77" t="str">
        <f>VLOOKUP(A415,'[1]2- &amp; 3-digit SOC'!$A$1:$B$121,2,FALSE)</f>
        <v>Building and Grounds Cleaning and Maintenance Occupations</v>
      </c>
      <c r="C415" s="77" t="str">
        <f t="shared" si="29"/>
        <v>37-0000 Building and Grounds Cleaning and Maintenance Occupations</v>
      </c>
      <c r="D415" s="77" t="str">
        <f t="shared" si="30"/>
        <v>37-2000</v>
      </c>
      <c r="E415" s="77" t="str">
        <f>VLOOKUP(D415,'[1]2- &amp; 3-digit SOC'!$A$1:$B$121,2,FALSE)</f>
        <v>Building Cleaning and Pest Control Workers</v>
      </c>
      <c r="F415" s="77" t="str">
        <f t="shared" si="31"/>
        <v>37-2000 Building Cleaning and Pest Control Workers</v>
      </c>
      <c r="G415" s="77" t="s">
        <v>1317</v>
      </c>
      <c r="H415" s="77" t="s">
        <v>1318</v>
      </c>
      <c r="I415" s="77" t="s">
        <v>1319</v>
      </c>
      <c r="J415" s="78" t="str">
        <f>CONCATENATE(H415, " (", R415, ")")</f>
        <v>Janitors and Cleaners, Except Maids and Housekeeping Cleaners ($25,408)</v>
      </c>
      <c r="K415" s="70">
        <v>8.7962616326400003</v>
      </c>
      <c r="L415" s="70">
        <v>10.300721443300001</v>
      </c>
      <c r="M415" s="70">
        <v>12.2151650764</v>
      </c>
      <c r="N415" s="70">
        <v>13.582466848599999</v>
      </c>
      <c r="O415" s="70">
        <v>15.0026693556</v>
      </c>
      <c r="P415" s="70">
        <v>19.2098890338</v>
      </c>
      <c r="Q415" s="71">
        <v>25407.543358999999</v>
      </c>
      <c r="R415" s="71" t="str">
        <f>TEXT(Q415, "$#,###")</f>
        <v>$25,408</v>
      </c>
      <c r="S415" s="68" t="s">
        <v>484</v>
      </c>
      <c r="T415" s="68" t="s">
        <v>8</v>
      </c>
      <c r="U415" s="68" t="s">
        <v>317</v>
      </c>
      <c r="V415" s="61">
        <v>52322.322078099998</v>
      </c>
      <c r="W415" s="61">
        <v>51500.677379200002</v>
      </c>
      <c r="X415" s="61">
        <f>W415-V415</f>
        <v>-821.644698899996</v>
      </c>
      <c r="Y415" s="72">
        <f>X415/V415</f>
        <v>-1.5703521293904944E-2</v>
      </c>
      <c r="Z415" s="61">
        <v>51500.677379200002</v>
      </c>
      <c r="AA415" s="61">
        <v>53105.373241300003</v>
      </c>
      <c r="AB415" s="61">
        <f>AA415-Z415</f>
        <v>1604.6958621000012</v>
      </c>
      <c r="AC415" s="72">
        <f>AB415/Z415</f>
        <v>3.1158733122762825E-2</v>
      </c>
      <c r="AD415" s="61">
        <v>27961.69728</v>
      </c>
      <c r="AE415" s="61">
        <v>6990.4243200000001</v>
      </c>
      <c r="AF415" s="61">
        <v>19064.761668300001</v>
      </c>
      <c r="AG415" s="61">
        <v>6354.9205561099998</v>
      </c>
      <c r="AH415" s="62">
        <v>0.122</v>
      </c>
      <c r="AI415" s="61">
        <v>50793.4982772</v>
      </c>
      <c r="AJ415" s="61">
        <v>42417.725431600004</v>
      </c>
      <c r="AK415" s="63">
        <f>AJ415/AI415</f>
        <v>0.83510147696679349</v>
      </c>
      <c r="AL415" s="73">
        <v>122.5</v>
      </c>
      <c r="AM415" s="74">
        <v>0.84618199999999999</v>
      </c>
      <c r="AN415" s="74">
        <v>0.83745700000000001</v>
      </c>
      <c r="AO415" s="75">
        <v>1.6273178880099999E-2</v>
      </c>
      <c r="AP415" s="75">
        <v>3.7594791946299999E-2</v>
      </c>
      <c r="AQ415" s="75">
        <v>3.9984859064100001E-2</v>
      </c>
      <c r="AR415" s="75">
        <v>0.160772300482</v>
      </c>
      <c r="AS415" s="75">
        <v>0.198967023306</v>
      </c>
      <c r="AT415" s="75">
        <v>0.23437768614500001</v>
      </c>
      <c r="AU415" s="75">
        <v>0.21094639204400001</v>
      </c>
      <c r="AV415" s="75">
        <v>0.101083768134</v>
      </c>
      <c r="AW415" s="61">
        <v>0</v>
      </c>
      <c r="AX415" s="61">
        <v>0</v>
      </c>
      <c r="AY415" s="61">
        <v>0</v>
      </c>
      <c r="AZ415" s="61">
        <v>0</v>
      </c>
      <c r="BA415" s="61">
        <v>0</v>
      </c>
      <c r="BB415" s="61">
        <f>SUM(AW415:BA415)</f>
        <v>0</v>
      </c>
      <c r="BC415" s="61">
        <f>BA415-AW415</f>
        <v>0</v>
      </c>
      <c r="BD415" s="62">
        <v>0</v>
      </c>
      <c r="BE415" s="67">
        <f>IF(K415&lt;BE$6,1,0)</f>
        <v>1</v>
      </c>
      <c r="BF415" s="67">
        <f>+IF(AND(K415&gt;=BF$5,K415&lt;BF$6),1,0)</f>
        <v>0</v>
      </c>
      <c r="BG415" s="67">
        <f>+IF(AND(K415&gt;=BG$5,K415&lt;BG$6),1,0)</f>
        <v>0</v>
      </c>
      <c r="BH415" s="67">
        <f>+IF(AND(K415&gt;=BH$5,K415&lt;BH$6),1,0)</f>
        <v>0</v>
      </c>
      <c r="BI415" s="67">
        <f>+IF(K415&gt;=BI$6,1,0)</f>
        <v>0</v>
      </c>
      <c r="BJ415" s="67">
        <f>IF(M415&lt;BJ$6,1,0)</f>
        <v>1</v>
      </c>
      <c r="BK415" s="67">
        <f>+IF(AND(M415&gt;=BK$5,M415&lt;BK$6),1,0)</f>
        <v>0</v>
      </c>
      <c r="BL415" s="67">
        <f>+IF(AND(M415&gt;=BL$5,M415&lt;BL$6),1,0)</f>
        <v>0</v>
      </c>
      <c r="BM415" s="67">
        <f>+IF(AND(M415&gt;=BM$5,M415&lt;BM$6),1,0)</f>
        <v>0</v>
      </c>
      <c r="BN415" s="67">
        <f>+IF(M415&gt;=BN$6,1,0)</f>
        <v>0</v>
      </c>
      <c r="BO415" s="67" t="str">
        <f>+IF(M415&gt;=BO$6,"YES","NO")</f>
        <v>NO</v>
      </c>
      <c r="BP415" s="67" t="str">
        <f>+IF(K415&gt;=BP$6,"YES","NO")</f>
        <v>NO</v>
      </c>
      <c r="BQ415" s="67" t="str">
        <f>+IF(ISERROR(VLOOKUP(E415,'[1]Hi Tech List (2020)'!$A$2:$B$84,1,FALSE)),"NO","YES")</f>
        <v>NO</v>
      </c>
      <c r="BR415" s="67" t="str">
        <f>IF(AL415&gt;=BR$6,"YES","NO")</f>
        <v>YES</v>
      </c>
      <c r="BS415" s="67" t="str">
        <f>IF(AB415&gt;BS$6,"YES","NO")</f>
        <v>YES</v>
      </c>
      <c r="BT415" s="67" t="str">
        <f>IF(AC415&gt;BT$6,"YES","NO")</f>
        <v>NO</v>
      </c>
      <c r="BU415" s="67" t="str">
        <f>IF(AD415&gt;BU$6,"YES","NO")</f>
        <v>YES</v>
      </c>
      <c r="BV415" s="67" t="str">
        <f>IF(OR(BS415="YES",BT415="YES",BU415="YES"),"YES","NO")</f>
        <v>YES</v>
      </c>
      <c r="BW415" s="67" t="str">
        <f>+IF(BE415=1,BE$8,IF(BF415=1,BF$8,IF(BG415=1,BG$8,IF(BH415=1,BH$8,BI$8))))</f>
        <v>&lt;$15</v>
      </c>
      <c r="BX415" s="67" t="str">
        <f>+IF(BJ415=1,BJ$8,IF(BK415=1,BK$8,IF(BL415=1,BL$8,IF(BM415=1,BM$8,BN$8))))</f>
        <v>&lt;$15</v>
      </c>
    </row>
    <row r="416" spans="1:76" hidden="1" x14ac:dyDescent="0.2">
      <c r="A416" s="77" t="str">
        <f t="shared" si="28"/>
        <v>37-0000</v>
      </c>
      <c r="B416" s="77" t="str">
        <f>VLOOKUP(A416,'[1]2- &amp; 3-digit SOC'!$A$1:$B$121,2,FALSE)</f>
        <v>Building and Grounds Cleaning and Maintenance Occupations</v>
      </c>
      <c r="C416" s="77" t="str">
        <f t="shared" si="29"/>
        <v>37-0000 Building and Grounds Cleaning and Maintenance Occupations</v>
      </c>
      <c r="D416" s="77" t="str">
        <f t="shared" si="30"/>
        <v>37-2000</v>
      </c>
      <c r="E416" s="77" t="str">
        <f>VLOOKUP(D416,'[1]2- &amp; 3-digit SOC'!$A$1:$B$121,2,FALSE)</f>
        <v>Building Cleaning and Pest Control Workers</v>
      </c>
      <c r="F416" s="77" t="str">
        <f t="shared" si="31"/>
        <v>37-2000 Building Cleaning and Pest Control Workers</v>
      </c>
      <c r="G416" s="77" t="s">
        <v>1320</v>
      </c>
      <c r="H416" s="77" t="s">
        <v>1321</v>
      </c>
      <c r="I416" s="77" t="s">
        <v>1322</v>
      </c>
      <c r="J416" s="78" t="str">
        <f>CONCATENATE(H416, " (", R416, ")")</f>
        <v>Maids and Housekeeping Cleaners ($23,375)</v>
      </c>
      <c r="K416" s="70">
        <v>7.8943452703399997</v>
      </c>
      <c r="L416" s="70">
        <v>9.5373570827599998</v>
      </c>
      <c r="M416" s="70">
        <v>11.237806341000001</v>
      </c>
      <c r="N416" s="70">
        <v>12.3224207132</v>
      </c>
      <c r="O416" s="70">
        <v>13.158620987899999</v>
      </c>
      <c r="P416" s="70">
        <v>16.354120333000001</v>
      </c>
      <c r="Q416" s="71">
        <v>23374.6371893</v>
      </c>
      <c r="R416" s="71" t="str">
        <f>TEXT(Q416, "$#,###")</f>
        <v>$23,375</v>
      </c>
      <c r="S416" s="68" t="s">
        <v>484</v>
      </c>
      <c r="T416" s="68" t="s">
        <v>8</v>
      </c>
      <c r="U416" s="68" t="s">
        <v>317</v>
      </c>
      <c r="V416" s="61">
        <v>39837.092850699999</v>
      </c>
      <c r="W416" s="61">
        <v>39709.700428600001</v>
      </c>
      <c r="X416" s="61">
        <f>W416-V416</f>
        <v>-127.39242209999793</v>
      </c>
      <c r="Y416" s="72">
        <f>X416/V416</f>
        <v>-3.1978343042609711E-3</v>
      </c>
      <c r="Z416" s="61">
        <v>39709.700428600001</v>
      </c>
      <c r="AA416" s="61">
        <v>40439.7305175</v>
      </c>
      <c r="AB416" s="61">
        <f>AA416-Z416</f>
        <v>730.0300888999991</v>
      </c>
      <c r="AC416" s="72">
        <f>AB416/Z416</f>
        <v>1.8384175176859599E-2</v>
      </c>
      <c r="AD416" s="61">
        <v>20991.657427999999</v>
      </c>
      <c r="AE416" s="61">
        <v>5247.9143569899998</v>
      </c>
      <c r="AF416" s="61">
        <v>14884.923707600001</v>
      </c>
      <c r="AG416" s="61">
        <v>4961.6412358699999</v>
      </c>
      <c r="AH416" s="62">
        <v>0.124</v>
      </c>
      <c r="AI416" s="61">
        <v>39312.138808000003</v>
      </c>
      <c r="AJ416" s="61">
        <v>23623.806626099999</v>
      </c>
      <c r="AK416" s="63">
        <f>AJ416/AI416</f>
        <v>0.6009290601429339</v>
      </c>
      <c r="AL416" s="73">
        <v>124.5</v>
      </c>
      <c r="AM416" s="74">
        <v>0.96401099999999995</v>
      </c>
      <c r="AN416" s="74">
        <v>0.96565800000000002</v>
      </c>
      <c r="AO416" s="75">
        <v>7.0528562469699997E-3</v>
      </c>
      <c r="AP416" s="75">
        <v>2.2430833245599999E-2</v>
      </c>
      <c r="AQ416" s="75">
        <v>3.2067136324600003E-2</v>
      </c>
      <c r="AR416" s="75">
        <v>0.16207259915700001</v>
      </c>
      <c r="AS416" s="75">
        <v>0.233856589299</v>
      </c>
      <c r="AT416" s="75">
        <v>0.269446252163</v>
      </c>
      <c r="AU416" s="75">
        <v>0.204852192519</v>
      </c>
      <c r="AV416" s="75">
        <v>6.8221541043800002E-2</v>
      </c>
      <c r="AW416" s="61">
        <v>0</v>
      </c>
      <c r="AX416" s="61">
        <v>0</v>
      </c>
      <c r="AY416" s="61">
        <v>0</v>
      </c>
      <c r="AZ416" s="61">
        <v>0</v>
      </c>
      <c r="BA416" s="61">
        <v>0</v>
      </c>
      <c r="BB416" s="61">
        <f>SUM(AW416:BA416)</f>
        <v>0</v>
      </c>
      <c r="BC416" s="61">
        <f>BA416-AW416</f>
        <v>0</v>
      </c>
      <c r="BD416" s="62">
        <v>0</v>
      </c>
      <c r="BE416" s="67">
        <f>IF(K416&lt;BE$6,1,0)</f>
        <v>1</v>
      </c>
      <c r="BF416" s="67">
        <f>+IF(AND(K416&gt;=BF$5,K416&lt;BF$6),1,0)</f>
        <v>0</v>
      </c>
      <c r="BG416" s="67">
        <f>+IF(AND(K416&gt;=BG$5,K416&lt;BG$6),1,0)</f>
        <v>0</v>
      </c>
      <c r="BH416" s="67">
        <f>+IF(AND(K416&gt;=BH$5,K416&lt;BH$6),1,0)</f>
        <v>0</v>
      </c>
      <c r="BI416" s="67">
        <f>+IF(K416&gt;=BI$6,1,0)</f>
        <v>0</v>
      </c>
      <c r="BJ416" s="67">
        <f>IF(M416&lt;BJ$6,1,0)</f>
        <v>1</v>
      </c>
      <c r="BK416" s="67">
        <f>+IF(AND(M416&gt;=BK$5,M416&lt;BK$6),1,0)</f>
        <v>0</v>
      </c>
      <c r="BL416" s="67">
        <f>+IF(AND(M416&gt;=BL$5,M416&lt;BL$6),1,0)</f>
        <v>0</v>
      </c>
      <c r="BM416" s="67">
        <f>+IF(AND(M416&gt;=BM$5,M416&lt;BM$6),1,0)</f>
        <v>0</v>
      </c>
      <c r="BN416" s="67">
        <f>+IF(M416&gt;=BN$6,1,0)</f>
        <v>0</v>
      </c>
      <c r="BO416" s="67" t="str">
        <f>+IF(M416&gt;=BO$6,"YES","NO")</f>
        <v>NO</v>
      </c>
      <c r="BP416" s="67" t="str">
        <f>+IF(K416&gt;=BP$6,"YES","NO")</f>
        <v>NO</v>
      </c>
      <c r="BQ416" s="67" t="str">
        <f>+IF(ISERROR(VLOOKUP(E416,'[1]Hi Tech List (2020)'!$A$2:$B$84,1,FALSE)),"NO","YES")</f>
        <v>NO</v>
      </c>
      <c r="BR416" s="67" t="str">
        <f>IF(AL416&gt;=BR$6,"YES","NO")</f>
        <v>YES</v>
      </c>
      <c r="BS416" s="67" t="str">
        <f>IF(AB416&gt;BS$6,"YES","NO")</f>
        <v>YES</v>
      </c>
      <c r="BT416" s="67" t="str">
        <f>IF(AC416&gt;BT$6,"YES","NO")</f>
        <v>NO</v>
      </c>
      <c r="BU416" s="67" t="str">
        <f>IF(AD416&gt;BU$6,"YES","NO")</f>
        <v>YES</v>
      </c>
      <c r="BV416" s="67" t="str">
        <f>IF(OR(BS416="YES",BT416="YES",BU416="YES"),"YES","NO")</f>
        <v>YES</v>
      </c>
      <c r="BW416" s="67" t="str">
        <f>+IF(BE416=1,BE$8,IF(BF416=1,BF$8,IF(BG416=1,BG$8,IF(BH416=1,BH$8,BI$8))))</f>
        <v>&lt;$15</v>
      </c>
      <c r="BX416" s="67" t="str">
        <f>+IF(BJ416=1,BJ$8,IF(BK416=1,BK$8,IF(BL416=1,BL$8,IF(BM416=1,BM$8,BN$8))))</f>
        <v>&lt;$15</v>
      </c>
    </row>
    <row r="417" spans="1:76" hidden="1" x14ac:dyDescent="0.2">
      <c r="A417" s="77" t="str">
        <f t="shared" si="28"/>
        <v>37-0000</v>
      </c>
      <c r="B417" s="77" t="str">
        <f>VLOOKUP(A417,'[1]2- &amp; 3-digit SOC'!$A$1:$B$121,2,FALSE)</f>
        <v>Building and Grounds Cleaning and Maintenance Occupations</v>
      </c>
      <c r="C417" s="77" t="str">
        <f t="shared" si="29"/>
        <v>37-0000 Building and Grounds Cleaning and Maintenance Occupations</v>
      </c>
      <c r="D417" s="77" t="str">
        <f t="shared" si="30"/>
        <v>37-2000</v>
      </c>
      <c r="E417" s="77" t="str">
        <f>VLOOKUP(D417,'[1]2- &amp; 3-digit SOC'!$A$1:$B$121,2,FALSE)</f>
        <v>Building Cleaning and Pest Control Workers</v>
      </c>
      <c r="F417" s="77" t="str">
        <f t="shared" si="31"/>
        <v>37-2000 Building Cleaning and Pest Control Workers</v>
      </c>
      <c r="G417" s="77" t="s">
        <v>1323</v>
      </c>
      <c r="H417" s="77" t="s">
        <v>1324</v>
      </c>
      <c r="I417" s="77" t="s">
        <v>1325</v>
      </c>
      <c r="J417" s="78" t="str">
        <f>CONCATENATE(H417, " (", R417, ")")</f>
        <v>Building Cleaning Workers, All Other ($33,399)</v>
      </c>
      <c r="K417" s="70">
        <v>5.9700782836400004</v>
      </c>
      <c r="L417" s="70">
        <v>11.2116142876</v>
      </c>
      <c r="M417" s="70">
        <v>16.0571262303</v>
      </c>
      <c r="N417" s="70">
        <v>19.898038137899999</v>
      </c>
      <c r="O417" s="70">
        <v>22.392891912300001</v>
      </c>
      <c r="P417" s="70">
        <v>34.527560737400002</v>
      </c>
      <c r="Q417" s="71">
        <v>33398.822558899999</v>
      </c>
      <c r="R417" s="71" t="str">
        <f>TEXT(Q417, "$#,###")</f>
        <v>$33,399</v>
      </c>
      <c r="S417" s="68" t="s">
        <v>484</v>
      </c>
      <c r="T417" s="68" t="s">
        <v>8</v>
      </c>
      <c r="U417" s="68" t="s">
        <v>317</v>
      </c>
      <c r="V417" s="61">
        <v>62.237809464000001</v>
      </c>
      <c r="W417" s="61">
        <v>94.954769066599994</v>
      </c>
      <c r="X417" s="61">
        <f>W417-V417</f>
        <v>32.716959602599992</v>
      </c>
      <c r="Y417" s="72">
        <f>X417/V417</f>
        <v>0.52567659248232934</v>
      </c>
      <c r="Z417" s="61">
        <v>94.954769066599994</v>
      </c>
      <c r="AA417" s="61">
        <v>100.20034941900001</v>
      </c>
      <c r="AB417" s="61">
        <f>AA417-Z417</f>
        <v>5.2455803524000117</v>
      </c>
      <c r="AC417" s="72">
        <f>AB417/Z417</f>
        <v>5.5242937284390975E-2</v>
      </c>
      <c r="AD417" s="61">
        <v>56.286447052699998</v>
      </c>
      <c r="AE417" s="61">
        <v>14.0716117632</v>
      </c>
      <c r="AF417" s="61">
        <v>35.371469926899998</v>
      </c>
      <c r="AG417" s="61">
        <v>11.7904899756</v>
      </c>
      <c r="AH417" s="62">
        <v>0.122</v>
      </c>
      <c r="AI417" s="61">
        <v>91.247696751099994</v>
      </c>
      <c r="AJ417" s="61">
        <v>36.469857499</v>
      </c>
      <c r="AK417" s="63">
        <f>AJ417/AI417</f>
        <v>0.39967975957223661</v>
      </c>
      <c r="AL417" s="73">
        <v>123.1</v>
      </c>
      <c r="AM417" s="74">
        <v>0.17388799999999999</v>
      </c>
      <c r="AN417" s="74">
        <v>0.17483799999999999</v>
      </c>
      <c r="AO417" s="76" t="s">
        <v>90</v>
      </c>
      <c r="AP417" s="76" t="s">
        <v>90</v>
      </c>
      <c r="AQ417" s="76" t="s">
        <v>90</v>
      </c>
      <c r="AR417" s="75">
        <v>0.140100682468</v>
      </c>
      <c r="AS417" s="75">
        <v>0.23134869857900001</v>
      </c>
      <c r="AT417" s="75">
        <v>0.21940480577800001</v>
      </c>
      <c r="AU417" s="75">
        <v>0.252872156455</v>
      </c>
      <c r="AV417" s="76" t="s">
        <v>90</v>
      </c>
      <c r="AW417" s="61">
        <v>0</v>
      </c>
      <c r="AX417" s="61">
        <v>0</v>
      </c>
      <c r="AY417" s="61">
        <v>0</v>
      </c>
      <c r="AZ417" s="61">
        <v>0</v>
      </c>
      <c r="BA417" s="61">
        <v>0</v>
      </c>
      <c r="BB417" s="61">
        <f>SUM(AW417:BA417)</f>
        <v>0</v>
      </c>
      <c r="BC417" s="61">
        <f>BA417-AW417</f>
        <v>0</v>
      </c>
      <c r="BD417" s="62">
        <v>0</v>
      </c>
      <c r="BE417" s="67">
        <f>IF(K417&lt;BE$6,1,0)</f>
        <v>1</v>
      </c>
      <c r="BF417" s="67">
        <f>+IF(AND(K417&gt;=BF$5,K417&lt;BF$6),1,0)</f>
        <v>0</v>
      </c>
      <c r="BG417" s="67">
        <f>+IF(AND(K417&gt;=BG$5,K417&lt;BG$6),1,0)</f>
        <v>0</v>
      </c>
      <c r="BH417" s="67">
        <f>+IF(AND(K417&gt;=BH$5,K417&lt;BH$6),1,0)</f>
        <v>0</v>
      </c>
      <c r="BI417" s="67">
        <f>+IF(K417&gt;=BI$6,1,0)</f>
        <v>0</v>
      </c>
      <c r="BJ417" s="67">
        <f>IF(M417&lt;BJ$6,1,0)</f>
        <v>0</v>
      </c>
      <c r="BK417" s="67">
        <f>+IF(AND(M417&gt;=BK$5,M417&lt;BK$6),1,0)</f>
        <v>1</v>
      </c>
      <c r="BL417" s="67">
        <f>+IF(AND(M417&gt;=BL$5,M417&lt;BL$6),1,0)</f>
        <v>0</v>
      </c>
      <c r="BM417" s="67">
        <f>+IF(AND(M417&gt;=BM$5,M417&lt;BM$6),1,0)</f>
        <v>0</v>
      </c>
      <c r="BN417" s="67">
        <f>+IF(M417&gt;=BN$6,1,0)</f>
        <v>0</v>
      </c>
      <c r="BO417" s="67" t="str">
        <f>+IF(M417&gt;=BO$6,"YES","NO")</f>
        <v>NO</v>
      </c>
      <c r="BP417" s="67" t="str">
        <f>+IF(K417&gt;=BP$6,"YES","NO")</f>
        <v>NO</v>
      </c>
      <c r="BQ417" s="67" t="str">
        <f>+IF(ISERROR(VLOOKUP(E417,'[1]Hi Tech List (2020)'!$A$2:$B$84,1,FALSE)),"NO","YES")</f>
        <v>NO</v>
      </c>
      <c r="BR417" s="67" t="str">
        <f>IF(AL417&gt;=BR$6,"YES","NO")</f>
        <v>YES</v>
      </c>
      <c r="BS417" s="67" t="str">
        <f>IF(AB417&gt;BS$6,"YES","NO")</f>
        <v>NO</v>
      </c>
      <c r="BT417" s="67" t="str">
        <f>IF(AC417&gt;BT$6,"YES","NO")</f>
        <v>NO</v>
      </c>
      <c r="BU417" s="67" t="str">
        <f>IF(AD417&gt;BU$6,"YES","NO")</f>
        <v>NO</v>
      </c>
      <c r="BV417" s="67" t="str">
        <f>IF(OR(BS417="YES",BT417="YES",BU417="YES"),"YES","NO")</f>
        <v>NO</v>
      </c>
      <c r="BW417" s="67" t="str">
        <f>+IF(BE417=1,BE$8,IF(BF417=1,BF$8,IF(BG417=1,BG$8,IF(BH417=1,BH$8,BI$8))))</f>
        <v>&lt;$15</v>
      </c>
      <c r="BX417" s="67" t="str">
        <f>+IF(BJ417=1,BJ$8,IF(BK417=1,BK$8,IF(BL417=1,BL$8,IF(BM417=1,BM$8,BN$8))))</f>
        <v>$15-20</v>
      </c>
    </row>
    <row r="418" spans="1:76" hidden="1" x14ac:dyDescent="0.2">
      <c r="A418" s="77" t="str">
        <f t="shared" si="28"/>
        <v>37-0000</v>
      </c>
      <c r="B418" s="77" t="str">
        <f>VLOOKUP(A418,'[1]2- &amp; 3-digit SOC'!$A$1:$B$121,2,FALSE)</f>
        <v>Building and Grounds Cleaning and Maintenance Occupations</v>
      </c>
      <c r="C418" s="77" t="str">
        <f t="shared" si="29"/>
        <v>37-0000 Building and Grounds Cleaning and Maintenance Occupations</v>
      </c>
      <c r="D418" s="77" t="str">
        <f t="shared" si="30"/>
        <v>37-2000</v>
      </c>
      <c r="E418" s="77" t="str">
        <f>VLOOKUP(D418,'[1]2- &amp; 3-digit SOC'!$A$1:$B$121,2,FALSE)</f>
        <v>Building Cleaning and Pest Control Workers</v>
      </c>
      <c r="F418" s="77" t="str">
        <f t="shared" si="31"/>
        <v>37-2000 Building Cleaning and Pest Control Workers</v>
      </c>
      <c r="G418" s="77" t="s">
        <v>1326</v>
      </c>
      <c r="H418" s="77" t="s">
        <v>1327</v>
      </c>
      <c r="I418" s="77" t="s">
        <v>1328</v>
      </c>
      <c r="J418" s="78" t="str">
        <f>CONCATENATE(H418, " (", R418, ")")</f>
        <v>Pest Control Workers ($53,833)</v>
      </c>
      <c r="K418" s="70">
        <v>14.211506203200001</v>
      </c>
      <c r="L418" s="70">
        <v>19.531667730599999</v>
      </c>
      <c r="M418" s="70">
        <v>25.881126660700001</v>
      </c>
      <c r="N418" s="70">
        <v>25.8004811319</v>
      </c>
      <c r="O418" s="70">
        <v>31.669644693999999</v>
      </c>
      <c r="P418" s="70">
        <v>37.670508285899999</v>
      </c>
      <c r="Q418" s="71">
        <v>53832.743454199997</v>
      </c>
      <c r="R418" s="71" t="str">
        <f>TEXT(Q418, "$#,###")</f>
        <v>$53,833</v>
      </c>
      <c r="S418" s="68" t="s">
        <v>307</v>
      </c>
      <c r="T418" s="68" t="s">
        <v>8</v>
      </c>
      <c r="U418" s="68" t="s">
        <v>85</v>
      </c>
      <c r="V418" s="61">
        <v>2680.8745455600001</v>
      </c>
      <c r="W418" s="61">
        <v>2834.8370733400002</v>
      </c>
      <c r="X418" s="61">
        <f>W418-V418</f>
        <v>153.96252778000007</v>
      </c>
      <c r="Y418" s="72">
        <f>X418/V418</f>
        <v>5.7429963679199052E-2</v>
      </c>
      <c r="Z418" s="61">
        <v>2834.8370733400002</v>
      </c>
      <c r="AA418" s="61">
        <v>3000.0210386399999</v>
      </c>
      <c r="AB418" s="61">
        <f>AA418-Z418</f>
        <v>165.18396529999973</v>
      </c>
      <c r="AC418" s="72">
        <f>AB418/Z418</f>
        <v>5.8269297679735883E-2</v>
      </c>
      <c r="AD418" s="61">
        <v>1646.5273579300001</v>
      </c>
      <c r="AE418" s="61">
        <v>411.63183948300002</v>
      </c>
      <c r="AF418" s="61">
        <v>1077.9218149599999</v>
      </c>
      <c r="AG418" s="61">
        <v>359.30727165299999</v>
      </c>
      <c r="AH418" s="62">
        <v>0.124</v>
      </c>
      <c r="AI418" s="61">
        <v>2743.8108314800002</v>
      </c>
      <c r="AJ418" s="61">
        <v>2878.1372028800001</v>
      </c>
      <c r="AK418" s="63">
        <f>AJ418/AI418</f>
        <v>1.0489561342417855</v>
      </c>
      <c r="AL418" s="73">
        <v>107.2</v>
      </c>
      <c r="AM418" s="74">
        <v>1.265598</v>
      </c>
      <c r="AN418" s="74">
        <v>1.259188</v>
      </c>
      <c r="AO418" s="75">
        <v>1.00427623986E-2</v>
      </c>
      <c r="AP418" s="75">
        <v>4.1699305010100003E-2</v>
      </c>
      <c r="AQ418" s="75">
        <v>5.8219409751599997E-2</v>
      </c>
      <c r="AR418" s="75">
        <v>0.22170302078500001</v>
      </c>
      <c r="AS418" s="75">
        <v>0.22106002397999999</v>
      </c>
      <c r="AT418" s="75">
        <v>0.20354933844600001</v>
      </c>
      <c r="AU418" s="75">
        <v>0.16956358509899999</v>
      </c>
      <c r="AV418" s="75">
        <v>7.4162554529199995E-2</v>
      </c>
      <c r="AW418" s="61">
        <v>0</v>
      </c>
      <c r="AX418" s="61">
        <v>0</v>
      </c>
      <c r="AY418" s="61">
        <v>0</v>
      </c>
      <c r="AZ418" s="61">
        <v>0</v>
      </c>
      <c r="BA418" s="61">
        <v>0</v>
      </c>
      <c r="BB418" s="61">
        <f>SUM(AW418:BA418)</f>
        <v>0</v>
      </c>
      <c r="BC418" s="61">
        <f>BA418-AW418</f>
        <v>0</v>
      </c>
      <c r="BD418" s="62">
        <v>0</v>
      </c>
      <c r="BE418" s="67">
        <f>IF(K418&lt;BE$6,1,0)</f>
        <v>1</v>
      </c>
      <c r="BF418" s="67">
        <f>+IF(AND(K418&gt;=BF$5,K418&lt;BF$6),1,0)</f>
        <v>0</v>
      </c>
      <c r="BG418" s="67">
        <f>+IF(AND(K418&gt;=BG$5,K418&lt;BG$6),1,0)</f>
        <v>0</v>
      </c>
      <c r="BH418" s="67">
        <f>+IF(AND(K418&gt;=BH$5,K418&lt;BH$6),1,0)</f>
        <v>0</v>
      </c>
      <c r="BI418" s="67">
        <f>+IF(K418&gt;=BI$6,1,0)</f>
        <v>0</v>
      </c>
      <c r="BJ418" s="67">
        <f>IF(M418&lt;BJ$6,1,0)</f>
        <v>0</v>
      </c>
      <c r="BK418" s="67">
        <f>+IF(AND(M418&gt;=BK$5,M418&lt;BK$6),1,0)</f>
        <v>0</v>
      </c>
      <c r="BL418" s="67">
        <f>+IF(AND(M418&gt;=BL$5,M418&lt;BL$6),1,0)</f>
        <v>0</v>
      </c>
      <c r="BM418" s="67">
        <f>+IF(AND(M418&gt;=BM$5,M418&lt;BM$6),1,0)</f>
        <v>1</v>
      </c>
      <c r="BN418" s="67">
        <f>+IF(M418&gt;=BN$6,1,0)</f>
        <v>0</v>
      </c>
      <c r="BO418" s="67" t="str">
        <f>+IF(M418&gt;=BO$6,"YES","NO")</f>
        <v>YES</v>
      </c>
      <c r="BP418" s="67" t="str">
        <f>+IF(K418&gt;=BP$6,"YES","NO")</f>
        <v>NO</v>
      </c>
      <c r="BQ418" s="67" t="str">
        <f>+IF(ISERROR(VLOOKUP(E418,'[1]Hi Tech List (2020)'!$A$2:$B$84,1,FALSE)),"NO","YES")</f>
        <v>NO</v>
      </c>
      <c r="BR418" s="67" t="str">
        <f>IF(AL418&gt;=BR$6,"YES","NO")</f>
        <v>YES</v>
      </c>
      <c r="BS418" s="67" t="str">
        <f>IF(AB418&gt;BS$6,"YES","NO")</f>
        <v>YES</v>
      </c>
      <c r="BT418" s="67" t="str">
        <f>IF(AC418&gt;BT$6,"YES","NO")</f>
        <v>NO</v>
      </c>
      <c r="BU418" s="67" t="str">
        <f>IF(AD418&gt;BU$6,"YES","NO")</f>
        <v>YES</v>
      </c>
      <c r="BV418" s="67" t="str">
        <f>IF(OR(BS418="YES",BT418="YES",BU418="YES"),"YES","NO")</f>
        <v>YES</v>
      </c>
      <c r="BW418" s="67" t="str">
        <f>+IF(BE418=1,BE$8,IF(BF418=1,BF$8,IF(BG418=1,BG$8,IF(BH418=1,BH$8,BI$8))))</f>
        <v>&lt;$15</v>
      </c>
      <c r="BX418" s="67" t="str">
        <f>+IF(BJ418=1,BJ$8,IF(BK418=1,BK$8,IF(BL418=1,BL$8,IF(BM418=1,BM$8,BN$8))))</f>
        <v>$25-30</v>
      </c>
    </row>
    <row r="419" spans="1:76" hidden="1" x14ac:dyDescent="0.2">
      <c r="A419" s="77" t="str">
        <f t="shared" si="28"/>
        <v>37-0000</v>
      </c>
      <c r="B419" s="77" t="str">
        <f>VLOOKUP(A419,'[1]2- &amp; 3-digit SOC'!$A$1:$B$121,2,FALSE)</f>
        <v>Building and Grounds Cleaning and Maintenance Occupations</v>
      </c>
      <c r="C419" s="77" t="str">
        <f t="shared" si="29"/>
        <v>37-0000 Building and Grounds Cleaning and Maintenance Occupations</v>
      </c>
      <c r="D419" s="77" t="str">
        <f t="shared" si="30"/>
        <v>37-3000</v>
      </c>
      <c r="E419" s="77" t="str">
        <f>VLOOKUP(D419,'[1]2- &amp; 3-digit SOC'!$A$1:$B$121,2,FALSE)</f>
        <v>Grounds Maintenance Workers</v>
      </c>
      <c r="F419" s="77" t="str">
        <f t="shared" si="31"/>
        <v>37-3000 Grounds Maintenance Workers</v>
      </c>
      <c r="G419" s="77" t="s">
        <v>1329</v>
      </c>
      <c r="H419" s="77" t="s">
        <v>1330</v>
      </c>
      <c r="I419" s="77" t="s">
        <v>1331</v>
      </c>
      <c r="J419" s="78" t="str">
        <f>CONCATENATE(H419, " (", R419, ")")</f>
        <v>Landscaping and Groundskeeping Workers ($29,383)</v>
      </c>
      <c r="K419" s="70">
        <v>7.7642025742899996</v>
      </c>
      <c r="L419" s="70">
        <v>11.1831923812</v>
      </c>
      <c r="M419" s="70">
        <v>14.126400287699999</v>
      </c>
      <c r="N419" s="70">
        <v>15.2291354308</v>
      </c>
      <c r="O419" s="70">
        <v>17.612988489500001</v>
      </c>
      <c r="P419" s="70">
        <v>22.066276269500001</v>
      </c>
      <c r="Q419" s="71">
        <v>29382.912598399998</v>
      </c>
      <c r="R419" s="71" t="str">
        <f>TEXT(Q419, "$#,###")</f>
        <v>$29,383</v>
      </c>
      <c r="S419" s="68" t="s">
        <v>484</v>
      </c>
      <c r="T419" s="68" t="s">
        <v>8</v>
      </c>
      <c r="U419" s="68" t="s">
        <v>317</v>
      </c>
      <c r="V419" s="61">
        <v>31121.730626600001</v>
      </c>
      <c r="W419" s="61">
        <v>32063.1485216</v>
      </c>
      <c r="X419" s="61">
        <f>W419-V419</f>
        <v>941.41789499999868</v>
      </c>
      <c r="Y419" s="72">
        <f>X419/V419</f>
        <v>3.0249535486801014E-2</v>
      </c>
      <c r="Z419" s="61">
        <v>32063.1485216</v>
      </c>
      <c r="AA419" s="61">
        <v>33345.013665099999</v>
      </c>
      <c r="AB419" s="61">
        <f>AA419-Z419</f>
        <v>1281.8651434999992</v>
      </c>
      <c r="AC419" s="72">
        <f>AB419/Z419</f>
        <v>3.9979390752484724E-2</v>
      </c>
      <c r="AD419" s="61">
        <v>16979.843251499999</v>
      </c>
      <c r="AE419" s="61">
        <v>4244.9608128600003</v>
      </c>
      <c r="AF419" s="61">
        <v>11520.1428144</v>
      </c>
      <c r="AG419" s="61">
        <v>3840.0476048099999</v>
      </c>
      <c r="AH419" s="62">
        <v>0.11799999999999999</v>
      </c>
      <c r="AI419" s="61">
        <v>31447.453543</v>
      </c>
      <c r="AJ419" s="61">
        <v>22422.458929600001</v>
      </c>
      <c r="AK419" s="63">
        <f>AJ419/AI419</f>
        <v>0.71301350040760603</v>
      </c>
      <c r="AL419" s="73">
        <v>129.1</v>
      </c>
      <c r="AM419" s="74">
        <v>1.0212939999999999</v>
      </c>
      <c r="AN419" s="74">
        <v>1.0156019999999999</v>
      </c>
      <c r="AO419" s="75">
        <v>3.2323583860300001E-2</v>
      </c>
      <c r="AP419" s="75">
        <v>5.4280026411599999E-2</v>
      </c>
      <c r="AQ419" s="75">
        <v>5.8775959838799997E-2</v>
      </c>
      <c r="AR419" s="75">
        <v>0.21085930369799999</v>
      </c>
      <c r="AS419" s="75">
        <v>0.21226581135100001</v>
      </c>
      <c r="AT419" s="75">
        <v>0.19918209225700001</v>
      </c>
      <c r="AU419" s="75">
        <v>0.15979865385899999</v>
      </c>
      <c r="AV419" s="75">
        <v>7.2514568723499997E-2</v>
      </c>
      <c r="AW419" s="61">
        <v>0</v>
      </c>
      <c r="AX419" s="61">
        <v>0</v>
      </c>
      <c r="AY419" s="61">
        <v>0</v>
      </c>
      <c r="AZ419" s="61">
        <v>0</v>
      </c>
      <c r="BA419" s="61">
        <v>0</v>
      </c>
      <c r="BB419" s="61">
        <f>SUM(AW419:BA419)</f>
        <v>0</v>
      </c>
      <c r="BC419" s="61">
        <f>BA419-AW419</f>
        <v>0</v>
      </c>
      <c r="BD419" s="62">
        <v>0</v>
      </c>
      <c r="BE419" s="67">
        <f>IF(K419&lt;BE$6,1,0)</f>
        <v>1</v>
      </c>
      <c r="BF419" s="67">
        <f>+IF(AND(K419&gt;=BF$5,K419&lt;BF$6),1,0)</f>
        <v>0</v>
      </c>
      <c r="BG419" s="67">
        <f>+IF(AND(K419&gt;=BG$5,K419&lt;BG$6),1,0)</f>
        <v>0</v>
      </c>
      <c r="BH419" s="67">
        <f>+IF(AND(K419&gt;=BH$5,K419&lt;BH$6),1,0)</f>
        <v>0</v>
      </c>
      <c r="BI419" s="67">
        <f>+IF(K419&gt;=BI$6,1,0)</f>
        <v>0</v>
      </c>
      <c r="BJ419" s="67">
        <f>IF(M419&lt;BJ$6,1,0)</f>
        <v>1</v>
      </c>
      <c r="BK419" s="67">
        <f>+IF(AND(M419&gt;=BK$5,M419&lt;BK$6),1,0)</f>
        <v>0</v>
      </c>
      <c r="BL419" s="67">
        <f>+IF(AND(M419&gt;=BL$5,M419&lt;BL$6),1,0)</f>
        <v>0</v>
      </c>
      <c r="BM419" s="67">
        <f>+IF(AND(M419&gt;=BM$5,M419&lt;BM$6),1,0)</f>
        <v>0</v>
      </c>
      <c r="BN419" s="67">
        <f>+IF(M419&gt;=BN$6,1,0)</f>
        <v>0</v>
      </c>
      <c r="BO419" s="67" t="str">
        <f>+IF(M419&gt;=BO$6,"YES","NO")</f>
        <v>NO</v>
      </c>
      <c r="BP419" s="67" t="str">
        <f>+IF(K419&gt;=BP$6,"YES","NO")</f>
        <v>NO</v>
      </c>
      <c r="BQ419" s="67" t="str">
        <f>+IF(ISERROR(VLOOKUP(E419,'[1]Hi Tech List (2020)'!$A$2:$B$84,1,FALSE)),"NO","YES")</f>
        <v>NO</v>
      </c>
      <c r="BR419" s="67" t="str">
        <f>IF(AL419&gt;=BR$6,"YES","NO")</f>
        <v>YES</v>
      </c>
      <c r="BS419" s="67" t="str">
        <f>IF(AB419&gt;BS$6,"YES","NO")</f>
        <v>YES</v>
      </c>
      <c r="BT419" s="67" t="str">
        <f>IF(AC419&gt;BT$6,"YES","NO")</f>
        <v>NO</v>
      </c>
      <c r="BU419" s="67" t="str">
        <f>IF(AD419&gt;BU$6,"YES","NO")</f>
        <v>YES</v>
      </c>
      <c r="BV419" s="67" t="str">
        <f>IF(OR(BS419="YES",BT419="YES",BU419="YES"),"YES","NO")</f>
        <v>YES</v>
      </c>
      <c r="BW419" s="67" t="str">
        <f>+IF(BE419=1,BE$8,IF(BF419=1,BF$8,IF(BG419=1,BG$8,IF(BH419=1,BH$8,BI$8))))</f>
        <v>&lt;$15</v>
      </c>
      <c r="BX419" s="67" t="str">
        <f>+IF(BJ419=1,BJ$8,IF(BK419=1,BK$8,IF(BL419=1,BL$8,IF(BM419=1,BM$8,BN$8))))</f>
        <v>&lt;$15</v>
      </c>
    </row>
    <row r="420" spans="1:76" ht="25.5" hidden="1" x14ac:dyDescent="0.2">
      <c r="A420" s="77" t="str">
        <f t="shared" si="28"/>
        <v>37-0000</v>
      </c>
      <c r="B420" s="77" t="str">
        <f>VLOOKUP(A420,'[1]2- &amp; 3-digit SOC'!$A$1:$B$121,2,FALSE)</f>
        <v>Building and Grounds Cleaning and Maintenance Occupations</v>
      </c>
      <c r="C420" s="77" t="str">
        <f t="shared" si="29"/>
        <v>37-0000 Building and Grounds Cleaning and Maintenance Occupations</v>
      </c>
      <c r="D420" s="77" t="str">
        <f t="shared" si="30"/>
        <v>37-3000</v>
      </c>
      <c r="E420" s="77" t="str">
        <f>VLOOKUP(D420,'[1]2- &amp; 3-digit SOC'!$A$1:$B$121,2,FALSE)</f>
        <v>Grounds Maintenance Workers</v>
      </c>
      <c r="F420" s="77" t="str">
        <f t="shared" si="31"/>
        <v>37-3000 Grounds Maintenance Workers</v>
      </c>
      <c r="G420" s="77" t="s">
        <v>1332</v>
      </c>
      <c r="H420" s="77" t="s">
        <v>1333</v>
      </c>
      <c r="I420" s="77" t="s">
        <v>1334</v>
      </c>
      <c r="J420" s="78" t="str">
        <f>CONCATENATE(H420, " (", R420, ")")</f>
        <v>Pesticide Handlers, Sprayers, and Applicators, Vegetation ($40,210)</v>
      </c>
      <c r="K420" s="70">
        <v>5.5079979735500002</v>
      </c>
      <c r="L420" s="70">
        <v>12.2492365547</v>
      </c>
      <c r="M420" s="70">
        <v>19.331678129299998</v>
      </c>
      <c r="N420" s="70">
        <v>18.524187562200002</v>
      </c>
      <c r="O420" s="70">
        <v>22.889124289200002</v>
      </c>
      <c r="P420" s="70">
        <v>25.873916741199999</v>
      </c>
      <c r="Q420" s="71">
        <v>40209.890508999997</v>
      </c>
      <c r="R420" s="71" t="str">
        <f>TEXT(Q420, "$#,###")</f>
        <v>$40,210</v>
      </c>
      <c r="S420" s="68" t="s">
        <v>307</v>
      </c>
      <c r="T420" s="68" t="s">
        <v>8</v>
      </c>
      <c r="U420" s="68" t="s">
        <v>85</v>
      </c>
      <c r="V420" s="61">
        <v>195.538569494</v>
      </c>
      <c r="W420" s="61">
        <v>197.583333743</v>
      </c>
      <c r="X420" s="61">
        <f>W420-V420</f>
        <v>2.0447642489999964</v>
      </c>
      <c r="Y420" s="72">
        <f>X420/V420</f>
        <v>1.0457089127179787E-2</v>
      </c>
      <c r="Z420" s="61">
        <v>197.583333743</v>
      </c>
      <c r="AA420" s="61">
        <v>212.53109793499999</v>
      </c>
      <c r="AB420" s="61">
        <f>AA420-Z420</f>
        <v>14.947764191999994</v>
      </c>
      <c r="AC420" s="72">
        <f>AB420/Z420</f>
        <v>7.5652960747401923E-2</v>
      </c>
      <c r="AD420" s="61">
        <v>115.00155553899999</v>
      </c>
      <c r="AE420" s="61">
        <v>28.7503888848</v>
      </c>
      <c r="AF420" s="61">
        <v>72.013885816300004</v>
      </c>
      <c r="AG420" s="61">
        <v>24.004628605400001</v>
      </c>
      <c r="AH420" s="62">
        <v>0.11799999999999999</v>
      </c>
      <c r="AI420" s="61">
        <v>193.52250490500001</v>
      </c>
      <c r="AJ420" s="61">
        <v>117.488036196</v>
      </c>
      <c r="AK420" s="63">
        <f>AJ420/AI420</f>
        <v>0.60710270494728635</v>
      </c>
      <c r="AL420" s="73">
        <v>126.2</v>
      </c>
      <c r="AM420" s="74">
        <v>0.25570199999999998</v>
      </c>
      <c r="AN420" s="74">
        <v>0.26366899999999999</v>
      </c>
      <c r="AO420" s="76" t="s">
        <v>90</v>
      </c>
      <c r="AP420" s="75">
        <v>5.2652451420299999E-2</v>
      </c>
      <c r="AQ420" s="75">
        <v>5.4397415448400002E-2</v>
      </c>
      <c r="AR420" s="75">
        <v>0.195872641407</v>
      </c>
      <c r="AS420" s="75">
        <v>0.208948840242</v>
      </c>
      <c r="AT420" s="75">
        <v>0.20041222764700001</v>
      </c>
      <c r="AU420" s="75">
        <v>0.16345173267099999</v>
      </c>
      <c r="AV420" s="75">
        <v>8.3005424044300002E-2</v>
      </c>
      <c r="AW420" s="61">
        <v>0</v>
      </c>
      <c r="AX420" s="61">
        <v>0</v>
      </c>
      <c r="AY420" s="61">
        <v>0</v>
      </c>
      <c r="AZ420" s="61">
        <v>0</v>
      </c>
      <c r="BA420" s="61">
        <v>0</v>
      </c>
      <c r="BB420" s="61">
        <f>SUM(AW420:BA420)</f>
        <v>0</v>
      </c>
      <c r="BC420" s="61">
        <f>BA420-AW420</f>
        <v>0</v>
      </c>
      <c r="BD420" s="62">
        <v>0</v>
      </c>
      <c r="BE420" s="67">
        <f>IF(K420&lt;BE$6,1,0)</f>
        <v>1</v>
      </c>
      <c r="BF420" s="67">
        <f>+IF(AND(K420&gt;=BF$5,K420&lt;BF$6),1,0)</f>
        <v>0</v>
      </c>
      <c r="BG420" s="67">
        <f>+IF(AND(K420&gt;=BG$5,K420&lt;BG$6),1,0)</f>
        <v>0</v>
      </c>
      <c r="BH420" s="67">
        <f>+IF(AND(K420&gt;=BH$5,K420&lt;BH$6),1,0)</f>
        <v>0</v>
      </c>
      <c r="BI420" s="67">
        <f>+IF(K420&gt;=BI$6,1,0)</f>
        <v>0</v>
      </c>
      <c r="BJ420" s="67">
        <f>IF(M420&lt;BJ$6,1,0)</f>
        <v>0</v>
      </c>
      <c r="BK420" s="67">
        <f>+IF(AND(M420&gt;=BK$5,M420&lt;BK$6),1,0)</f>
        <v>1</v>
      </c>
      <c r="BL420" s="67">
        <f>+IF(AND(M420&gt;=BL$5,M420&lt;BL$6),1,0)</f>
        <v>0</v>
      </c>
      <c r="BM420" s="67">
        <f>+IF(AND(M420&gt;=BM$5,M420&lt;BM$6),1,0)</f>
        <v>0</v>
      </c>
      <c r="BN420" s="67">
        <f>+IF(M420&gt;=BN$6,1,0)</f>
        <v>0</v>
      </c>
      <c r="BO420" s="67" t="str">
        <f>+IF(M420&gt;=BO$6,"YES","NO")</f>
        <v>NO</v>
      </c>
      <c r="BP420" s="67" t="str">
        <f>+IF(K420&gt;=BP$6,"YES","NO")</f>
        <v>NO</v>
      </c>
      <c r="BQ420" s="67" t="str">
        <f>+IF(ISERROR(VLOOKUP(E420,'[1]Hi Tech List (2020)'!$A$2:$B$84,1,FALSE)),"NO","YES")</f>
        <v>NO</v>
      </c>
      <c r="BR420" s="67" t="str">
        <f>IF(AL420&gt;=BR$6,"YES","NO")</f>
        <v>YES</v>
      </c>
      <c r="BS420" s="67" t="str">
        <f>IF(AB420&gt;BS$6,"YES","NO")</f>
        <v>NO</v>
      </c>
      <c r="BT420" s="67" t="str">
        <f>IF(AC420&gt;BT$6,"YES","NO")</f>
        <v>NO</v>
      </c>
      <c r="BU420" s="67" t="str">
        <f>IF(AD420&gt;BU$6,"YES","NO")</f>
        <v>YES</v>
      </c>
      <c r="BV420" s="67" t="str">
        <f>IF(OR(BS420="YES",BT420="YES",BU420="YES"),"YES","NO")</f>
        <v>YES</v>
      </c>
      <c r="BW420" s="67" t="str">
        <f>+IF(BE420=1,BE$8,IF(BF420=1,BF$8,IF(BG420=1,BG$8,IF(BH420=1,BH$8,BI$8))))</f>
        <v>&lt;$15</v>
      </c>
      <c r="BX420" s="67" t="str">
        <f>+IF(BJ420=1,BJ$8,IF(BK420=1,BK$8,IF(BL420=1,BL$8,IF(BM420=1,BM$8,BN$8))))</f>
        <v>$15-20</v>
      </c>
    </row>
    <row r="421" spans="1:76" hidden="1" x14ac:dyDescent="0.2">
      <c r="A421" s="77" t="str">
        <f t="shared" si="28"/>
        <v>37-0000</v>
      </c>
      <c r="B421" s="77" t="str">
        <f>VLOOKUP(A421,'[1]2- &amp; 3-digit SOC'!$A$1:$B$121,2,FALSE)</f>
        <v>Building and Grounds Cleaning and Maintenance Occupations</v>
      </c>
      <c r="C421" s="77" t="str">
        <f t="shared" si="29"/>
        <v>37-0000 Building and Grounds Cleaning and Maintenance Occupations</v>
      </c>
      <c r="D421" s="77" t="str">
        <f t="shared" si="30"/>
        <v>37-3000</v>
      </c>
      <c r="E421" s="77" t="str">
        <f>VLOOKUP(D421,'[1]2- &amp; 3-digit SOC'!$A$1:$B$121,2,FALSE)</f>
        <v>Grounds Maintenance Workers</v>
      </c>
      <c r="F421" s="77" t="str">
        <f t="shared" si="31"/>
        <v>37-3000 Grounds Maintenance Workers</v>
      </c>
      <c r="G421" s="77" t="s">
        <v>1335</v>
      </c>
      <c r="H421" s="77" t="s">
        <v>1336</v>
      </c>
      <c r="I421" s="77" t="s">
        <v>1337</v>
      </c>
      <c r="J421" s="78" t="str">
        <f>CONCATENATE(H421, " (", R421, ")")</f>
        <v>Tree Trimmers and Pruners ($32,023)</v>
      </c>
      <c r="K421" s="70">
        <v>5.0934946630200004</v>
      </c>
      <c r="L421" s="70">
        <v>10.344057835799999</v>
      </c>
      <c r="M421" s="70">
        <v>15.3957289195</v>
      </c>
      <c r="N421" s="70">
        <v>16.434350209600002</v>
      </c>
      <c r="O421" s="70">
        <v>19.205689325400002</v>
      </c>
      <c r="P421" s="70">
        <v>24.089788645300001</v>
      </c>
      <c r="Q421" s="71">
        <v>32023.1161526</v>
      </c>
      <c r="R421" s="71" t="str">
        <f>TEXT(Q421, "$#,###")</f>
        <v>$32,023</v>
      </c>
      <c r="S421" s="68" t="s">
        <v>307</v>
      </c>
      <c r="T421" s="68" t="s">
        <v>8</v>
      </c>
      <c r="U421" s="68" t="s">
        <v>317</v>
      </c>
      <c r="V421" s="61">
        <v>1363.81008047</v>
      </c>
      <c r="W421" s="61">
        <v>1230.45571262</v>
      </c>
      <c r="X421" s="61">
        <f>W421-V421</f>
        <v>-133.35436785000002</v>
      </c>
      <c r="Y421" s="72">
        <f>X421/V421</f>
        <v>-9.7780746571431015E-2</v>
      </c>
      <c r="Z421" s="61">
        <v>1230.45571262</v>
      </c>
      <c r="AA421" s="61">
        <v>1282.37464103</v>
      </c>
      <c r="AB421" s="61">
        <f>AA421-Z421</f>
        <v>51.918928410000035</v>
      </c>
      <c r="AC421" s="72">
        <f>AB421/Z421</f>
        <v>4.2194877781866244E-2</v>
      </c>
      <c r="AD421" s="61">
        <v>654.23619687899998</v>
      </c>
      <c r="AE421" s="61">
        <v>163.55904921999999</v>
      </c>
      <c r="AF421" s="61">
        <v>442.55993067700001</v>
      </c>
      <c r="AG421" s="61">
        <v>147.51997689199999</v>
      </c>
      <c r="AH421" s="62">
        <v>0.11799999999999999</v>
      </c>
      <c r="AI421" s="61">
        <v>1204.70036463</v>
      </c>
      <c r="AJ421" s="61">
        <v>623.78484100499998</v>
      </c>
      <c r="AK421" s="63">
        <f>AJ421/AI421</f>
        <v>0.51779252278767529</v>
      </c>
      <c r="AL421" s="73">
        <v>122.8</v>
      </c>
      <c r="AM421" s="74">
        <v>0.708735</v>
      </c>
      <c r="AN421" s="74">
        <v>0.70861700000000005</v>
      </c>
      <c r="AO421" s="75">
        <v>3.1746616908399999E-2</v>
      </c>
      <c r="AP421" s="75">
        <v>4.2651457462399997E-2</v>
      </c>
      <c r="AQ421" s="75">
        <v>5.1954524597500003E-2</v>
      </c>
      <c r="AR421" s="75">
        <v>0.206057436171</v>
      </c>
      <c r="AS421" s="75">
        <v>0.229774757621</v>
      </c>
      <c r="AT421" s="75">
        <v>0.20915114825600001</v>
      </c>
      <c r="AU421" s="75">
        <v>0.16611892841799999</v>
      </c>
      <c r="AV421" s="75">
        <v>6.2545130565399995E-2</v>
      </c>
      <c r="AW421" s="61">
        <v>0</v>
      </c>
      <c r="AX421" s="61">
        <v>0</v>
      </c>
      <c r="AY421" s="61">
        <v>0</v>
      </c>
      <c r="AZ421" s="61">
        <v>0</v>
      </c>
      <c r="BA421" s="61">
        <v>0</v>
      </c>
      <c r="BB421" s="61">
        <f>SUM(AW421:BA421)</f>
        <v>0</v>
      </c>
      <c r="BC421" s="61">
        <f>BA421-AW421</f>
        <v>0</v>
      </c>
      <c r="BD421" s="62">
        <v>0</v>
      </c>
      <c r="BE421" s="67">
        <f>IF(K421&lt;BE$6,1,0)</f>
        <v>1</v>
      </c>
      <c r="BF421" s="67">
        <f>+IF(AND(K421&gt;=BF$5,K421&lt;BF$6),1,0)</f>
        <v>0</v>
      </c>
      <c r="BG421" s="67">
        <f>+IF(AND(K421&gt;=BG$5,K421&lt;BG$6),1,0)</f>
        <v>0</v>
      </c>
      <c r="BH421" s="67">
        <f>+IF(AND(K421&gt;=BH$5,K421&lt;BH$6),1,0)</f>
        <v>0</v>
      </c>
      <c r="BI421" s="67">
        <f>+IF(K421&gt;=BI$6,1,0)</f>
        <v>0</v>
      </c>
      <c r="BJ421" s="67">
        <f>IF(M421&lt;BJ$6,1,0)</f>
        <v>0</v>
      </c>
      <c r="BK421" s="67">
        <f>+IF(AND(M421&gt;=BK$5,M421&lt;BK$6),1,0)</f>
        <v>1</v>
      </c>
      <c r="BL421" s="67">
        <f>+IF(AND(M421&gt;=BL$5,M421&lt;BL$6),1,0)</f>
        <v>0</v>
      </c>
      <c r="BM421" s="67">
        <f>+IF(AND(M421&gt;=BM$5,M421&lt;BM$6),1,0)</f>
        <v>0</v>
      </c>
      <c r="BN421" s="67">
        <f>+IF(M421&gt;=BN$6,1,0)</f>
        <v>0</v>
      </c>
      <c r="BO421" s="67" t="str">
        <f>+IF(M421&gt;=BO$6,"YES","NO")</f>
        <v>NO</v>
      </c>
      <c r="BP421" s="67" t="str">
        <f>+IF(K421&gt;=BP$6,"YES","NO")</f>
        <v>NO</v>
      </c>
      <c r="BQ421" s="67" t="str">
        <f>+IF(ISERROR(VLOOKUP(E421,'[1]Hi Tech List (2020)'!$A$2:$B$84,1,FALSE)),"NO","YES")</f>
        <v>NO</v>
      </c>
      <c r="BR421" s="67" t="str">
        <f>IF(AL421&gt;=BR$6,"YES","NO")</f>
        <v>YES</v>
      </c>
      <c r="BS421" s="67" t="str">
        <f>IF(AB421&gt;BS$6,"YES","NO")</f>
        <v>NO</v>
      </c>
      <c r="BT421" s="67" t="str">
        <f>IF(AC421&gt;BT$6,"YES","NO")</f>
        <v>NO</v>
      </c>
      <c r="BU421" s="67" t="str">
        <f>IF(AD421&gt;BU$6,"YES","NO")</f>
        <v>YES</v>
      </c>
      <c r="BV421" s="67" t="str">
        <f>IF(OR(BS421="YES",BT421="YES",BU421="YES"),"YES","NO")</f>
        <v>YES</v>
      </c>
      <c r="BW421" s="67" t="str">
        <f>+IF(BE421=1,BE$8,IF(BF421=1,BF$8,IF(BG421=1,BG$8,IF(BH421=1,BH$8,BI$8))))</f>
        <v>&lt;$15</v>
      </c>
      <c r="BX421" s="67" t="str">
        <f>+IF(BJ421=1,BJ$8,IF(BK421=1,BK$8,IF(BL421=1,BL$8,IF(BM421=1,BM$8,BN$8))))</f>
        <v>$15-20</v>
      </c>
    </row>
    <row r="422" spans="1:76" hidden="1" x14ac:dyDescent="0.2">
      <c r="A422" s="77" t="str">
        <f t="shared" si="28"/>
        <v>37-0000</v>
      </c>
      <c r="B422" s="77" t="str">
        <f>VLOOKUP(A422,'[1]2- &amp; 3-digit SOC'!$A$1:$B$121,2,FALSE)</f>
        <v>Building and Grounds Cleaning and Maintenance Occupations</v>
      </c>
      <c r="C422" s="77" t="str">
        <f t="shared" si="29"/>
        <v>37-0000 Building and Grounds Cleaning and Maintenance Occupations</v>
      </c>
      <c r="D422" s="77" t="str">
        <f t="shared" si="30"/>
        <v>37-3000</v>
      </c>
      <c r="E422" s="77" t="str">
        <f>VLOOKUP(D422,'[1]2- &amp; 3-digit SOC'!$A$1:$B$121,2,FALSE)</f>
        <v>Grounds Maintenance Workers</v>
      </c>
      <c r="F422" s="77" t="str">
        <f t="shared" si="31"/>
        <v>37-3000 Grounds Maintenance Workers</v>
      </c>
      <c r="G422" s="77" t="s">
        <v>1338</v>
      </c>
      <c r="H422" s="77" t="s">
        <v>1339</v>
      </c>
      <c r="I422" s="77" t="s">
        <v>1340</v>
      </c>
      <c r="J422" s="78" t="str">
        <f>CONCATENATE(H422, " (", R422, ")")</f>
        <v>Grounds Maintenance Workers, All Other ($44,262)</v>
      </c>
      <c r="K422" s="70">
        <v>10.146030512799999</v>
      </c>
      <c r="L422" s="70">
        <v>17.800621537800001</v>
      </c>
      <c r="M422" s="70">
        <v>21.279586788100001</v>
      </c>
      <c r="N422" s="70">
        <v>20.184243351999999</v>
      </c>
      <c r="O422" s="70">
        <v>23.678547610599999</v>
      </c>
      <c r="P422" s="70">
        <v>26.0027460572</v>
      </c>
      <c r="Q422" s="71">
        <v>44261.540519200003</v>
      </c>
      <c r="R422" s="71" t="str">
        <f>TEXT(Q422, "$#,###")</f>
        <v>$44,262</v>
      </c>
      <c r="S422" s="68" t="s">
        <v>484</v>
      </c>
      <c r="T422" s="68" t="s">
        <v>8</v>
      </c>
      <c r="U422" s="68" t="s">
        <v>317</v>
      </c>
      <c r="V422" s="61">
        <v>244.51423700800001</v>
      </c>
      <c r="W422" s="61">
        <v>223.03343032800001</v>
      </c>
      <c r="X422" s="61">
        <f>W422-V422</f>
        <v>-21.480806680000001</v>
      </c>
      <c r="Y422" s="72">
        <f>X422/V422</f>
        <v>-8.7850944561960992E-2</v>
      </c>
      <c r="Z422" s="61">
        <v>223.03343032800001</v>
      </c>
      <c r="AA422" s="61">
        <v>235.70123853600001</v>
      </c>
      <c r="AB422" s="61">
        <f>AA422-Z422</f>
        <v>12.667808207999997</v>
      </c>
      <c r="AC422" s="72">
        <f>AB422/Z422</f>
        <v>5.6797800174486476E-2</v>
      </c>
      <c r="AD422" s="61">
        <v>122.86775685800001</v>
      </c>
      <c r="AE422" s="61">
        <v>30.716939214500002</v>
      </c>
      <c r="AF422" s="61">
        <v>80.697334417700006</v>
      </c>
      <c r="AG422" s="61">
        <v>26.899111472600001</v>
      </c>
      <c r="AH422" s="62">
        <v>0.11799999999999999</v>
      </c>
      <c r="AI422" s="61">
        <v>216.726093074</v>
      </c>
      <c r="AJ422" s="61">
        <v>161.02164529999999</v>
      </c>
      <c r="AK422" s="63">
        <f>AJ422/AI422</f>
        <v>0.74297304499011096</v>
      </c>
      <c r="AL422" s="73">
        <v>117.9</v>
      </c>
      <c r="AM422" s="74">
        <v>0.52956599999999998</v>
      </c>
      <c r="AN422" s="74">
        <v>0.53880099999999997</v>
      </c>
      <c r="AO422" s="76" t="s">
        <v>90</v>
      </c>
      <c r="AP422" s="75">
        <v>6.9845344857500005E-2</v>
      </c>
      <c r="AQ422" s="75">
        <v>7.2628594414300002E-2</v>
      </c>
      <c r="AR422" s="75">
        <v>0.226116100722</v>
      </c>
      <c r="AS422" s="75">
        <v>0.18984253287899999</v>
      </c>
      <c r="AT422" s="75">
        <v>0.17818933682400001</v>
      </c>
      <c r="AU422" s="75">
        <v>0.151818821257</v>
      </c>
      <c r="AV422" s="75">
        <v>7.7665252924000006E-2</v>
      </c>
      <c r="AW422" s="61">
        <v>11</v>
      </c>
      <c r="AX422" s="61">
        <v>22</v>
      </c>
      <c r="AY422" s="61">
        <v>36</v>
      </c>
      <c r="AZ422" s="61">
        <v>23</v>
      </c>
      <c r="BA422" s="61">
        <v>74</v>
      </c>
      <c r="BB422" s="61">
        <f>SUM(AW422:BA422)</f>
        <v>166</v>
      </c>
      <c r="BC422" s="61">
        <f>BA422-AW422</f>
        <v>63</v>
      </c>
      <c r="BD422" s="62">
        <f>BC422/AW422</f>
        <v>5.7272727272727275</v>
      </c>
      <c r="BE422" s="67">
        <f>IF(K422&lt;BE$6,1,0)</f>
        <v>1</v>
      </c>
      <c r="BF422" s="67">
        <f>+IF(AND(K422&gt;=BF$5,K422&lt;BF$6),1,0)</f>
        <v>0</v>
      </c>
      <c r="BG422" s="67">
        <f>+IF(AND(K422&gt;=BG$5,K422&lt;BG$6),1,0)</f>
        <v>0</v>
      </c>
      <c r="BH422" s="67">
        <f>+IF(AND(K422&gt;=BH$5,K422&lt;BH$6),1,0)</f>
        <v>0</v>
      </c>
      <c r="BI422" s="67">
        <f>+IF(K422&gt;=BI$6,1,0)</f>
        <v>0</v>
      </c>
      <c r="BJ422" s="67">
        <f>IF(M422&lt;BJ$6,1,0)</f>
        <v>0</v>
      </c>
      <c r="BK422" s="67">
        <f>+IF(AND(M422&gt;=BK$5,M422&lt;BK$6),1,0)</f>
        <v>0</v>
      </c>
      <c r="BL422" s="67">
        <f>+IF(AND(M422&gt;=BL$5,M422&lt;BL$6),1,0)</f>
        <v>1</v>
      </c>
      <c r="BM422" s="67">
        <f>+IF(AND(M422&gt;=BM$5,M422&lt;BM$6),1,0)</f>
        <v>0</v>
      </c>
      <c r="BN422" s="67">
        <f>+IF(M422&gt;=BN$6,1,0)</f>
        <v>0</v>
      </c>
      <c r="BO422" s="67" t="str">
        <f>+IF(M422&gt;=BO$6,"YES","NO")</f>
        <v>NO</v>
      </c>
      <c r="BP422" s="67" t="str">
        <f>+IF(K422&gt;=BP$6,"YES","NO")</f>
        <v>NO</v>
      </c>
      <c r="BQ422" s="67" t="str">
        <f>+IF(ISERROR(VLOOKUP(E422,'[1]Hi Tech List (2020)'!$A$2:$B$84,1,FALSE)),"NO","YES")</f>
        <v>NO</v>
      </c>
      <c r="BR422" s="67" t="str">
        <f>IF(AL422&gt;=BR$6,"YES","NO")</f>
        <v>YES</v>
      </c>
      <c r="BS422" s="67" t="str">
        <f>IF(AB422&gt;BS$6,"YES","NO")</f>
        <v>NO</v>
      </c>
      <c r="BT422" s="67" t="str">
        <f>IF(AC422&gt;BT$6,"YES","NO")</f>
        <v>NO</v>
      </c>
      <c r="BU422" s="67" t="str">
        <f>IF(AD422&gt;BU$6,"YES","NO")</f>
        <v>YES</v>
      </c>
      <c r="BV422" s="67" t="str">
        <f>IF(OR(BS422="YES",BT422="YES",BU422="YES"),"YES","NO")</f>
        <v>YES</v>
      </c>
      <c r="BW422" s="67" t="str">
        <f>+IF(BE422=1,BE$8,IF(BF422=1,BF$8,IF(BG422=1,BG$8,IF(BH422=1,BH$8,BI$8))))</f>
        <v>&lt;$15</v>
      </c>
      <c r="BX422" s="67" t="str">
        <f>+IF(BJ422=1,BJ$8,IF(BK422=1,BK$8,IF(BL422=1,BL$8,IF(BM422=1,BM$8,BN$8))))</f>
        <v>$20-25</v>
      </c>
    </row>
    <row r="423" spans="1:76" ht="25.5" hidden="1" x14ac:dyDescent="0.2">
      <c r="A423" s="77" t="str">
        <f t="shared" si="28"/>
        <v>39-0000</v>
      </c>
      <c r="B423" s="77" t="str">
        <f>VLOOKUP(A423,'[1]2- &amp; 3-digit SOC'!$A$1:$B$121,2,FALSE)</f>
        <v>Personal Care and Service Occupations</v>
      </c>
      <c r="C423" s="77" t="str">
        <f t="shared" si="29"/>
        <v>39-0000 Personal Care and Service Occupations</v>
      </c>
      <c r="D423" s="77" t="str">
        <f t="shared" si="30"/>
        <v>39-1000</v>
      </c>
      <c r="E423" s="77" t="str">
        <f>VLOOKUP(D423,'[1]2- &amp; 3-digit SOC'!$A$1:$B$121,2,FALSE)</f>
        <v>Supervisors of Personal Care and Service Workers</v>
      </c>
      <c r="F423" s="77" t="str">
        <f t="shared" si="31"/>
        <v>39-1000 Supervisors of Personal Care and Service Workers</v>
      </c>
      <c r="G423" s="77" t="s">
        <v>1341</v>
      </c>
      <c r="H423" s="77" t="s">
        <v>1342</v>
      </c>
      <c r="I423" s="77" t="s">
        <v>1343</v>
      </c>
      <c r="J423" s="78" t="str">
        <f>CONCATENATE(H423, " (", R423, ")")</f>
        <v>First-Line Supervisors of Gambling Services Workers ($52,054)</v>
      </c>
      <c r="K423" s="70">
        <v>19.8232387059</v>
      </c>
      <c r="L423" s="70">
        <v>21.667430692100002</v>
      </c>
      <c r="M423" s="70">
        <v>25.0261612527</v>
      </c>
      <c r="N423" s="70">
        <v>32.521674578999999</v>
      </c>
      <c r="O423" s="70">
        <v>44.723458669800003</v>
      </c>
      <c r="P423" s="70">
        <v>56.915102964500001</v>
      </c>
      <c r="Q423" s="71">
        <v>52054.415405599997</v>
      </c>
      <c r="R423" s="71" t="str">
        <f>TEXT(Q423, "$#,###")</f>
        <v>$52,054</v>
      </c>
      <c r="S423" s="68" t="s">
        <v>307</v>
      </c>
      <c r="T423" s="68" t="s">
        <v>546</v>
      </c>
      <c r="U423" s="68" t="s">
        <v>8</v>
      </c>
      <c r="V423" s="61">
        <v>85.447723703099996</v>
      </c>
      <c r="W423" s="61">
        <v>74.074677515299996</v>
      </c>
      <c r="X423" s="61">
        <f>W423-V423</f>
        <v>-11.3730461878</v>
      </c>
      <c r="Y423" s="72">
        <f>X423/V423</f>
        <v>-0.13309946356578475</v>
      </c>
      <c r="Z423" s="61">
        <v>74.074677515299996</v>
      </c>
      <c r="AA423" s="61">
        <v>78.714052228</v>
      </c>
      <c r="AB423" s="61">
        <f>AA423-Z423</f>
        <v>4.639374712700004</v>
      </c>
      <c r="AC423" s="72">
        <f>AB423/Z423</f>
        <v>6.2631048400335579E-2</v>
      </c>
      <c r="AD423" s="61">
        <v>52.407172641300001</v>
      </c>
      <c r="AE423" s="61">
        <v>13.1017931603</v>
      </c>
      <c r="AF423" s="61">
        <v>34.299015343400001</v>
      </c>
      <c r="AG423" s="61">
        <v>11.4330051145</v>
      </c>
      <c r="AH423" s="62">
        <v>0.15172413793100001</v>
      </c>
      <c r="AI423" s="61">
        <v>71.715872174099999</v>
      </c>
      <c r="AJ423" s="61">
        <v>51.203192858100003</v>
      </c>
      <c r="AK423" s="63">
        <f>AJ423/AI423</f>
        <v>0.71397295055963783</v>
      </c>
      <c r="AL423" s="73">
        <v>100</v>
      </c>
      <c r="AM423" s="74">
        <v>0.105518</v>
      </c>
      <c r="AN423" s="74">
        <v>0.107645</v>
      </c>
      <c r="AO423" s="76" t="s">
        <v>90</v>
      </c>
      <c r="AP423" s="76" t="s">
        <v>90</v>
      </c>
      <c r="AQ423" s="76" t="s">
        <v>90</v>
      </c>
      <c r="AR423" s="75">
        <v>0.210601065171</v>
      </c>
      <c r="AS423" s="75">
        <v>0.22728820973899999</v>
      </c>
      <c r="AT423" s="75">
        <v>0.22786168879800001</v>
      </c>
      <c r="AU423" s="75">
        <v>0.18347483728700001</v>
      </c>
      <c r="AV423" s="76" t="s">
        <v>90</v>
      </c>
      <c r="AW423" s="61">
        <v>6029</v>
      </c>
      <c r="AX423" s="61">
        <v>5266</v>
      </c>
      <c r="AY423" s="61">
        <v>5139</v>
      </c>
      <c r="AZ423" s="61">
        <v>5039</v>
      </c>
      <c r="BA423" s="61">
        <v>5277</v>
      </c>
      <c r="BB423" s="61">
        <f>SUM(AW423:BA423)</f>
        <v>26750</v>
      </c>
      <c r="BC423" s="61">
        <f>BA423-AW423</f>
        <v>-752</v>
      </c>
      <c r="BD423" s="62">
        <f>BC423/AW423</f>
        <v>-0.1247304693979101</v>
      </c>
      <c r="BE423" s="67">
        <f>IF(K423&lt;BE$6,1,0)</f>
        <v>0</v>
      </c>
      <c r="BF423" s="67">
        <f>+IF(AND(K423&gt;=BF$5,K423&lt;BF$6),1,0)</f>
        <v>1</v>
      </c>
      <c r="BG423" s="67">
        <f>+IF(AND(K423&gt;=BG$5,K423&lt;BG$6),1,0)</f>
        <v>0</v>
      </c>
      <c r="BH423" s="67">
        <f>+IF(AND(K423&gt;=BH$5,K423&lt;BH$6),1,0)</f>
        <v>0</v>
      </c>
      <c r="BI423" s="67">
        <f>+IF(K423&gt;=BI$6,1,0)</f>
        <v>0</v>
      </c>
      <c r="BJ423" s="67">
        <f>IF(M423&lt;BJ$6,1,0)</f>
        <v>0</v>
      </c>
      <c r="BK423" s="67">
        <f>+IF(AND(M423&gt;=BK$5,M423&lt;BK$6),1,0)</f>
        <v>0</v>
      </c>
      <c r="BL423" s="67">
        <f>+IF(AND(M423&gt;=BL$5,M423&lt;BL$6),1,0)</f>
        <v>0</v>
      </c>
      <c r="BM423" s="67">
        <f>+IF(AND(M423&gt;=BM$5,M423&lt;BM$6),1,0)</f>
        <v>1</v>
      </c>
      <c r="BN423" s="67">
        <f>+IF(M423&gt;=BN$6,1,0)</f>
        <v>0</v>
      </c>
      <c r="BO423" s="67" t="str">
        <f>+IF(M423&gt;=BO$6,"YES","NO")</f>
        <v>YES</v>
      </c>
      <c r="BP423" s="67" t="str">
        <f>+IF(K423&gt;=BP$6,"YES","NO")</f>
        <v>YES</v>
      </c>
      <c r="BQ423" s="67" t="str">
        <f>+IF(ISERROR(VLOOKUP(E423,'[1]Hi Tech List (2020)'!$A$2:$B$84,1,FALSE)),"NO","YES")</f>
        <v>NO</v>
      </c>
      <c r="BR423" s="67" t="str">
        <f>IF(AL423&gt;=BR$6,"YES","NO")</f>
        <v>YES</v>
      </c>
      <c r="BS423" s="67" t="str">
        <f>IF(AB423&gt;BS$6,"YES","NO")</f>
        <v>NO</v>
      </c>
      <c r="BT423" s="67" t="str">
        <f>IF(AC423&gt;BT$6,"YES","NO")</f>
        <v>NO</v>
      </c>
      <c r="BU423" s="67" t="str">
        <f>IF(AD423&gt;BU$6,"YES","NO")</f>
        <v>NO</v>
      </c>
      <c r="BV423" s="67" t="str">
        <f>IF(OR(BS423="YES",BT423="YES",BU423="YES"),"YES","NO")</f>
        <v>NO</v>
      </c>
      <c r="BW423" s="67" t="str">
        <f>+IF(BE423=1,BE$8,IF(BF423=1,BF$8,IF(BG423=1,BG$8,IF(BH423=1,BH$8,BI$8))))</f>
        <v>$15-20</v>
      </c>
      <c r="BX423" s="67" t="str">
        <f>+IF(BJ423=1,BJ$8,IF(BK423=1,BK$8,IF(BL423=1,BL$8,IF(BM423=1,BM$8,BN$8))))</f>
        <v>$25-30</v>
      </c>
    </row>
    <row r="424" spans="1:76" ht="38.25" hidden="1" x14ac:dyDescent="0.2">
      <c r="A424" s="77" t="str">
        <f t="shared" si="28"/>
        <v>39-0000</v>
      </c>
      <c r="B424" s="77" t="str">
        <f>VLOOKUP(A424,'[1]2- &amp; 3-digit SOC'!$A$1:$B$121,2,FALSE)</f>
        <v>Personal Care and Service Occupations</v>
      </c>
      <c r="C424" s="77" t="str">
        <f t="shared" si="29"/>
        <v>39-0000 Personal Care and Service Occupations</v>
      </c>
      <c r="D424" s="77" t="str">
        <f t="shared" si="30"/>
        <v>39-1000</v>
      </c>
      <c r="E424" s="77" t="str">
        <f>VLOOKUP(D424,'[1]2- &amp; 3-digit SOC'!$A$1:$B$121,2,FALSE)</f>
        <v>Supervisors of Personal Care and Service Workers</v>
      </c>
      <c r="F424" s="77" t="str">
        <f t="shared" si="31"/>
        <v>39-1000 Supervisors of Personal Care and Service Workers</v>
      </c>
      <c r="G424" s="77" t="s">
        <v>1344</v>
      </c>
      <c r="H424" s="77" t="s">
        <v>1345</v>
      </c>
      <c r="I424" s="77" t="s">
        <v>1346</v>
      </c>
      <c r="J424" s="78" t="str">
        <f>CONCATENATE(H424, " (", R424, ")")</f>
        <v>First-Line Supervisors of Personal Service and Entertainment and Recreation Workers, Except Gambling Services ($43,038)</v>
      </c>
      <c r="K424" s="70">
        <v>10.681315122199999</v>
      </c>
      <c r="L424" s="70">
        <v>14.551278780800001</v>
      </c>
      <c r="M424" s="70">
        <v>20.691412682199999</v>
      </c>
      <c r="N424" s="70">
        <v>21.820245687100002</v>
      </c>
      <c r="O424" s="70">
        <v>27.047190414199999</v>
      </c>
      <c r="P424" s="70">
        <v>33.718055584699997</v>
      </c>
      <c r="Q424" s="71">
        <v>43038.138379000004</v>
      </c>
      <c r="R424" s="71" t="str">
        <f>TEXT(Q424, "$#,###")</f>
        <v>$43,038</v>
      </c>
      <c r="S424" s="68" t="s">
        <v>307</v>
      </c>
      <c r="T424" s="68" t="s">
        <v>546</v>
      </c>
      <c r="U424" s="68" t="s">
        <v>8</v>
      </c>
      <c r="V424" s="61">
        <v>5235.45456775</v>
      </c>
      <c r="W424" s="61">
        <v>5116.0250502199997</v>
      </c>
      <c r="X424" s="61">
        <f>W424-V424</f>
        <v>-119.42951753000034</v>
      </c>
      <c r="Y424" s="72">
        <f>X424/V424</f>
        <v>-2.2811680625723894E-2</v>
      </c>
      <c r="Z424" s="61">
        <v>5116.0250502199997</v>
      </c>
      <c r="AA424" s="61">
        <v>5389.4290991099997</v>
      </c>
      <c r="AB424" s="61">
        <f>AA424-Z424</f>
        <v>273.40404889000001</v>
      </c>
      <c r="AC424" s="72">
        <f>AB424/Z424</f>
        <v>5.344071739411109E-2</v>
      </c>
      <c r="AD424" s="61">
        <v>2149.4625380900002</v>
      </c>
      <c r="AE424" s="61">
        <v>537.36563452400003</v>
      </c>
      <c r="AF424" s="61">
        <v>1344.9621124</v>
      </c>
      <c r="AG424" s="61">
        <v>448.32070413399998</v>
      </c>
      <c r="AH424" s="62">
        <v>8.5999999999999993E-2</v>
      </c>
      <c r="AI424" s="61">
        <v>5002.0731208999996</v>
      </c>
      <c r="AJ424" s="61">
        <v>2870.4619302599999</v>
      </c>
      <c r="AK424" s="63">
        <f>AJ424/AI424</f>
        <v>0.57385445212035024</v>
      </c>
      <c r="AL424" s="73">
        <v>91.4</v>
      </c>
      <c r="AM424" s="74">
        <v>0.865985</v>
      </c>
      <c r="AN424" s="74">
        <v>0.86013600000000001</v>
      </c>
      <c r="AO424" s="75">
        <v>5.9453759896000002E-3</v>
      </c>
      <c r="AP424" s="75">
        <v>4.03754775079E-2</v>
      </c>
      <c r="AQ424" s="75">
        <v>5.4173083546900001E-2</v>
      </c>
      <c r="AR424" s="75">
        <v>0.21846023049300001</v>
      </c>
      <c r="AS424" s="75">
        <v>0.26257300793900001</v>
      </c>
      <c r="AT424" s="75">
        <v>0.23299584605400001</v>
      </c>
      <c r="AU424" s="75">
        <v>0.13778166256499999</v>
      </c>
      <c r="AV424" s="75">
        <v>4.7695315904000002E-2</v>
      </c>
      <c r="AW424" s="61">
        <v>6029</v>
      </c>
      <c r="AX424" s="61">
        <v>5269</v>
      </c>
      <c r="AY424" s="61">
        <v>5139</v>
      </c>
      <c r="AZ424" s="61">
        <v>5039</v>
      </c>
      <c r="BA424" s="61">
        <v>5277</v>
      </c>
      <c r="BB424" s="61">
        <f>SUM(AW424:BA424)</f>
        <v>26753</v>
      </c>
      <c r="BC424" s="61">
        <f>BA424-AW424</f>
        <v>-752</v>
      </c>
      <c r="BD424" s="62">
        <f>BC424/AW424</f>
        <v>-0.1247304693979101</v>
      </c>
      <c r="BE424" s="67">
        <f>IF(K424&lt;BE$6,1,0)</f>
        <v>1</v>
      </c>
      <c r="BF424" s="67">
        <f>+IF(AND(K424&gt;=BF$5,K424&lt;BF$6),1,0)</f>
        <v>0</v>
      </c>
      <c r="BG424" s="67">
        <f>+IF(AND(K424&gt;=BG$5,K424&lt;BG$6),1,0)</f>
        <v>0</v>
      </c>
      <c r="BH424" s="67">
        <f>+IF(AND(K424&gt;=BH$5,K424&lt;BH$6),1,0)</f>
        <v>0</v>
      </c>
      <c r="BI424" s="67">
        <f>+IF(K424&gt;=BI$6,1,0)</f>
        <v>0</v>
      </c>
      <c r="BJ424" s="67">
        <f>IF(M424&lt;BJ$6,1,0)</f>
        <v>0</v>
      </c>
      <c r="BK424" s="67">
        <f>+IF(AND(M424&gt;=BK$5,M424&lt;BK$6),1,0)</f>
        <v>0</v>
      </c>
      <c r="BL424" s="67">
        <f>+IF(AND(M424&gt;=BL$5,M424&lt;BL$6),1,0)</f>
        <v>1</v>
      </c>
      <c r="BM424" s="67">
        <f>+IF(AND(M424&gt;=BM$5,M424&lt;BM$6),1,0)</f>
        <v>0</v>
      </c>
      <c r="BN424" s="67">
        <f>+IF(M424&gt;=BN$6,1,0)</f>
        <v>0</v>
      </c>
      <c r="BO424" s="67" t="str">
        <f>+IF(M424&gt;=BO$6,"YES","NO")</f>
        <v>NO</v>
      </c>
      <c r="BP424" s="67" t="str">
        <f>+IF(K424&gt;=BP$6,"YES","NO")</f>
        <v>NO</v>
      </c>
      <c r="BQ424" s="67" t="str">
        <f>+IF(ISERROR(VLOOKUP(E424,'[1]Hi Tech List (2020)'!$A$2:$B$84,1,FALSE)),"NO","YES")</f>
        <v>NO</v>
      </c>
      <c r="BR424" s="67" t="str">
        <f>IF(AL424&gt;=BR$6,"YES","NO")</f>
        <v>NO</v>
      </c>
      <c r="BS424" s="67" t="str">
        <f>IF(AB424&gt;BS$6,"YES","NO")</f>
        <v>YES</v>
      </c>
      <c r="BT424" s="67" t="str">
        <f>IF(AC424&gt;BT$6,"YES","NO")</f>
        <v>NO</v>
      </c>
      <c r="BU424" s="67" t="str">
        <f>IF(AD424&gt;BU$6,"YES","NO")</f>
        <v>YES</v>
      </c>
      <c r="BV424" s="67" t="str">
        <f>IF(OR(BS424="YES",BT424="YES",BU424="YES"),"YES","NO")</f>
        <v>YES</v>
      </c>
      <c r="BW424" s="67" t="str">
        <f>+IF(BE424=1,BE$8,IF(BF424=1,BF$8,IF(BG424=1,BG$8,IF(BH424=1,BH$8,BI$8))))</f>
        <v>&lt;$15</v>
      </c>
      <c r="BX424" s="67" t="str">
        <f>+IF(BJ424=1,BJ$8,IF(BK424=1,BK$8,IF(BL424=1,BL$8,IF(BM424=1,BM$8,BN$8))))</f>
        <v>$20-25</v>
      </c>
    </row>
    <row r="425" spans="1:76" hidden="1" x14ac:dyDescent="0.2">
      <c r="A425" s="77" t="str">
        <f t="shared" si="28"/>
        <v>39-0000</v>
      </c>
      <c r="B425" s="77" t="str">
        <f>VLOOKUP(A425,'[1]2- &amp; 3-digit SOC'!$A$1:$B$121,2,FALSE)</f>
        <v>Personal Care and Service Occupations</v>
      </c>
      <c r="C425" s="77" t="str">
        <f t="shared" si="29"/>
        <v>39-0000 Personal Care and Service Occupations</v>
      </c>
      <c r="D425" s="77" t="str">
        <f t="shared" si="30"/>
        <v>39-2000</v>
      </c>
      <c r="E425" s="77" t="str">
        <f>VLOOKUP(D425,'[1]2- &amp; 3-digit SOC'!$A$1:$B$121,2,FALSE)</f>
        <v>Animal Care and Service Workers</v>
      </c>
      <c r="F425" s="77" t="str">
        <f t="shared" si="31"/>
        <v>39-2000 Animal Care and Service Workers</v>
      </c>
      <c r="G425" s="77" t="s">
        <v>1347</v>
      </c>
      <c r="H425" s="77" t="s">
        <v>1348</v>
      </c>
      <c r="I425" s="77" t="s">
        <v>1349</v>
      </c>
      <c r="J425" s="78" t="str">
        <f>CONCATENATE(H425, " (", R425, ")")</f>
        <v>Animal Trainers ($28,180)</v>
      </c>
      <c r="K425" s="70">
        <v>6.4494649967199997</v>
      </c>
      <c r="L425" s="70">
        <v>10.117686189400001</v>
      </c>
      <c r="M425" s="70">
        <v>13.5482340135</v>
      </c>
      <c r="N425" s="70">
        <v>16.221862318500001</v>
      </c>
      <c r="O425" s="70">
        <v>19.819091785000001</v>
      </c>
      <c r="P425" s="70">
        <v>29.294500039799999</v>
      </c>
      <c r="Q425" s="71">
        <v>28180.326747999999</v>
      </c>
      <c r="R425" s="71" t="str">
        <f>TEXT(Q425, "$#,###")</f>
        <v>$28,180</v>
      </c>
      <c r="S425" s="68" t="s">
        <v>307</v>
      </c>
      <c r="T425" s="68" t="s">
        <v>8</v>
      </c>
      <c r="U425" s="68" t="s">
        <v>85</v>
      </c>
      <c r="V425" s="61">
        <v>709.30547728700003</v>
      </c>
      <c r="W425" s="61">
        <v>754.22178927000004</v>
      </c>
      <c r="X425" s="61">
        <f>W425-V425</f>
        <v>44.916311983000014</v>
      </c>
      <c r="Y425" s="72">
        <f>X425/V425</f>
        <v>6.3324355191502243E-2</v>
      </c>
      <c r="Z425" s="61">
        <v>754.22178927000004</v>
      </c>
      <c r="AA425" s="61">
        <v>795.27196780600002</v>
      </c>
      <c r="AB425" s="61">
        <f>AA425-Z425</f>
        <v>41.050178535999976</v>
      </c>
      <c r="AC425" s="72">
        <f>AB425/Z425</f>
        <v>5.4427197834912497E-2</v>
      </c>
      <c r="AD425" s="61">
        <v>451.73125599399998</v>
      </c>
      <c r="AE425" s="61">
        <v>112.932813999</v>
      </c>
      <c r="AF425" s="61">
        <v>297.77911986700002</v>
      </c>
      <c r="AG425" s="61">
        <v>99.259706622400003</v>
      </c>
      <c r="AH425" s="62">
        <v>0.129</v>
      </c>
      <c r="AI425" s="61">
        <v>735.66609599100002</v>
      </c>
      <c r="AJ425" s="61">
        <v>461.51825969999999</v>
      </c>
      <c r="AK425" s="63">
        <f>AJ425/AI425</f>
        <v>0.62734746403978103</v>
      </c>
      <c r="AL425" s="73">
        <v>98.3</v>
      </c>
      <c r="AM425" s="74">
        <v>0.78127999999999997</v>
      </c>
      <c r="AN425" s="74">
        <v>0.77533399999999997</v>
      </c>
      <c r="AO425" s="75">
        <v>1.6709844696500002E-2</v>
      </c>
      <c r="AP425" s="75">
        <v>6.5671891551700001E-2</v>
      </c>
      <c r="AQ425" s="75">
        <v>0.109516247464</v>
      </c>
      <c r="AR425" s="75">
        <v>0.26792343645099997</v>
      </c>
      <c r="AS425" s="75">
        <v>0.18888886551</v>
      </c>
      <c r="AT425" s="75">
        <v>0.14672080425699999</v>
      </c>
      <c r="AU425" s="75">
        <v>0.12825703699999999</v>
      </c>
      <c r="AV425" s="75">
        <v>7.6311873070200001E-2</v>
      </c>
      <c r="AW425" s="61">
        <v>6</v>
      </c>
      <c r="AX425" s="61">
        <v>3</v>
      </c>
      <c r="AY425" s="61">
        <v>6</v>
      </c>
      <c r="AZ425" s="61">
        <v>3</v>
      </c>
      <c r="BA425" s="61">
        <v>5</v>
      </c>
      <c r="BB425" s="61">
        <f>SUM(AW425:BA425)</f>
        <v>23</v>
      </c>
      <c r="BC425" s="61">
        <f>BA425-AW425</f>
        <v>-1</v>
      </c>
      <c r="BD425" s="62">
        <f>BC425/AW425</f>
        <v>-0.16666666666666666</v>
      </c>
      <c r="BE425" s="67">
        <f>IF(K425&lt;BE$6,1,0)</f>
        <v>1</v>
      </c>
      <c r="BF425" s="67">
        <f>+IF(AND(K425&gt;=BF$5,K425&lt;BF$6),1,0)</f>
        <v>0</v>
      </c>
      <c r="BG425" s="67">
        <f>+IF(AND(K425&gt;=BG$5,K425&lt;BG$6),1,0)</f>
        <v>0</v>
      </c>
      <c r="BH425" s="67">
        <f>+IF(AND(K425&gt;=BH$5,K425&lt;BH$6),1,0)</f>
        <v>0</v>
      </c>
      <c r="BI425" s="67">
        <f>+IF(K425&gt;=BI$6,1,0)</f>
        <v>0</v>
      </c>
      <c r="BJ425" s="67">
        <f>IF(M425&lt;BJ$6,1,0)</f>
        <v>1</v>
      </c>
      <c r="BK425" s="67">
        <f>+IF(AND(M425&gt;=BK$5,M425&lt;BK$6),1,0)</f>
        <v>0</v>
      </c>
      <c r="BL425" s="67">
        <f>+IF(AND(M425&gt;=BL$5,M425&lt;BL$6),1,0)</f>
        <v>0</v>
      </c>
      <c r="BM425" s="67">
        <f>+IF(AND(M425&gt;=BM$5,M425&lt;BM$6),1,0)</f>
        <v>0</v>
      </c>
      <c r="BN425" s="67">
        <f>+IF(M425&gt;=BN$6,1,0)</f>
        <v>0</v>
      </c>
      <c r="BO425" s="67" t="str">
        <f>+IF(M425&gt;=BO$6,"YES","NO")</f>
        <v>NO</v>
      </c>
      <c r="BP425" s="67" t="str">
        <f>+IF(K425&gt;=BP$6,"YES","NO")</f>
        <v>NO</v>
      </c>
      <c r="BQ425" s="67" t="str">
        <f>+IF(ISERROR(VLOOKUP(E425,'[1]Hi Tech List (2020)'!$A$2:$B$84,1,FALSE)),"NO","YES")</f>
        <v>NO</v>
      </c>
      <c r="BR425" s="67" t="str">
        <f>IF(AL425&gt;=BR$6,"YES","NO")</f>
        <v>NO</v>
      </c>
      <c r="BS425" s="67" t="str">
        <f>IF(AB425&gt;BS$6,"YES","NO")</f>
        <v>NO</v>
      </c>
      <c r="BT425" s="67" t="str">
        <f>IF(AC425&gt;BT$6,"YES","NO")</f>
        <v>NO</v>
      </c>
      <c r="BU425" s="67" t="str">
        <f>IF(AD425&gt;BU$6,"YES","NO")</f>
        <v>YES</v>
      </c>
      <c r="BV425" s="67" t="str">
        <f>IF(OR(BS425="YES",BT425="YES",BU425="YES"),"YES","NO")</f>
        <v>YES</v>
      </c>
      <c r="BW425" s="67" t="str">
        <f>+IF(BE425=1,BE$8,IF(BF425=1,BF$8,IF(BG425=1,BG$8,IF(BH425=1,BH$8,BI$8))))</f>
        <v>&lt;$15</v>
      </c>
      <c r="BX425" s="67" t="str">
        <f>+IF(BJ425=1,BJ$8,IF(BK425=1,BK$8,IF(BL425=1,BL$8,IF(BM425=1,BM$8,BN$8))))</f>
        <v>&lt;$15</v>
      </c>
    </row>
    <row r="426" spans="1:76" hidden="1" x14ac:dyDescent="0.2">
      <c r="A426" s="77" t="str">
        <f t="shared" si="28"/>
        <v>39-0000</v>
      </c>
      <c r="B426" s="77" t="str">
        <f>VLOOKUP(A426,'[1]2- &amp; 3-digit SOC'!$A$1:$B$121,2,FALSE)</f>
        <v>Personal Care and Service Occupations</v>
      </c>
      <c r="C426" s="77" t="str">
        <f t="shared" si="29"/>
        <v>39-0000 Personal Care and Service Occupations</v>
      </c>
      <c r="D426" s="77" t="str">
        <f t="shared" si="30"/>
        <v>39-2000</v>
      </c>
      <c r="E426" s="77" t="str">
        <f>VLOOKUP(D426,'[1]2- &amp; 3-digit SOC'!$A$1:$B$121,2,FALSE)</f>
        <v>Animal Care and Service Workers</v>
      </c>
      <c r="F426" s="77" t="str">
        <f t="shared" si="31"/>
        <v>39-2000 Animal Care and Service Workers</v>
      </c>
      <c r="G426" s="77" t="s">
        <v>1350</v>
      </c>
      <c r="H426" s="77" t="s">
        <v>1351</v>
      </c>
      <c r="I426" s="77" t="s">
        <v>1352</v>
      </c>
      <c r="J426" s="78" t="str">
        <f>CONCATENATE(H426, " (", R426, ")")</f>
        <v>Animal Caretakers ($24,225)</v>
      </c>
      <c r="K426" s="70">
        <v>7.65162912105</v>
      </c>
      <c r="L426" s="70">
        <v>9.4990407360700004</v>
      </c>
      <c r="M426" s="70">
        <v>11.646686689399999</v>
      </c>
      <c r="N426" s="70">
        <v>13.672274287700001</v>
      </c>
      <c r="O426" s="70">
        <v>14.462436930799999</v>
      </c>
      <c r="P426" s="70">
        <v>18.514570992100001</v>
      </c>
      <c r="Q426" s="71">
        <v>24225.1083139</v>
      </c>
      <c r="R426" s="71" t="str">
        <f>TEXT(Q426, "$#,###")</f>
        <v>$24,225</v>
      </c>
      <c r="S426" s="68" t="s">
        <v>307</v>
      </c>
      <c r="T426" s="68" t="s">
        <v>8</v>
      </c>
      <c r="U426" s="68" t="s">
        <v>317</v>
      </c>
      <c r="V426" s="61">
        <v>5942.8878150199998</v>
      </c>
      <c r="W426" s="61">
        <v>5994.4448293699998</v>
      </c>
      <c r="X426" s="61">
        <f>W426-V426</f>
        <v>51.557014349999918</v>
      </c>
      <c r="Y426" s="72">
        <f>X426/V426</f>
        <v>8.6754143700466958E-3</v>
      </c>
      <c r="Z426" s="61">
        <v>5994.4448293699998</v>
      </c>
      <c r="AA426" s="61">
        <v>6470.5705244500004</v>
      </c>
      <c r="AB426" s="61">
        <f>AA426-Z426</f>
        <v>476.1256950800007</v>
      </c>
      <c r="AC426" s="72">
        <f>AB426/Z426</f>
        <v>7.9427821697049511E-2</v>
      </c>
      <c r="AD426" s="61">
        <v>4182.2733332999996</v>
      </c>
      <c r="AE426" s="61">
        <v>1045.5683333300001</v>
      </c>
      <c r="AF426" s="61">
        <v>2647.6445577600002</v>
      </c>
      <c r="AG426" s="61">
        <v>882.54818591900005</v>
      </c>
      <c r="AH426" s="62">
        <v>0.14299999999999999</v>
      </c>
      <c r="AI426" s="61">
        <v>5785.7330189900003</v>
      </c>
      <c r="AJ426" s="61">
        <v>4586.2693262100001</v>
      </c>
      <c r="AK426" s="63">
        <f>AJ426/AI426</f>
        <v>0.79268595891944782</v>
      </c>
      <c r="AL426" s="73">
        <v>107</v>
      </c>
      <c r="AM426" s="74">
        <v>0.77704200000000001</v>
      </c>
      <c r="AN426" s="74">
        <v>0.76484700000000005</v>
      </c>
      <c r="AO426" s="75">
        <v>5.4353782900099998E-2</v>
      </c>
      <c r="AP426" s="75">
        <v>0.11784863556899999</v>
      </c>
      <c r="AQ426" s="75">
        <v>0.141590996366</v>
      </c>
      <c r="AR426" s="75">
        <v>0.262265641484</v>
      </c>
      <c r="AS426" s="75">
        <v>0.153348150431</v>
      </c>
      <c r="AT426" s="75">
        <v>0.121028179597</v>
      </c>
      <c r="AU426" s="75">
        <v>9.6258166993200001E-2</v>
      </c>
      <c r="AV426" s="75">
        <v>5.3306446660500002E-2</v>
      </c>
      <c r="AW426" s="61">
        <v>0</v>
      </c>
      <c r="AX426" s="61">
        <v>0</v>
      </c>
      <c r="AY426" s="61">
        <v>0</v>
      </c>
      <c r="AZ426" s="61">
        <v>0</v>
      </c>
      <c r="BA426" s="61">
        <v>0</v>
      </c>
      <c r="BB426" s="61">
        <f>SUM(AW426:BA426)</f>
        <v>0</v>
      </c>
      <c r="BC426" s="61">
        <f>BA426-AW426</f>
        <v>0</v>
      </c>
      <c r="BD426" s="62">
        <v>0</v>
      </c>
      <c r="BE426" s="67">
        <f>IF(K426&lt;BE$6,1,0)</f>
        <v>1</v>
      </c>
      <c r="BF426" s="67">
        <f>+IF(AND(K426&gt;=BF$5,K426&lt;BF$6),1,0)</f>
        <v>0</v>
      </c>
      <c r="BG426" s="67">
        <f>+IF(AND(K426&gt;=BG$5,K426&lt;BG$6),1,0)</f>
        <v>0</v>
      </c>
      <c r="BH426" s="67">
        <f>+IF(AND(K426&gt;=BH$5,K426&lt;BH$6),1,0)</f>
        <v>0</v>
      </c>
      <c r="BI426" s="67">
        <f>+IF(K426&gt;=BI$6,1,0)</f>
        <v>0</v>
      </c>
      <c r="BJ426" s="67">
        <f>IF(M426&lt;BJ$6,1,0)</f>
        <v>1</v>
      </c>
      <c r="BK426" s="67">
        <f>+IF(AND(M426&gt;=BK$5,M426&lt;BK$6),1,0)</f>
        <v>0</v>
      </c>
      <c r="BL426" s="67">
        <f>+IF(AND(M426&gt;=BL$5,M426&lt;BL$6),1,0)</f>
        <v>0</v>
      </c>
      <c r="BM426" s="67">
        <f>+IF(AND(M426&gt;=BM$5,M426&lt;BM$6),1,0)</f>
        <v>0</v>
      </c>
      <c r="BN426" s="67">
        <f>+IF(M426&gt;=BN$6,1,0)</f>
        <v>0</v>
      </c>
      <c r="BO426" s="67" t="str">
        <f>+IF(M426&gt;=BO$6,"YES","NO")</f>
        <v>NO</v>
      </c>
      <c r="BP426" s="67" t="str">
        <f>+IF(K426&gt;=BP$6,"YES","NO")</f>
        <v>NO</v>
      </c>
      <c r="BQ426" s="67" t="str">
        <f>+IF(ISERROR(VLOOKUP(E426,'[1]Hi Tech List (2020)'!$A$2:$B$84,1,FALSE)),"NO","YES")</f>
        <v>NO</v>
      </c>
      <c r="BR426" s="67" t="str">
        <f>IF(AL426&gt;=BR$6,"YES","NO")</f>
        <v>YES</v>
      </c>
      <c r="BS426" s="67" t="str">
        <f>IF(AB426&gt;BS$6,"YES","NO")</f>
        <v>YES</v>
      </c>
      <c r="BT426" s="67" t="str">
        <f>IF(AC426&gt;BT$6,"YES","NO")</f>
        <v>NO</v>
      </c>
      <c r="BU426" s="67" t="str">
        <f>IF(AD426&gt;BU$6,"YES","NO")</f>
        <v>YES</v>
      </c>
      <c r="BV426" s="67" t="str">
        <f>IF(OR(BS426="YES",BT426="YES",BU426="YES"),"YES","NO")</f>
        <v>YES</v>
      </c>
      <c r="BW426" s="67" t="str">
        <f>+IF(BE426=1,BE$8,IF(BF426=1,BF$8,IF(BG426=1,BG$8,IF(BH426=1,BH$8,BI$8))))</f>
        <v>&lt;$15</v>
      </c>
      <c r="BX426" s="67" t="str">
        <f>+IF(BJ426=1,BJ$8,IF(BK426=1,BK$8,IF(BL426=1,BL$8,IF(BM426=1,BM$8,BN$8))))</f>
        <v>&lt;$15</v>
      </c>
    </row>
    <row r="427" spans="1:76" hidden="1" x14ac:dyDescent="0.2">
      <c r="A427" s="77" t="str">
        <f t="shared" si="28"/>
        <v>39-0000</v>
      </c>
      <c r="B427" s="77" t="str">
        <f>VLOOKUP(A427,'[1]2- &amp; 3-digit SOC'!$A$1:$B$121,2,FALSE)</f>
        <v>Personal Care and Service Occupations</v>
      </c>
      <c r="C427" s="77" t="str">
        <f t="shared" si="29"/>
        <v>39-0000 Personal Care and Service Occupations</v>
      </c>
      <c r="D427" s="77" t="str">
        <f t="shared" si="30"/>
        <v>39-3000</v>
      </c>
      <c r="E427" s="77" t="str">
        <f>VLOOKUP(D427,'[1]2- &amp; 3-digit SOC'!$A$1:$B$121,2,FALSE)</f>
        <v>Entertainment Attendants and Related Workers</v>
      </c>
      <c r="F427" s="77" t="str">
        <f t="shared" si="31"/>
        <v>39-3000 Entertainment Attendants and Related Workers</v>
      </c>
      <c r="G427" s="77" t="s">
        <v>1353</v>
      </c>
      <c r="H427" s="77" t="s">
        <v>1354</v>
      </c>
      <c r="I427" s="77" t="s">
        <v>1355</v>
      </c>
      <c r="J427" s="78" t="str">
        <f>CONCATENATE(H427, " (", R427, ")")</f>
        <v>Gambling Dealers ($40,289)</v>
      </c>
      <c r="K427" s="70">
        <v>7.3902436284400004</v>
      </c>
      <c r="L427" s="70">
        <v>10.861834843800001</v>
      </c>
      <c r="M427" s="70">
        <v>19.369858370399999</v>
      </c>
      <c r="N427" s="70">
        <v>22.008021332799999</v>
      </c>
      <c r="O427" s="70">
        <v>27.236373381</v>
      </c>
      <c r="P427" s="70">
        <v>37.6858398225</v>
      </c>
      <c r="Q427" s="71">
        <v>40289.305410399997</v>
      </c>
      <c r="R427" s="71" t="str">
        <f>TEXT(Q427, "$#,###")</f>
        <v>$40,289</v>
      </c>
      <c r="S427" s="68" t="s">
        <v>307</v>
      </c>
      <c r="T427" s="68" t="s">
        <v>8</v>
      </c>
      <c r="U427" s="68" t="s">
        <v>317</v>
      </c>
      <c r="V427" s="61">
        <v>248.792345751</v>
      </c>
      <c r="W427" s="61">
        <v>266.64346995900002</v>
      </c>
      <c r="X427" s="61">
        <f>W427-V427</f>
        <v>17.851124208000016</v>
      </c>
      <c r="Y427" s="72">
        <f>X427/V427</f>
        <v>7.1751098909875785E-2</v>
      </c>
      <c r="Z427" s="61">
        <v>266.64346995900002</v>
      </c>
      <c r="AA427" s="61">
        <v>288.21211016699999</v>
      </c>
      <c r="AB427" s="61">
        <f>AA427-Z427</f>
        <v>21.568640207999977</v>
      </c>
      <c r="AC427" s="72">
        <f>AB427/Z427</f>
        <v>8.0889437162351821E-2</v>
      </c>
      <c r="AD427" s="61">
        <v>190.96412654</v>
      </c>
      <c r="AE427" s="61">
        <v>47.741031634899997</v>
      </c>
      <c r="AF427" s="61">
        <v>120.197166591</v>
      </c>
      <c r="AG427" s="61">
        <v>40.065722196999999</v>
      </c>
      <c r="AH427" s="62">
        <v>0.14599999999999999</v>
      </c>
      <c r="AI427" s="61">
        <v>257.38234839799998</v>
      </c>
      <c r="AJ427" s="61">
        <v>120.80325237700001</v>
      </c>
      <c r="AK427" s="63">
        <f>AJ427/AI427</f>
        <v>0.46935329143161525</v>
      </c>
      <c r="AL427" s="73">
        <v>110.9</v>
      </c>
      <c r="AM427" s="74">
        <v>0.109066</v>
      </c>
      <c r="AN427" s="74">
        <v>0.113071</v>
      </c>
      <c r="AO427" s="76" t="s">
        <v>90</v>
      </c>
      <c r="AP427" s="76" t="s">
        <v>90</v>
      </c>
      <c r="AQ427" s="75">
        <v>0.107656091115</v>
      </c>
      <c r="AR427" s="75">
        <v>0.25104610438899999</v>
      </c>
      <c r="AS427" s="75">
        <v>0.199027350386</v>
      </c>
      <c r="AT427" s="75">
        <v>0.180476417444</v>
      </c>
      <c r="AU427" s="75">
        <v>0.15053812024999999</v>
      </c>
      <c r="AV427" s="75">
        <v>6.80506772476E-2</v>
      </c>
      <c r="AW427" s="61">
        <v>0</v>
      </c>
      <c r="AX427" s="61">
        <v>0</v>
      </c>
      <c r="AY427" s="61">
        <v>0</v>
      </c>
      <c r="AZ427" s="61">
        <v>0</v>
      </c>
      <c r="BA427" s="61">
        <v>0</v>
      </c>
      <c r="BB427" s="61">
        <f>SUM(AW427:BA427)</f>
        <v>0</v>
      </c>
      <c r="BC427" s="61">
        <f>BA427-AW427</f>
        <v>0</v>
      </c>
      <c r="BD427" s="62">
        <v>0</v>
      </c>
      <c r="BE427" s="67">
        <f>IF(K427&lt;BE$6,1,0)</f>
        <v>1</v>
      </c>
      <c r="BF427" s="67">
        <f>+IF(AND(K427&gt;=BF$5,K427&lt;BF$6),1,0)</f>
        <v>0</v>
      </c>
      <c r="BG427" s="67">
        <f>+IF(AND(K427&gt;=BG$5,K427&lt;BG$6),1,0)</f>
        <v>0</v>
      </c>
      <c r="BH427" s="67">
        <f>+IF(AND(K427&gt;=BH$5,K427&lt;BH$6),1,0)</f>
        <v>0</v>
      </c>
      <c r="BI427" s="67">
        <f>+IF(K427&gt;=BI$6,1,0)</f>
        <v>0</v>
      </c>
      <c r="BJ427" s="67">
        <f>IF(M427&lt;BJ$6,1,0)</f>
        <v>0</v>
      </c>
      <c r="BK427" s="67">
        <f>+IF(AND(M427&gt;=BK$5,M427&lt;BK$6),1,0)</f>
        <v>1</v>
      </c>
      <c r="BL427" s="67">
        <f>+IF(AND(M427&gt;=BL$5,M427&lt;BL$6),1,0)</f>
        <v>0</v>
      </c>
      <c r="BM427" s="67">
        <f>+IF(AND(M427&gt;=BM$5,M427&lt;BM$6),1,0)</f>
        <v>0</v>
      </c>
      <c r="BN427" s="67">
        <f>+IF(M427&gt;=BN$6,1,0)</f>
        <v>0</v>
      </c>
      <c r="BO427" s="67" t="str">
        <f>+IF(M427&gt;=BO$6,"YES","NO")</f>
        <v>NO</v>
      </c>
      <c r="BP427" s="67" t="str">
        <f>+IF(K427&gt;=BP$6,"YES","NO")</f>
        <v>NO</v>
      </c>
      <c r="BQ427" s="67" t="str">
        <f>+IF(ISERROR(VLOOKUP(E427,'[1]Hi Tech List (2020)'!$A$2:$B$84,1,FALSE)),"NO","YES")</f>
        <v>NO</v>
      </c>
      <c r="BR427" s="67" t="str">
        <f>IF(AL427&gt;=BR$6,"YES","NO")</f>
        <v>YES</v>
      </c>
      <c r="BS427" s="67" t="str">
        <f>IF(AB427&gt;BS$6,"YES","NO")</f>
        <v>NO</v>
      </c>
      <c r="BT427" s="67" t="str">
        <f>IF(AC427&gt;BT$6,"YES","NO")</f>
        <v>NO</v>
      </c>
      <c r="BU427" s="67" t="str">
        <f>IF(AD427&gt;BU$6,"YES","NO")</f>
        <v>YES</v>
      </c>
      <c r="BV427" s="67" t="str">
        <f>IF(OR(BS427="YES",BT427="YES",BU427="YES"),"YES","NO")</f>
        <v>YES</v>
      </c>
      <c r="BW427" s="67" t="str">
        <f>+IF(BE427=1,BE$8,IF(BF427=1,BF$8,IF(BG427=1,BG$8,IF(BH427=1,BH$8,BI$8))))</f>
        <v>&lt;$15</v>
      </c>
      <c r="BX427" s="67" t="str">
        <f>+IF(BJ427=1,BJ$8,IF(BK427=1,BK$8,IF(BL427=1,BL$8,IF(BM427=1,BM$8,BN$8))))</f>
        <v>$15-20</v>
      </c>
    </row>
    <row r="428" spans="1:76" hidden="1" x14ac:dyDescent="0.2">
      <c r="A428" s="77" t="str">
        <f t="shared" si="28"/>
        <v>39-0000</v>
      </c>
      <c r="B428" s="77" t="str">
        <f>VLOOKUP(A428,'[1]2- &amp; 3-digit SOC'!$A$1:$B$121,2,FALSE)</f>
        <v>Personal Care and Service Occupations</v>
      </c>
      <c r="C428" s="77" t="str">
        <f t="shared" si="29"/>
        <v>39-0000 Personal Care and Service Occupations</v>
      </c>
      <c r="D428" s="77" t="str">
        <f t="shared" si="30"/>
        <v>39-3000</v>
      </c>
      <c r="E428" s="77" t="str">
        <f>VLOOKUP(D428,'[1]2- &amp; 3-digit SOC'!$A$1:$B$121,2,FALSE)</f>
        <v>Entertainment Attendants and Related Workers</v>
      </c>
      <c r="F428" s="77" t="str">
        <f t="shared" si="31"/>
        <v>39-3000 Entertainment Attendants and Related Workers</v>
      </c>
      <c r="G428" s="77" t="s">
        <v>1356</v>
      </c>
      <c r="H428" s="77" t="s">
        <v>1357</v>
      </c>
      <c r="I428" s="77" t="s">
        <v>1358</v>
      </c>
      <c r="J428" s="78" t="str">
        <f>CONCATENATE(H428, " (", R428, ")")</f>
        <v>Gambling and Sports Book Writers and Runners ($27,906)</v>
      </c>
      <c r="K428" s="70">
        <v>7.66017638806</v>
      </c>
      <c r="L428" s="70">
        <v>9.8091267111399993</v>
      </c>
      <c r="M428" s="70">
        <v>13.4161212582</v>
      </c>
      <c r="N428" s="70">
        <v>16.870501725299999</v>
      </c>
      <c r="O428" s="70">
        <v>20.396631164199999</v>
      </c>
      <c r="P428" s="70">
        <v>26.5766916818</v>
      </c>
      <c r="Q428" s="71">
        <v>27905.532217100001</v>
      </c>
      <c r="R428" s="71" t="str">
        <f>TEXT(Q428, "$#,###")</f>
        <v>$27,906</v>
      </c>
      <c r="S428" s="68" t="s">
        <v>307</v>
      </c>
      <c r="T428" s="68" t="s">
        <v>8</v>
      </c>
      <c r="U428" s="68" t="s">
        <v>317</v>
      </c>
      <c r="V428" s="61">
        <v>263.28677748199999</v>
      </c>
      <c r="W428" s="61">
        <v>228.17391570199999</v>
      </c>
      <c r="X428" s="61">
        <f>W428-V428</f>
        <v>-35.112861780000003</v>
      </c>
      <c r="Y428" s="72">
        <f>X428/V428</f>
        <v>-0.13336355936978472</v>
      </c>
      <c r="Z428" s="61">
        <v>228.17391570199999</v>
      </c>
      <c r="AA428" s="61">
        <v>235.05323701200001</v>
      </c>
      <c r="AB428" s="61">
        <f>AA428-Z428</f>
        <v>6.879321310000023</v>
      </c>
      <c r="AC428" s="72">
        <f>AB428/Z428</f>
        <v>3.0149464231417948E-2</v>
      </c>
      <c r="AD428" s="61">
        <v>146.50271226800001</v>
      </c>
      <c r="AE428" s="61">
        <v>36.625678067099997</v>
      </c>
      <c r="AF428" s="61">
        <v>100.953344398</v>
      </c>
      <c r="AG428" s="61">
        <v>33.651114799299997</v>
      </c>
      <c r="AH428" s="62">
        <v>0.14599999999999999</v>
      </c>
      <c r="AI428" s="61">
        <v>225.66456690800001</v>
      </c>
      <c r="AJ428" s="61">
        <v>208.64733113099999</v>
      </c>
      <c r="AK428" s="63">
        <f>AJ428/AI428</f>
        <v>0.92459057259114286</v>
      </c>
      <c r="AL428" s="73">
        <v>111.2</v>
      </c>
      <c r="AM428" s="74">
        <v>0.82518800000000003</v>
      </c>
      <c r="AN428" s="74">
        <v>0.827322</v>
      </c>
      <c r="AO428" s="76" t="s">
        <v>90</v>
      </c>
      <c r="AP428" s="76" t="s">
        <v>90</v>
      </c>
      <c r="AQ428" s="75">
        <v>5.6956688636499997E-2</v>
      </c>
      <c r="AR428" s="75">
        <v>0.22136555676399999</v>
      </c>
      <c r="AS428" s="75">
        <v>0.17777954295000001</v>
      </c>
      <c r="AT428" s="75">
        <v>0.20443301328399999</v>
      </c>
      <c r="AU428" s="75">
        <v>0.167097407211</v>
      </c>
      <c r="AV428" s="75">
        <v>0.12942359282300001</v>
      </c>
      <c r="AW428" s="61">
        <v>0</v>
      </c>
      <c r="AX428" s="61">
        <v>0</v>
      </c>
      <c r="AY428" s="61">
        <v>0</v>
      </c>
      <c r="AZ428" s="61">
        <v>0</v>
      </c>
      <c r="BA428" s="61">
        <v>0</v>
      </c>
      <c r="BB428" s="61">
        <f>SUM(AW428:BA428)</f>
        <v>0</v>
      </c>
      <c r="BC428" s="61">
        <f>BA428-AW428</f>
        <v>0</v>
      </c>
      <c r="BD428" s="62">
        <v>0</v>
      </c>
      <c r="BE428" s="67">
        <f>IF(K428&lt;BE$6,1,0)</f>
        <v>1</v>
      </c>
      <c r="BF428" s="67">
        <f>+IF(AND(K428&gt;=BF$5,K428&lt;BF$6),1,0)</f>
        <v>0</v>
      </c>
      <c r="BG428" s="67">
        <f>+IF(AND(K428&gt;=BG$5,K428&lt;BG$6),1,0)</f>
        <v>0</v>
      </c>
      <c r="BH428" s="67">
        <f>+IF(AND(K428&gt;=BH$5,K428&lt;BH$6),1,0)</f>
        <v>0</v>
      </c>
      <c r="BI428" s="67">
        <f>+IF(K428&gt;=BI$6,1,0)</f>
        <v>0</v>
      </c>
      <c r="BJ428" s="67">
        <f>IF(M428&lt;BJ$6,1,0)</f>
        <v>1</v>
      </c>
      <c r="BK428" s="67">
        <f>+IF(AND(M428&gt;=BK$5,M428&lt;BK$6),1,0)</f>
        <v>0</v>
      </c>
      <c r="BL428" s="67">
        <f>+IF(AND(M428&gt;=BL$5,M428&lt;BL$6),1,0)</f>
        <v>0</v>
      </c>
      <c r="BM428" s="67">
        <f>+IF(AND(M428&gt;=BM$5,M428&lt;BM$6),1,0)</f>
        <v>0</v>
      </c>
      <c r="BN428" s="67">
        <f>+IF(M428&gt;=BN$6,1,0)</f>
        <v>0</v>
      </c>
      <c r="BO428" s="67" t="str">
        <f>+IF(M428&gt;=BO$6,"YES","NO")</f>
        <v>NO</v>
      </c>
      <c r="BP428" s="67" t="str">
        <f>+IF(K428&gt;=BP$6,"YES","NO")</f>
        <v>NO</v>
      </c>
      <c r="BQ428" s="67" t="str">
        <f>+IF(ISERROR(VLOOKUP(E428,'[1]Hi Tech List (2020)'!$A$2:$B$84,1,FALSE)),"NO","YES")</f>
        <v>NO</v>
      </c>
      <c r="BR428" s="67" t="str">
        <f>IF(AL428&gt;=BR$6,"YES","NO")</f>
        <v>YES</v>
      </c>
      <c r="BS428" s="67" t="str">
        <f>IF(AB428&gt;BS$6,"YES","NO")</f>
        <v>NO</v>
      </c>
      <c r="BT428" s="67" t="str">
        <f>IF(AC428&gt;BT$6,"YES","NO")</f>
        <v>NO</v>
      </c>
      <c r="BU428" s="67" t="str">
        <f>IF(AD428&gt;BU$6,"YES","NO")</f>
        <v>YES</v>
      </c>
      <c r="BV428" s="67" t="str">
        <f>IF(OR(BS428="YES",BT428="YES",BU428="YES"),"YES","NO")</f>
        <v>YES</v>
      </c>
      <c r="BW428" s="67" t="str">
        <f>+IF(BE428=1,BE$8,IF(BF428=1,BF$8,IF(BG428=1,BG$8,IF(BH428=1,BH$8,BI$8))))</f>
        <v>&lt;$15</v>
      </c>
      <c r="BX428" s="67" t="str">
        <f>+IF(BJ428=1,BJ$8,IF(BK428=1,BK$8,IF(BL428=1,BL$8,IF(BM428=1,BM$8,BN$8))))</f>
        <v>&lt;$15</v>
      </c>
    </row>
    <row r="429" spans="1:76" hidden="1" x14ac:dyDescent="0.2">
      <c r="A429" s="77" t="str">
        <f t="shared" si="28"/>
        <v>39-0000</v>
      </c>
      <c r="B429" s="77" t="str">
        <f>VLOOKUP(A429,'[1]2- &amp; 3-digit SOC'!$A$1:$B$121,2,FALSE)</f>
        <v>Personal Care and Service Occupations</v>
      </c>
      <c r="C429" s="77" t="str">
        <f t="shared" si="29"/>
        <v>39-0000 Personal Care and Service Occupations</v>
      </c>
      <c r="D429" s="77" t="str">
        <f t="shared" si="30"/>
        <v>39-3000</v>
      </c>
      <c r="E429" s="77" t="str">
        <f>VLOOKUP(D429,'[1]2- &amp; 3-digit SOC'!$A$1:$B$121,2,FALSE)</f>
        <v>Entertainment Attendants and Related Workers</v>
      </c>
      <c r="F429" s="77" t="str">
        <f t="shared" si="31"/>
        <v>39-3000 Entertainment Attendants and Related Workers</v>
      </c>
      <c r="G429" s="77" t="s">
        <v>1359</v>
      </c>
      <c r="H429" s="77" t="s">
        <v>1360</v>
      </c>
      <c r="I429" s="77" t="s">
        <v>1361</v>
      </c>
      <c r="J429" s="78" t="str">
        <f>CONCATENATE(H429, " (", R429, ")")</f>
        <v>Gambling Service Workers, All Other ($22,985)</v>
      </c>
      <c r="K429" s="70">
        <v>8.1106399718599995</v>
      </c>
      <c r="L429" s="70">
        <v>9.0251884259700006</v>
      </c>
      <c r="M429" s="70">
        <v>11.0504063736</v>
      </c>
      <c r="N429" s="70">
        <v>16.263088007699999</v>
      </c>
      <c r="O429" s="70">
        <v>22.0592344123</v>
      </c>
      <c r="P429" s="70">
        <v>30.818316739699998</v>
      </c>
      <c r="Q429" s="71">
        <v>22984.845257100002</v>
      </c>
      <c r="R429" s="71" t="str">
        <f>TEXT(Q429, "$#,###")</f>
        <v>$22,985</v>
      </c>
      <c r="S429" s="68" t="s">
        <v>307</v>
      </c>
      <c r="T429" s="68" t="s">
        <v>8</v>
      </c>
      <c r="U429" s="68" t="s">
        <v>317</v>
      </c>
      <c r="V429" s="61">
        <v>461.17027711200001</v>
      </c>
      <c r="W429" s="61">
        <v>373.53055762600002</v>
      </c>
      <c r="X429" s="61">
        <f>W429-V429</f>
        <v>-87.63971948599999</v>
      </c>
      <c r="Y429" s="72">
        <f>X429/V429</f>
        <v>-0.19003765818306581</v>
      </c>
      <c r="Z429" s="61">
        <v>373.53055762600002</v>
      </c>
      <c r="AA429" s="61">
        <v>376.25883263999998</v>
      </c>
      <c r="AB429" s="61">
        <f>AA429-Z429</f>
        <v>2.7282750139999621</v>
      </c>
      <c r="AC429" s="72">
        <f>AB429/Z429</f>
        <v>7.3040209383128055E-3</v>
      </c>
      <c r="AD429" s="61">
        <v>240.26888427899999</v>
      </c>
      <c r="AE429" s="61">
        <v>60.067221069699997</v>
      </c>
      <c r="AF429" s="61">
        <v>163.913944031</v>
      </c>
      <c r="AG429" s="61">
        <v>54.637981343500002</v>
      </c>
      <c r="AH429" s="62">
        <v>0.14599999999999999</v>
      </c>
      <c r="AI429" s="61">
        <v>373.333970808</v>
      </c>
      <c r="AJ429" s="61">
        <v>300.65762369499998</v>
      </c>
      <c r="AK429" s="63">
        <f>AJ429/AI429</f>
        <v>0.80533154549073604</v>
      </c>
      <c r="AL429" s="73">
        <v>111.3</v>
      </c>
      <c r="AM429" s="74">
        <v>1.364287</v>
      </c>
      <c r="AN429" s="74">
        <v>1.3389979999999999</v>
      </c>
      <c r="AO429" s="76" t="s">
        <v>90</v>
      </c>
      <c r="AP429" s="75">
        <v>3.3610897737600003E-2</v>
      </c>
      <c r="AQ429" s="75">
        <v>4.9247726294899999E-2</v>
      </c>
      <c r="AR429" s="75">
        <v>0.24185655375599999</v>
      </c>
      <c r="AS429" s="75">
        <v>0.18215215589200001</v>
      </c>
      <c r="AT429" s="75">
        <v>0.21407138598100001</v>
      </c>
      <c r="AU429" s="75">
        <v>0.16359324472600001</v>
      </c>
      <c r="AV429" s="75">
        <v>0.100924020658</v>
      </c>
      <c r="AW429" s="61">
        <v>0</v>
      </c>
      <c r="AX429" s="61">
        <v>0</v>
      </c>
      <c r="AY429" s="61">
        <v>0</v>
      </c>
      <c r="AZ429" s="61">
        <v>0</v>
      </c>
      <c r="BA429" s="61">
        <v>0</v>
      </c>
      <c r="BB429" s="61">
        <f>SUM(AW429:BA429)</f>
        <v>0</v>
      </c>
      <c r="BC429" s="61">
        <f>BA429-AW429</f>
        <v>0</v>
      </c>
      <c r="BD429" s="62">
        <v>0</v>
      </c>
      <c r="BE429" s="67">
        <f>IF(K429&lt;BE$6,1,0)</f>
        <v>1</v>
      </c>
      <c r="BF429" s="67">
        <f>+IF(AND(K429&gt;=BF$5,K429&lt;BF$6),1,0)</f>
        <v>0</v>
      </c>
      <c r="BG429" s="67">
        <f>+IF(AND(K429&gt;=BG$5,K429&lt;BG$6),1,0)</f>
        <v>0</v>
      </c>
      <c r="BH429" s="67">
        <f>+IF(AND(K429&gt;=BH$5,K429&lt;BH$6),1,0)</f>
        <v>0</v>
      </c>
      <c r="BI429" s="67">
        <f>+IF(K429&gt;=BI$6,1,0)</f>
        <v>0</v>
      </c>
      <c r="BJ429" s="67">
        <f>IF(M429&lt;BJ$6,1,0)</f>
        <v>1</v>
      </c>
      <c r="BK429" s="67">
        <f>+IF(AND(M429&gt;=BK$5,M429&lt;BK$6),1,0)</f>
        <v>0</v>
      </c>
      <c r="BL429" s="67">
        <f>+IF(AND(M429&gt;=BL$5,M429&lt;BL$6),1,0)</f>
        <v>0</v>
      </c>
      <c r="BM429" s="67">
        <f>+IF(AND(M429&gt;=BM$5,M429&lt;BM$6),1,0)</f>
        <v>0</v>
      </c>
      <c r="BN429" s="67">
        <f>+IF(M429&gt;=BN$6,1,0)</f>
        <v>0</v>
      </c>
      <c r="BO429" s="67" t="str">
        <f>+IF(M429&gt;=BO$6,"YES","NO")</f>
        <v>NO</v>
      </c>
      <c r="BP429" s="67" t="str">
        <f>+IF(K429&gt;=BP$6,"YES","NO")</f>
        <v>NO</v>
      </c>
      <c r="BQ429" s="67" t="str">
        <f>+IF(ISERROR(VLOOKUP(E429,'[1]Hi Tech List (2020)'!$A$2:$B$84,1,FALSE)),"NO","YES")</f>
        <v>NO</v>
      </c>
      <c r="BR429" s="67" t="str">
        <f>IF(AL429&gt;=BR$6,"YES","NO")</f>
        <v>YES</v>
      </c>
      <c r="BS429" s="67" t="str">
        <f>IF(AB429&gt;BS$6,"YES","NO")</f>
        <v>NO</v>
      </c>
      <c r="BT429" s="67" t="str">
        <f>IF(AC429&gt;BT$6,"YES","NO")</f>
        <v>NO</v>
      </c>
      <c r="BU429" s="67" t="str">
        <f>IF(AD429&gt;BU$6,"YES","NO")</f>
        <v>YES</v>
      </c>
      <c r="BV429" s="67" t="str">
        <f>IF(OR(BS429="YES",BT429="YES",BU429="YES"),"YES","NO")</f>
        <v>YES</v>
      </c>
      <c r="BW429" s="67" t="str">
        <f>+IF(BE429=1,BE$8,IF(BF429=1,BF$8,IF(BG429=1,BG$8,IF(BH429=1,BH$8,BI$8))))</f>
        <v>&lt;$15</v>
      </c>
      <c r="BX429" s="67" t="str">
        <f>+IF(BJ429=1,BJ$8,IF(BK429=1,BK$8,IF(BL429=1,BL$8,IF(BM429=1,BM$8,BN$8))))</f>
        <v>&lt;$15</v>
      </c>
    </row>
    <row r="430" spans="1:76" hidden="1" x14ac:dyDescent="0.2">
      <c r="A430" s="77" t="str">
        <f t="shared" si="28"/>
        <v>39-0000</v>
      </c>
      <c r="B430" s="77" t="str">
        <f>VLOOKUP(A430,'[1]2- &amp; 3-digit SOC'!$A$1:$B$121,2,FALSE)</f>
        <v>Personal Care and Service Occupations</v>
      </c>
      <c r="C430" s="77" t="str">
        <f t="shared" si="29"/>
        <v>39-0000 Personal Care and Service Occupations</v>
      </c>
      <c r="D430" s="77" t="str">
        <f t="shared" si="30"/>
        <v>39-3000</v>
      </c>
      <c r="E430" s="77" t="str">
        <f>VLOOKUP(D430,'[1]2- &amp; 3-digit SOC'!$A$1:$B$121,2,FALSE)</f>
        <v>Entertainment Attendants and Related Workers</v>
      </c>
      <c r="F430" s="77" t="str">
        <f t="shared" si="31"/>
        <v>39-3000 Entertainment Attendants and Related Workers</v>
      </c>
      <c r="G430" s="77" t="s">
        <v>1362</v>
      </c>
      <c r="H430" s="77" t="s">
        <v>1363</v>
      </c>
      <c r="I430" s="77" t="s">
        <v>1364</v>
      </c>
      <c r="J430" s="78" t="str">
        <f>CONCATENATE(H430, " (", R430, ")")</f>
        <v>Motion Picture Projectionists ($22,333)</v>
      </c>
      <c r="K430" s="70">
        <v>7.3996374093200004</v>
      </c>
      <c r="L430" s="70">
        <v>8.62074862377</v>
      </c>
      <c r="M430" s="70">
        <v>10.737186965599999</v>
      </c>
      <c r="N430" s="70">
        <v>13.086300666</v>
      </c>
      <c r="O430" s="70">
        <v>15.7757659012</v>
      </c>
      <c r="P430" s="70">
        <v>23.5463259683</v>
      </c>
      <c r="Q430" s="71">
        <v>22333.348888500001</v>
      </c>
      <c r="R430" s="71" t="str">
        <f>TEXT(Q430, "$#,###")</f>
        <v>$22,333</v>
      </c>
      <c r="S430" s="68" t="s">
        <v>484</v>
      </c>
      <c r="T430" s="68" t="s">
        <v>8</v>
      </c>
      <c r="U430" s="68" t="s">
        <v>317</v>
      </c>
      <c r="V430" s="61">
        <v>277.11658562000002</v>
      </c>
      <c r="W430" s="61">
        <v>158.93403901900001</v>
      </c>
      <c r="X430" s="61">
        <f>W430-V430</f>
        <v>-118.18254660100001</v>
      </c>
      <c r="Y430" s="72">
        <f>X430/V430</f>
        <v>-0.42647229625966693</v>
      </c>
      <c r="Z430" s="61">
        <v>158.93403901900001</v>
      </c>
      <c r="AA430" s="61">
        <v>155.09168936</v>
      </c>
      <c r="AB430" s="61">
        <f>AA430-Z430</f>
        <v>-3.842349659000007</v>
      </c>
      <c r="AC430" s="72">
        <f>AB430/Z430</f>
        <v>-2.4175750410147617E-2</v>
      </c>
      <c r="AD430" s="61">
        <v>142.62161050700001</v>
      </c>
      <c r="AE430" s="61">
        <v>35.655402626799997</v>
      </c>
      <c r="AF430" s="61">
        <v>104.336969631</v>
      </c>
      <c r="AG430" s="61">
        <v>34.778989877100003</v>
      </c>
      <c r="AH430" s="62">
        <v>0.221</v>
      </c>
      <c r="AI430" s="61">
        <v>161.26877780199999</v>
      </c>
      <c r="AJ430" s="61">
        <v>290.425166988</v>
      </c>
      <c r="AK430" s="63">
        <f>AJ430/AI430</f>
        <v>1.8008765921483796</v>
      </c>
      <c r="AL430" s="73">
        <v>103.6</v>
      </c>
      <c r="AM430" s="74">
        <v>1.6599969999999999</v>
      </c>
      <c r="AN430" s="74">
        <v>1.68659</v>
      </c>
      <c r="AO430" s="75">
        <v>0.11469571318000001</v>
      </c>
      <c r="AP430" s="75">
        <v>0.114850177175</v>
      </c>
      <c r="AQ430" s="75">
        <v>9.35870819135E-2</v>
      </c>
      <c r="AR430" s="75">
        <v>0.23051375851100001</v>
      </c>
      <c r="AS430" s="75">
        <v>0.15408427875700001</v>
      </c>
      <c r="AT430" s="75">
        <v>9.28183269383E-2</v>
      </c>
      <c r="AU430" s="75">
        <v>0.116510341893</v>
      </c>
      <c r="AV430" s="75">
        <v>8.2940321632400005E-2</v>
      </c>
      <c r="AW430" s="61">
        <v>0</v>
      </c>
      <c r="AX430" s="61">
        <v>0</v>
      </c>
      <c r="AY430" s="61">
        <v>0</v>
      </c>
      <c r="AZ430" s="61">
        <v>0</v>
      </c>
      <c r="BA430" s="61">
        <v>0</v>
      </c>
      <c r="BB430" s="61">
        <f>SUM(AW430:BA430)</f>
        <v>0</v>
      </c>
      <c r="BC430" s="61">
        <f>BA430-AW430</f>
        <v>0</v>
      </c>
      <c r="BD430" s="62">
        <v>0</v>
      </c>
      <c r="BE430" s="67">
        <f>IF(K430&lt;BE$6,1,0)</f>
        <v>1</v>
      </c>
      <c r="BF430" s="67">
        <f>+IF(AND(K430&gt;=BF$5,K430&lt;BF$6),1,0)</f>
        <v>0</v>
      </c>
      <c r="BG430" s="67">
        <f>+IF(AND(K430&gt;=BG$5,K430&lt;BG$6),1,0)</f>
        <v>0</v>
      </c>
      <c r="BH430" s="67">
        <f>+IF(AND(K430&gt;=BH$5,K430&lt;BH$6),1,0)</f>
        <v>0</v>
      </c>
      <c r="BI430" s="67">
        <f>+IF(K430&gt;=BI$6,1,0)</f>
        <v>0</v>
      </c>
      <c r="BJ430" s="67">
        <f>IF(M430&lt;BJ$6,1,0)</f>
        <v>1</v>
      </c>
      <c r="BK430" s="67">
        <f>+IF(AND(M430&gt;=BK$5,M430&lt;BK$6),1,0)</f>
        <v>0</v>
      </c>
      <c r="BL430" s="67">
        <f>+IF(AND(M430&gt;=BL$5,M430&lt;BL$6),1,0)</f>
        <v>0</v>
      </c>
      <c r="BM430" s="67">
        <f>+IF(AND(M430&gt;=BM$5,M430&lt;BM$6),1,0)</f>
        <v>0</v>
      </c>
      <c r="BN430" s="67">
        <f>+IF(M430&gt;=BN$6,1,0)</f>
        <v>0</v>
      </c>
      <c r="BO430" s="67" t="str">
        <f>+IF(M430&gt;=BO$6,"YES","NO")</f>
        <v>NO</v>
      </c>
      <c r="BP430" s="67" t="str">
        <f>+IF(K430&gt;=BP$6,"YES","NO")</f>
        <v>NO</v>
      </c>
      <c r="BQ430" s="67" t="str">
        <f>+IF(ISERROR(VLOOKUP(E430,'[1]Hi Tech List (2020)'!$A$2:$B$84,1,FALSE)),"NO","YES")</f>
        <v>NO</v>
      </c>
      <c r="BR430" s="67" t="str">
        <f>IF(AL430&gt;=BR$6,"YES","NO")</f>
        <v>YES</v>
      </c>
      <c r="BS430" s="67" t="str">
        <f>IF(AB430&gt;BS$6,"YES","NO")</f>
        <v>NO</v>
      </c>
      <c r="BT430" s="67" t="str">
        <f>IF(AC430&gt;BT$6,"YES","NO")</f>
        <v>NO</v>
      </c>
      <c r="BU430" s="67" t="str">
        <f>IF(AD430&gt;BU$6,"YES","NO")</f>
        <v>YES</v>
      </c>
      <c r="BV430" s="67" t="str">
        <f>IF(OR(BS430="YES",BT430="YES",BU430="YES"),"YES","NO")</f>
        <v>YES</v>
      </c>
      <c r="BW430" s="67" t="str">
        <f>+IF(BE430=1,BE$8,IF(BF430=1,BF$8,IF(BG430=1,BG$8,IF(BH430=1,BH$8,BI$8))))</f>
        <v>&lt;$15</v>
      </c>
      <c r="BX430" s="67" t="str">
        <f>+IF(BJ430=1,BJ$8,IF(BK430=1,BK$8,IF(BL430=1,BL$8,IF(BM430=1,BM$8,BN$8))))</f>
        <v>&lt;$15</v>
      </c>
    </row>
    <row r="431" spans="1:76" hidden="1" x14ac:dyDescent="0.2">
      <c r="A431" s="77" t="str">
        <f t="shared" si="28"/>
        <v>39-0000</v>
      </c>
      <c r="B431" s="77" t="str">
        <f>VLOOKUP(A431,'[1]2- &amp; 3-digit SOC'!$A$1:$B$121,2,FALSE)</f>
        <v>Personal Care and Service Occupations</v>
      </c>
      <c r="C431" s="77" t="str">
        <f t="shared" si="29"/>
        <v>39-0000 Personal Care and Service Occupations</v>
      </c>
      <c r="D431" s="77" t="str">
        <f t="shared" si="30"/>
        <v>39-3000</v>
      </c>
      <c r="E431" s="77" t="str">
        <f>VLOOKUP(D431,'[1]2- &amp; 3-digit SOC'!$A$1:$B$121,2,FALSE)</f>
        <v>Entertainment Attendants and Related Workers</v>
      </c>
      <c r="F431" s="77" t="str">
        <f t="shared" si="31"/>
        <v>39-3000 Entertainment Attendants and Related Workers</v>
      </c>
      <c r="G431" s="77" t="s">
        <v>1365</v>
      </c>
      <c r="H431" s="77" t="s">
        <v>1366</v>
      </c>
      <c r="I431" s="77" t="s">
        <v>1367</v>
      </c>
      <c r="J431" s="78" t="str">
        <f>CONCATENATE(H431, " (", R431, ")")</f>
        <v>Ushers, Lobby Attendants, and Ticket Takers ($21,357)</v>
      </c>
      <c r="K431" s="70">
        <v>7.3751114644499998</v>
      </c>
      <c r="L431" s="70">
        <v>8.6517746924899992</v>
      </c>
      <c r="M431" s="70">
        <v>10.267884691900001</v>
      </c>
      <c r="N431" s="70">
        <v>11.4778703357</v>
      </c>
      <c r="O431" s="70">
        <v>13.3160954047</v>
      </c>
      <c r="P431" s="70">
        <v>18.027812107900001</v>
      </c>
      <c r="Q431" s="71">
        <v>21357.200159100001</v>
      </c>
      <c r="R431" s="71" t="str">
        <f>TEXT(Q431, "$#,###")</f>
        <v>$21,357</v>
      </c>
      <c r="S431" s="68" t="s">
        <v>484</v>
      </c>
      <c r="T431" s="68" t="s">
        <v>8</v>
      </c>
      <c r="U431" s="68" t="s">
        <v>317</v>
      </c>
      <c r="V431" s="61">
        <v>3430.1544237399999</v>
      </c>
      <c r="W431" s="61">
        <v>3291.8987261799998</v>
      </c>
      <c r="X431" s="61">
        <f>W431-V431</f>
        <v>-138.25569756000004</v>
      </c>
      <c r="Y431" s="72">
        <f>X431/V431</f>
        <v>-4.030596891006899E-2</v>
      </c>
      <c r="Z431" s="61">
        <v>3291.8987261799998</v>
      </c>
      <c r="AA431" s="61">
        <v>3379.8559202800002</v>
      </c>
      <c r="AB431" s="61">
        <f>AA431-Z431</f>
        <v>87.957194100000379</v>
      </c>
      <c r="AC431" s="72">
        <f>AB431/Z431</f>
        <v>2.6719289205493896E-2</v>
      </c>
      <c r="AD431" s="61">
        <v>3092.0927888800002</v>
      </c>
      <c r="AE431" s="61">
        <v>773.02319722100003</v>
      </c>
      <c r="AF431" s="61">
        <v>2211.5585164600002</v>
      </c>
      <c r="AG431" s="61">
        <v>737.18617215400002</v>
      </c>
      <c r="AH431" s="62">
        <v>0.222</v>
      </c>
      <c r="AI431" s="61">
        <v>3267.7852074299999</v>
      </c>
      <c r="AJ431" s="61">
        <v>7702.6242230799999</v>
      </c>
      <c r="AK431" s="63">
        <f>AJ431/AI431</f>
        <v>2.3571390817139561</v>
      </c>
      <c r="AL431" s="73">
        <v>104.3</v>
      </c>
      <c r="AM431" s="74">
        <v>1.079496</v>
      </c>
      <c r="AN431" s="74">
        <v>1.0782020000000001</v>
      </c>
      <c r="AO431" s="75">
        <v>0.14911359489000001</v>
      </c>
      <c r="AP431" s="75">
        <v>0.14424128337100001</v>
      </c>
      <c r="AQ431" s="75">
        <v>8.5015419445800003E-2</v>
      </c>
      <c r="AR431" s="75">
        <v>0.12340641386200001</v>
      </c>
      <c r="AS431" s="75">
        <v>8.3316027591299996E-2</v>
      </c>
      <c r="AT431" s="75">
        <v>7.0017269349900005E-2</v>
      </c>
      <c r="AU431" s="75">
        <v>0.13121078341100001</v>
      </c>
      <c r="AV431" s="75">
        <v>0.21367920807900001</v>
      </c>
      <c r="AW431" s="61">
        <v>0</v>
      </c>
      <c r="AX431" s="61">
        <v>0</v>
      </c>
      <c r="AY431" s="61">
        <v>0</v>
      </c>
      <c r="AZ431" s="61">
        <v>0</v>
      </c>
      <c r="BA431" s="61">
        <v>0</v>
      </c>
      <c r="BB431" s="61">
        <f>SUM(AW431:BA431)</f>
        <v>0</v>
      </c>
      <c r="BC431" s="61">
        <f>BA431-AW431</f>
        <v>0</v>
      </c>
      <c r="BD431" s="62">
        <v>0</v>
      </c>
      <c r="BE431" s="67">
        <f>IF(K431&lt;BE$6,1,0)</f>
        <v>1</v>
      </c>
      <c r="BF431" s="67">
        <f>+IF(AND(K431&gt;=BF$5,K431&lt;BF$6),1,0)</f>
        <v>0</v>
      </c>
      <c r="BG431" s="67">
        <f>+IF(AND(K431&gt;=BG$5,K431&lt;BG$6),1,0)</f>
        <v>0</v>
      </c>
      <c r="BH431" s="67">
        <f>+IF(AND(K431&gt;=BH$5,K431&lt;BH$6),1,0)</f>
        <v>0</v>
      </c>
      <c r="BI431" s="67">
        <f>+IF(K431&gt;=BI$6,1,0)</f>
        <v>0</v>
      </c>
      <c r="BJ431" s="67">
        <f>IF(M431&lt;BJ$6,1,0)</f>
        <v>1</v>
      </c>
      <c r="BK431" s="67">
        <f>+IF(AND(M431&gt;=BK$5,M431&lt;BK$6),1,0)</f>
        <v>0</v>
      </c>
      <c r="BL431" s="67">
        <f>+IF(AND(M431&gt;=BL$5,M431&lt;BL$6),1,0)</f>
        <v>0</v>
      </c>
      <c r="BM431" s="67">
        <f>+IF(AND(M431&gt;=BM$5,M431&lt;BM$6),1,0)</f>
        <v>0</v>
      </c>
      <c r="BN431" s="67">
        <f>+IF(M431&gt;=BN$6,1,0)</f>
        <v>0</v>
      </c>
      <c r="BO431" s="67" t="str">
        <f>+IF(M431&gt;=BO$6,"YES","NO")</f>
        <v>NO</v>
      </c>
      <c r="BP431" s="67" t="str">
        <f>+IF(K431&gt;=BP$6,"YES","NO")</f>
        <v>NO</v>
      </c>
      <c r="BQ431" s="67" t="str">
        <f>+IF(ISERROR(VLOOKUP(E431,'[1]Hi Tech List (2020)'!$A$2:$B$84,1,FALSE)),"NO","YES")</f>
        <v>NO</v>
      </c>
      <c r="BR431" s="67" t="str">
        <f>IF(AL431&gt;=BR$6,"YES","NO")</f>
        <v>YES</v>
      </c>
      <c r="BS431" s="67" t="str">
        <f>IF(AB431&gt;BS$6,"YES","NO")</f>
        <v>NO</v>
      </c>
      <c r="BT431" s="67" t="str">
        <f>IF(AC431&gt;BT$6,"YES","NO")</f>
        <v>NO</v>
      </c>
      <c r="BU431" s="67" t="str">
        <f>IF(AD431&gt;BU$6,"YES","NO")</f>
        <v>YES</v>
      </c>
      <c r="BV431" s="67" t="str">
        <f>IF(OR(BS431="YES",BT431="YES",BU431="YES"),"YES","NO")</f>
        <v>YES</v>
      </c>
      <c r="BW431" s="67" t="str">
        <f>+IF(BE431=1,BE$8,IF(BF431=1,BF$8,IF(BG431=1,BG$8,IF(BH431=1,BH$8,BI$8))))</f>
        <v>&lt;$15</v>
      </c>
      <c r="BX431" s="67" t="str">
        <f>+IF(BJ431=1,BJ$8,IF(BK431=1,BK$8,IF(BL431=1,BL$8,IF(BM431=1,BM$8,BN$8))))</f>
        <v>&lt;$15</v>
      </c>
    </row>
    <row r="432" spans="1:76" hidden="1" x14ac:dyDescent="0.2">
      <c r="A432" s="77" t="str">
        <f t="shared" si="28"/>
        <v>39-0000</v>
      </c>
      <c r="B432" s="77" t="str">
        <f>VLOOKUP(A432,'[1]2- &amp; 3-digit SOC'!$A$1:$B$121,2,FALSE)</f>
        <v>Personal Care and Service Occupations</v>
      </c>
      <c r="C432" s="77" t="str">
        <f t="shared" si="29"/>
        <v>39-0000 Personal Care and Service Occupations</v>
      </c>
      <c r="D432" s="77" t="str">
        <f t="shared" si="30"/>
        <v>39-3000</v>
      </c>
      <c r="E432" s="77" t="str">
        <f>VLOOKUP(D432,'[1]2- &amp; 3-digit SOC'!$A$1:$B$121,2,FALSE)</f>
        <v>Entertainment Attendants and Related Workers</v>
      </c>
      <c r="F432" s="77" t="str">
        <f t="shared" si="31"/>
        <v>39-3000 Entertainment Attendants and Related Workers</v>
      </c>
      <c r="G432" s="77" t="s">
        <v>1368</v>
      </c>
      <c r="H432" s="77" t="s">
        <v>1369</v>
      </c>
      <c r="I432" s="77" t="s">
        <v>1370</v>
      </c>
      <c r="J432" s="78" t="str">
        <f>CONCATENATE(H432, " (", R432, ")")</f>
        <v>Amusement and Recreation Attendants ($21,203)</v>
      </c>
      <c r="K432" s="70">
        <v>7.4551870100000004</v>
      </c>
      <c r="L432" s="70">
        <v>8.66407207548</v>
      </c>
      <c r="M432" s="70">
        <v>10.1937503728</v>
      </c>
      <c r="N432" s="70">
        <v>11.1782506877</v>
      </c>
      <c r="O432" s="70">
        <v>12.6167082847</v>
      </c>
      <c r="P432" s="70">
        <v>15.2951890326</v>
      </c>
      <c r="Q432" s="71">
        <v>21203.000775500001</v>
      </c>
      <c r="R432" s="71" t="str">
        <f>TEXT(Q432, "$#,###")</f>
        <v>$21,203</v>
      </c>
      <c r="S432" s="68" t="s">
        <v>484</v>
      </c>
      <c r="T432" s="68" t="s">
        <v>8</v>
      </c>
      <c r="U432" s="68" t="s">
        <v>317</v>
      </c>
      <c r="V432" s="61">
        <v>6401.2129574600003</v>
      </c>
      <c r="W432" s="61">
        <v>6470.7638491999996</v>
      </c>
      <c r="X432" s="61">
        <f>W432-V432</f>
        <v>69.550891739999315</v>
      </c>
      <c r="Y432" s="72">
        <f>X432/V432</f>
        <v>1.0865267598845374E-2</v>
      </c>
      <c r="Z432" s="61">
        <v>6470.7638491999996</v>
      </c>
      <c r="AA432" s="61">
        <v>6785.2849166100004</v>
      </c>
      <c r="AB432" s="61">
        <f>AA432-Z432</f>
        <v>314.5210674100008</v>
      </c>
      <c r="AC432" s="72">
        <f>AB432/Z432</f>
        <v>4.8606482130990766E-2</v>
      </c>
      <c r="AD432" s="61">
        <v>5890.2217616400003</v>
      </c>
      <c r="AE432" s="61">
        <v>1472.5554404100001</v>
      </c>
      <c r="AF432" s="61">
        <v>4086.75617087</v>
      </c>
      <c r="AG432" s="61">
        <v>1362.2520569599999</v>
      </c>
      <c r="AH432" s="62">
        <v>0.20699999999999999</v>
      </c>
      <c r="AI432" s="61">
        <v>6346.6575474900001</v>
      </c>
      <c r="AJ432" s="61">
        <v>10643.8764402</v>
      </c>
      <c r="AK432" s="63">
        <f>AJ432/AI432</f>
        <v>1.6770837815898039</v>
      </c>
      <c r="AL432" s="73">
        <v>108.1</v>
      </c>
      <c r="AM432" s="74">
        <v>0.79200300000000001</v>
      </c>
      <c r="AN432" s="74">
        <v>0.78922400000000004</v>
      </c>
      <c r="AO432" s="75">
        <v>0.20271871840700001</v>
      </c>
      <c r="AP432" s="75">
        <v>0.182516627229</v>
      </c>
      <c r="AQ432" s="75">
        <v>0.106967671226</v>
      </c>
      <c r="AR432" s="75">
        <v>0.14899084249200001</v>
      </c>
      <c r="AS432" s="75">
        <v>8.1346873438600004E-2</v>
      </c>
      <c r="AT432" s="75">
        <v>7.3194447168500001E-2</v>
      </c>
      <c r="AU432" s="75">
        <v>8.9400493194499997E-2</v>
      </c>
      <c r="AV432" s="75">
        <v>0.114864326844</v>
      </c>
      <c r="AW432" s="61">
        <v>0</v>
      </c>
      <c r="AX432" s="61">
        <v>0</v>
      </c>
      <c r="AY432" s="61">
        <v>0</v>
      </c>
      <c r="AZ432" s="61">
        <v>0</v>
      </c>
      <c r="BA432" s="61">
        <v>0</v>
      </c>
      <c r="BB432" s="61">
        <f>SUM(AW432:BA432)</f>
        <v>0</v>
      </c>
      <c r="BC432" s="61">
        <f>BA432-AW432</f>
        <v>0</v>
      </c>
      <c r="BD432" s="62">
        <v>0</v>
      </c>
      <c r="BE432" s="67">
        <f>IF(K432&lt;BE$6,1,0)</f>
        <v>1</v>
      </c>
      <c r="BF432" s="67">
        <f>+IF(AND(K432&gt;=BF$5,K432&lt;BF$6),1,0)</f>
        <v>0</v>
      </c>
      <c r="BG432" s="67">
        <f>+IF(AND(K432&gt;=BG$5,K432&lt;BG$6),1,0)</f>
        <v>0</v>
      </c>
      <c r="BH432" s="67">
        <f>+IF(AND(K432&gt;=BH$5,K432&lt;BH$6),1,0)</f>
        <v>0</v>
      </c>
      <c r="BI432" s="67">
        <f>+IF(K432&gt;=BI$6,1,0)</f>
        <v>0</v>
      </c>
      <c r="BJ432" s="67">
        <f>IF(M432&lt;BJ$6,1,0)</f>
        <v>1</v>
      </c>
      <c r="BK432" s="67">
        <f>+IF(AND(M432&gt;=BK$5,M432&lt;BK$6),1,0)</f>
        <v>0</v>
      </c>
      <c r="BL432" s="67">
        <f>+IF(AND(M432&gt;=BL$5,M432&lt;BL$6),1,0)</f>
        <v>0</v>
      </c>
      <c r="BM432" s="67">
        <f>+IF(AND(M432&gt;=BM$5,M432&lt;BM$6),1,0)</f>
        <v>0</v>
      </c>
      <c r="BN432" s="67">
        <f>+IF(M432&gt;=BN$6,1,0)</f>
        <v>0</v>
      </c>
      <c r="BO432" s="67" t="str">
        <f>+IF(M432&gt;=BO$6,"YES","NO")</f>
        <v>NO</v>
      </c>
      <c r="BP432" s="67" t="str">
        <f>+IF(K432&gt;=BP$6,"YES","NO")</f>
        <v>NO</v>
      </c>
      <c r="BQ432" s="67" t="str">
        <f>+IF(ISERROR(VLOOKUP(E432,'[1]Hi Tech List (2020)'!$A$2:$B$84,1,FALSE)),"NO","YES")</f>
        <v>NO</v>
      </c>
      <c r="BR432" s="67" t="str">
        <f>IF(AL432&gt;=BR$6,"YES","NO")</f>
        <v>YES</v>
      </c>
      <c r="BS432" s="67" t="str">
        <f>IF(AB432&gt;BS$6,"YES","NO")</f>
        <v>YES</v>
      </c>
      <c r="BT432" s="67" t="str">
        <f>IF(AC432&gt;BT$6,"YES","NO")</f>
        <v>NO</v>
      </c>
      <c r="BU432" s="67" t="str">
        <f>IF(AD432&gt;BU$6,"YES","NO")</f>
        <v>YES</v>
      </c>
      <c r="BV432" s="67" t="str">
        <f>IF(OR(BS432="YES",BT432="YES",BU432="YES"),"YES","NO")</f>
        <v>YES</v>
      </c>
      <c r="BW432" s="67" t="str">
        <f>+IF(BE432=1,BE$8,IF(BF432=1,BF$8,IF(BG432=1,BG$8,IF(BH432=1,BH$8,BI$8))))</f>
        <v>&lt;$15</v>
      </c>
      <c r="BX432" s="67" t="str">
        <f>+IF(BJ432=1,BJ$8,IF(BK432=1,BK$8,IF(BL432=1,BL$8,IF(BM432=1,BM$8,BN$8))))</f>
        <v>&lt;$15</v>
      </c>
    </row>
    <row r="433" spans="1:76" hidden="1" x14ac:dyDescent="0.2">
      <c r="A433" s="77" t="str">
        <f t="shared" si="28"/>
        <v>39-0000</v>
      </c>
      <c r="B433" s="77" t="str">
        <f>VLOOKUP(A433,'[1]2- &amp; 3-digit SOC'!$A$1:$B$121,2,FALSE)</f>
        <v>Personal Care and Service Occupations</v>
      </c>
      <c r="C433" s="77" t="str">
        <f t="shared" si="29"/>
        <v>39-0000 Personal Care and Service Occupations</v>
      </c>
      <c r="D433" s="77" t="str">
        <f t="shared" si="30"/>
        <v>39-3000</v>
      </c>
      <c r="E433" s="77" t="str">
        <f>VLOOKUP(D433,'[1]2- &amp; 3-digit SOC'!$A$1:$B$121,2,FALSE)</f>
        <v>Entertainment Attendants and Related Workers</v>
      </c>
      <c r="F433" s="77" t="str">
        <f t="shared" si="31"/>
        <v>39-3000 Entertainment Attendants and Related Workers</v>
      </c>
      <c r="G433" s="77" t="s">
        <v>1371</v>
      </c>
      <c r="H433" s="77" t="s">
        <v>1372</v>
      </c>
      <c r="I433" s="77" t="s">
        <v>1373</v>
      </c>
      <c r="J433" s="78" t="str">
        <f>CONCATENATE(H433, " (", R433, ")")</f>
        <v>Costume Attendants ($35,797)</v>
      </c>
      <c r="K433" s="70">
        <v>8.7395494169700001</v>
      </c>
      <c r="L433" s="70">
        <v>12.0691056385</v>
      </c>
      <c r="M433" s="70">
        <v>17.2099694552</v>
      </c>
      <c r="N433" s="70">
        <v>19.302678650299999</v>
      </c>
      <c r="O433" s="70">
        <v>22.826328951099999</v>
      </c>
      <c r="P433" s="70">
        <v>28.541312884300002</v>
      </c>
      <c r="Q433" s="71">
        <v>35796.736466800001</v>
      </c>
      <c r="R433" s="71" t="str">
        <f>TEXT(Q433, "$#,###")</f>
        <v>$35,797</v>
      </c>
      <c r="S433" s="68" t="s">
        <v>307</v>
      </c>
      <c r="T433" s="68" t="s">
        <v>8</v>
      </c>
      <c r="U433" s="68" t="s">
        <v>317</v>
      </c>
      <c r="V433" s="61">
        <v>35.924318255300001</v>
      </c>
      <c r="W433" s="61">
        <v>60.943779627200001</v>
      </c>
      <c r="X433" s="61">
        <f>W433-V433</f>
        <v>25.0194613719</v>
      </c>
      <c r="Y433" s="72">
        <f>X433/V433</f>
        <v>0.69644916276758628</v>
      </c>
      <c r="Z433" s="61">
        <v>60.943779627200001</v>
      </c>
      <c r="AA433" s="61">
        <v>61.181638806000002</v>
      </c>
      <c r="AB433" s="61">
        <f>AA433-Z433</f>
        <v>0.23785917880000085</v>
      </c>
      <c r="AC433" s="72">
        <f>AB433/Z433</f>
        <v>3.9029279157776621E-3</v>
      </c>
      <c r="AD433" s="61">
        <v>52.546392551899999</v>
      </c>
      <c r="AE433" s="61">
        <v>13.136598138</v>
      </c>
      <c r="AF433" s="61">
        <v>37.896450942900003</v>
      </c>
      <c r="AG433" s="61">
        <v>12.6321503143</v>
      </c>
      <c r="AH433" s="62">
        <v>0.20699999999999999</v>
      </c>
      <c r="AI433" s="61">
        <v>59.490889848400002</v>
      </c>
      <c r="AJ433" s="61">
        <v>94.213864115899995</v>
      </c>
      <c r="AK433" s="63">
        <f>AJ433/AI433</f>
        <v>1.5836687660242463</v>
      </c>
      <c r="AL433" s="73">
        <v>94</v>
      </c>
      <c r="AM433" s="74">
        <v>0.32883299999999999</v>
      </c>
      <c r="AN433" s="74">
        <v>0.31873800000000002</v>
      </c>
      <c r="AO433" s="76" t="s">
        <v>90</v>
      </c>
      <c r="AP433" s="76" t="s">
        <v>90</v>
      </c>
      <c r="AQ433" s="76" t="s">
        <v>90</v>
      </c>
      <c r="AR433" s="75">
        <v>0.182736956531</v>
      </c>
      <c r="AS433" s="76" t="s">
        <v>90</v>
      </c>
      <c r="AT433" s="76" t="s">
        <v>90</v>
      </c>
      <c r="AU433" s="76" t="s">
        <v>90</v>
      </c>
      <c r="AV433" s="76" t="s">
        <v>90</v>
      </c>
      <c r="AW433" s="61">
        <v>0</v>
      </c>
      <c r="AX433" s="61">
        <v>0</v>
      </c>
      <c r="AY433" s="61">
        <v>0</v>
      </c>
      <c r="AZ433" s="61">
        <v>0</v>
      </c>
      <c r="BA433" s="61">
        <v>0</v>
      </c>
      <c r="BB433" s="61">
        <f>SUM(AW433:BA433)</f>
        <v>0</v>
      </c>
      <c r="BC433" s="61">
        <f>BA433-AW433</f>
        <v>0</v>
      </c>
      <c r="BD433" s="62">
        <v>0</v>
      </c>
      <c r="BE433" s="67">
        <f>IF(K433&lt;BE$6,1,0)</f>
        <v>1</v>
      </c>
      <c r="BF433" s="67">
        <f>+IF(AND(K433&gt;=BF$5,K433&lt;BF$6),1,0)</f>
        <v>0</v>
      </c>
      <c r="BG433" s="67">
        <f>+IF(AND(K433&gt;=BG$5,K433&lt;BG$6),1,0)</f>
        <v>0</v>
      </c>
      <c r="BH433" s="67">
        <f>+IF(AND(K433&gt;=BH$5,K433&lt;BH$6),1,0)</f>
        <v>0</v>
      </c>
      <c r="BI433" s="67">
        <f>+IF(K433&gt;=BI$6,1,0)</f>
        <v>0</v>
      </c>
      <c r="BJ433" s="67">
        <f>IF(M433&lt;BJ$6,1,0)</f>
        <v>0</v>
      </c>
      <c r="BK433" s="67">
        <f>+IF(AND(M433&gt;=BK$5,M433&lt;BK$6),1,0)</f>
        <v>1</v>
      </c>
      <c r="BL433" s="67">
        <f>+IF(AND(M433&gt;=BL$5,M433&lt;BL$6),1,0)</f>
        <v>0</v>
      </c>
      <c r="BM433" s="67">
        <f>+IF(AND(M433&gt;=BM$5,M433&lt;BM$6),1,0)</f>
        <v>0</v>
      </c>
      <c r="BN433" s="67">
        <f>+IF(M433&gt;=BN$6,1,0)</f>
        <v>0</v>
      </c>
      <c r="BO433" s="67" t="str">
        <f>+IF(M433&gt;=BO$6,"YES","NO")</f>
        <v>NO</v>
      </c>
      <c r="BP433" s="67" t="str">
        <f>+IF(K433&gt;=BP$6,"YES","NO")</f>
        <v>NO</v>
      </c>
      <c r="BQ433" s="67" t="str">
        <f>+IF(ISERROR(VLOOKUP(E433,'[1]Hi Tech List (2020)'!$A$2:$B$84,1,FALSE)),"NO","YES")</f>
        <v>NO</v>
      </c>
      <c r="BR433" s="67" t="str">
        <f>IF(AL433&gt;=BR$6,"YES","NO")</f>
        <v>NO</v>
      </c>
      <c r="BS433" s="67" t="str">
        <f>IF(AB433&gt;BS$6,"YES","NO")</f>
        <v>NO</v>
      </c>
      <c r="BT433" s="67" t="str">
        <f>IF(AC433&gt;BT$6,"YES","NO")</f>
        <v>NO</v>
      </c>
      <c r="BU433" s="67" t="str">
        <f>IF(AD433&gt;BU$6,"YES","NO")</f>
        <v>NO</v>
      </c>
      <c r="BV433" s="67" t="str">
        <f>IF(OR(BS433="YES",BT433="YES",BU433="YES"),"YES","NO")</f>
        <v>NO</v>
      </c>
      <c r="BW433" s="67" t="str">
        <f>+IF(BE433=1,BE$8,IF(BF433=1,BF$8,IF(BG433=1,BG$8,IF(BH433=1,BH$8,BI$8))))</f>
        <v>&lt;$15</v>
      </c>
      <c r="BX433" s="67" t="str">
        <f>+IF(BJ433=1,BJ$8,IF(BK433=1,BK$8,IF(BL433=1,BL$8,IF(BM433=1,BM$8,BN$8))))</f>
        <v>$15-20</v>
      </c>
    </row>
    <row r="434" spans="1:76" ht="25.5" hidden="1" x14ac:dyDescent="0.2">
      <c r="A434" s="77" t="str">
        <f t="shared" si="28"/>
        <v>39-0000</v>
      </c>
      <c r="B434" s="77" t="str">
        <f>VLOOKUP(A434,'[1]2- &amp; 3-digit SOC'!$A$1:$B$121,2,FALSE)</f>
        <v>Personal Care and Service Occupations</v>
      </c>
      <c r="C434" s="77" t="str">
        <f t="shared" si="29"/>
        <v>39-0000 Personal Care and Service Occupations</v>
      </c>
      <c r="D434" s="77" t="str">
        <f t="shared" si="30"/>
        <v>39-3000</v>
      </c>
      <c r="E434" s="77" t="str">
        <f>VLOOKUP(D434,'[1]2- &amp; 3-digit SOC'!$A$1:$B$121,2,FALSE)</f>
        <v>Entertainment Attendants and Related Workers</v>
      </c>
      <c r="F434" s="77" t="str">
        <f t="shared" si="31"/>
        <v>39-3000 Entertainment Attendants and Related Workers</v>
      </c>
      <c r="G434" s="77" t="s">
        <v>1374</v>
      </c>
      <c r="H434" s="77" t="s">
        <v>1375</v>
      </c>
      <c r="I434" s="77" t="s">
        <v>1376</v>
      </c>
      <c r="J434" s="78" t="str">
        <f>CONCATENATE(H434, " (", R434, ")")</f>
        <v>Locker Room, Coatroom, and Dressing Room Attendants ($25,665)</v>
      </c>
      <c r="K434" s="70">
        <v>9.0584728718799994</v>
      </c>
      <c r="L434" s="70">
        <v>10.390494325200001</v>
      </c>
      <c r="M434" s="70">
        <v>12.339057133100001</v>
      </c>
      <c r="N434" s="70">
        <v>14.1452035368</v>
      </c>
      <c r="O434" s="70">
        <v>14.748087700799999</v>
      </c>
      <c r="P434" s="70">
        <v>17.0667837443</v>
      </c>
      <c r="Q434" s="71">
        <v>25665.2388369</v>
      </c>
      <c r="R434" s="71" t="str">
        <f>TEXT(Q434, "$#,###")</f>
        <v>$25,665</v>
      </c>
      <c r="S434" s="68" t="s">
        <v>307</v>
      </c>
      <c r="T434" s="68" t="s">
        <v>8</v>
      </c>
      <c r="U434" s="68" t="s">
        <v>317</v>
      </c>
      <c r="V434" s="61">
        <v>404.85137605099999</v>
      </c>
      <c r="W434" s="61">
        <v>226.71896596100001</v>
      </c>
      <c r="X434" s="61">
        <f>W434-V434</f>
        <v>-178.13241008999998</v>
      </c>
      <c r="Y434" s="72">
        <f>X434/V434</f>
        <v>-0.43999457733733938</v>
      </c>
      <c r="Z434" s="61">
        <v>226.71896596100001</v>
      </c>
      <c r="AA434" s="61">
        <v>236.75527650699999</v>
      </c>
      <c r="AB434" s="61">
        <f>AA434-Z434</f>
        <v>10.036310545999982</v>
      </c>
      <c r="AC434" s="72">
        <f>AB434/Z434</f>
        <v>4.4267626678071645E-2</v>
      </c>
      <c r="AD434" s="61">
        <v>204.90977536599999</v>
      </c>
      <c r="AE434" s="61">
        <v>51.227443841400003</v>
      </c>
      <c r="AF434" s="61">
        <v>142.848153666</v>
      </c>
      <c r="AG434" s="61">
        <v>47.616051222099998</v>
      </c>
      <c r="AH434" s="62">
        <v>0.20699999999999999</v>
      </c>
      <c r="AI434" s="61">
        <v>223.08052049899999</v>
      </c>
      <c r="AJ434" s="61">
        <v>362.32595793899998</v>
      </c>
      <c r="AK434" s="63">
        <f>AJ434/AI434</f>
        <v>1.6241936190955955</v>
      </c>
      <c r="AL434" s="73">
        <v>119.3</v>
      </c>
      <c r="AM434" s="74">
        <v>0.56462500000000004</v>
      </c>
      <c r="AN434" s="74">
        <v>0.56792100000000001</v>
      </c>
      <c r="AO434" s="75">
        <v>0.12141416176100001</v>
      </c>
      <c r="AP434" s="75">
        <v>0.174688870897</v>
      </c>
      <c r="AQ434" s="75">
        <v>0.10954997336199999</v>
      </c>
      <c r="AR434" s="75">
        <v>0.155531283647</v>
      </c>
      <c r="AS434" s="75">
        <v>9.6636849518299997E-2</v>
      </c>
      <c r="AT434" s="75">
        <v>8.6864739213299999E-2</v>
      </c>
      <c r="AU434" s="75">
        <v>0.12111787332899999</v>
      </c>
      <c r="AV434" s="75">
        <v>0.134196248273</v>
      </c>
      <c r="AW434" s="61">
        <v>0</v>
      </c>
      <c r="AX434" s="61">
        <v>0</v>
      </c>
      <c r="AY434" s="61">
        <v>0</v>
      </c>
      <c r="AZ434" s="61">
        <v>0</v>
      </c>
      <c r="BA434" s="61">
        <v>0</v>
      </c>
      <c r="BB434" s="61">
        <f>SUM(AW434:BA434)</f>
        <v>0</v>
      </c>
      <c r="BC434" s="61">
        <f>BA434-AW434</f>
        <v>0</v>
      </c>
      <c r="BD434" s="62">
        <v>0</v>
      </c>
      <c r="BE434" s="67">
        <f>IF(K434&lt;BE$6,1,0)</f>
        <v>1</v>
      </c>
      <c r="BF434" s="67">
        <f>+IF(AND(K434&gt;=BF$5,K434&lt;BF$6),1,0)</f>
        <v>0</v>
      </c>
      <c r="BG434" s="67">
        <f>+IF(AND(K434&gt;=BG$5,K434&lt;BG$6),1,0)</f>
        <v>0</v>
      </c>
      <c r="BH434" s="67">
        <f>+IF(AND(K434&gt;=BH$5,K434&lt;BH$6),1,0)</f>
        <v>0</v>
      </c>
      <c r="BI434" s="67">
        <f>+IF(K434&gt;=BI$6,1,0)</f>
        <v>0</v>
      </c>
      <c r="BJ434" s="67">
        <f>IF(M434&lt;BJ$6,1,0)</f>
        <v>1</v>
      </c>
      <c r="BK434" s="67">
        <f>+IF(AND(M434&gt;=BK$5,M434&lt;BK$6),1,0)</f>
        <v>0</v>
      </c>
      <c r="BL434" s="67">
        <f>+IF(AND(M434&gt;=BL$5,M434&lt;BL$6),1,0)</f>
        <v>0</v>
      </c>
      <c r="BM434" s="67">
        <f>+IF(AND(M434&gt;=BM$5,M434&lt;BM$6),1,0)</f>
        <v>0</v>
      </c>
      <c r="BN434" s="67">
        <f>+IF(M434&gt;=BN$6,1,0)</f>
        <v>0</v>
      </c>
      <c r="BO434" s="67" t="str">
        <f>+IF(M434&gt;=BO$6,"YES","NO")</f>
        <v>NO</v>
      </c>
      <c r="BP434" s="67" t="str">
        <f>+IF(K434&gt;=BP$6,"YES","NO")</f>
        <v>NO</v>
      </c>
      <c r="BQ434" s="67" t="str">
        <f>+IF(ISERROR(VLOOKUP(E434,'[1]Hi Tech List (2020)'!$A$2:$B$84,1,FALSE)),"NO","YES")</f>
        <v>NO</v>
      </c>
      <c r="BR434" s="67" t="str">
        <f>IF(AL434&gt;=BR$6,"YES","NO")</f>
        <v>YES</v>
      </c>
      <c r="BS434" s="67" t="str">
        <f>IF(AB434&gt;BS$6,"YES","NO")</f>
        <v>NO</v>
      </c>
      <c r="BT434" s="67" t="str">
        <f>IF(AC434&gt;BT$6,"YES","NO")</f>
        <v>NO</v>
      </c>
      <c r="BU434" s="67" t="str">
        <f>IF(AD434&gt;BU$6,"YES","NO")</f>
        <v>YES</v>
      </c>
      <c r="BV434" s="67" t="str">
        <f>IF(OR(BS434="YES",BT434="YES",BU434="YES"),"YES","NO")</f>
        <v>YES</v>
      </c>
      <c r="BW434" s="67" t="str">
        <f>+IF(BE434=1,BE$8,IF(BF434=1,BF$8,IF(BG434=1,BG$8,IF(BH434=1,BH$8,BI$8))))</f>
        <v>&lt;$15</v>
      </c>
      <c r="BX434" s="67" t="str">
        <f>+IF(BJ434=1,BJ$8,IF(BK434=1,BK$8,IF(BL434=1,BL$8,IF(BM434=1,BM$8,BN$8))))</f>
        <v>&lt;$15</v>
      </c>
    </row>
    <row r="435" spans="1:76" ht="25.5" hidden="1" x14ac:dyDescent="0.2">
      <c r="A435" s="77" t="str">
        <f t="shared" si="28"/>
        <v>39-0000</v>
      </c>
      <c r="B435" s="77" t="str">
        <f>VLOOKUP(A435,'[1]2- &amp; 3-digit SOC'!$A$1:$B$121,2,FALSE)</f>
        <v>Personal Care and Service Occupations</v>
      </c>
      <c r="C435" s="77" t="str">
        <f t="shared" si="29"/>
        <v>39-0000 Personal Care and Service Occupations</v>
      </c>
      <c r="D435" s="77" t="str">
        <f t="shared" si="30"/>
        <v>39-3000</v>
      </c>
      <c r="E435" s="77" t="str">
        <f>VLOOKUP(D435,'[1]2- &amp; 3-digit SOC'!$A$1:$B$121,2,FALSE)</f>
        <v>Entertainment Attendants and Related Workers</v>
      </c>
      <c r="F435" s="77" t="str">
        <f t="shared" si="31"/>
        <v>39-3000 Entertainment Attendants and Related Workers</v>
      </c>
      <c r="G435" s="77" t="s">
        <v>1377</v>
      </c>
      <c r="H435" s="77" t="s">
        <v>1378</v>
      </c>
      <c r="I435" s="77" t="s">
        <v>1379</v>
      </c>
      <c r="J435" s="78" t="str">
        <f>CONCATENATE(H435, " (", R435, ")")</f>
        <v>Entertainment Attendants and Related Workers, All Other ($46,472)</v>
      </c>
      <c r="K435" s="70">
        <v>9.6290279594299992</v>
      </c>
      <c r="L435" s="70">
        <v>15.308123609200001</v>
      </c>
      <c r="M435" s="70">
        <v>22.342359584499999</v>
      </c>
      <c r="N435" s="70">
        <v>24.226354803500001</v>
      </c>
      <c r="O435" s="70">
        <v>33.605195453500002</v>
      </c>
      <c r="P435" s="70">
        <v>40.316649418799997</v>
      </c>
      <c r="Q435" s="71">
        <v>46472.107935699998</v>
      </c>
      <c r="R435" s="71" t="str">
        <f>TEXT(Q435, "$#,###")</f>
        <v>$46,472</v>
      </c>
      <c r="S435" s="68" t="s">
        <v>307</v>
      </c>
      <c r="T435" s="68" t="s">
        <v>8</v>
      </c>
      <c r="U435" s="68" t="s">
        <v>317</v>
      </c>
      <c r="V435" s="61">
        <v>41.8283839618</v>
      </c>
      <c r="W435" s="61">
        <v>32.344845495100003</v>
      </c>
      <c r="X435" s="61">
        <f>W435-V435</f>
        <v>-9.4835384666999971</v>
      </c>
      <c r="Y435" s="72">
        <f>X435/V435</f>
        <v>-0.22672495488615793</v>
      </c>
      <c r="Z435" s="61">
        <v>32.344845495100003</v>
      </c>
      <c r="AA435" s="61">
        <v>35.547401412299998</v>
      </c>
      <c r="AB435" s="61">
        <f>AA435-Z435</f>
        <v>3.2025559171999944</v>
      </c>
      <c r="AC435" s="72">
        <f>AB435/Z435</f>
        <v>9.9012867991135012E-2</v>
      </c>
      <c r="AD435" s="61">
        <v>31.721576911100001</v>
      </c>
      <c r="AE435" s="61">
        <v>7.9303942277699999</v>
      </c>
      <c r="AF435" s="61">
        <v>20.758062334200002</v>
      </c>
      <c r="AG435" s="61">
        <v>6.9193541114199997</v>
      </c>
      <c r="AH435" s="76">
        <v>0.20699999999999999</v>
      </c>
      <c r="AI435" s="61">
        <v>31.9075225162</v>
      </c>
      <c r="AJ435" s="61">
        <v>54.615999342800002</v>
      </c>
      <c r="AK435" s="63">
        <f>AJ435/AI435</f>
        <v>1.7116966481829017</v>
      </c>
      <c r="AL435" s="73">
        <v>106.8</v>
      </c>
      <c r="AM435" s="74">
        <v>0.28955399999999998</v>
      </c>
      <c r="AN435" s="74">
        <v>0.30541000000000001</v>
      </c>
      <c r="AO435" s="76" t="s">
        <v>90</v>
      </c>
      <c r="AP435" s="76" t="s">
        <v>90</v>
      </c>
      <c r="AQ435" s="76" t="s">
        <v>90</v>
      </c>
      <c r="AR435" s="76" t="s">
        <v>90</v>
      </c>
      <c r="AS435" s="76" t="s">
        <v>90</v>
      </c>
      <c r="AT435" s="76" t="s">
        <v>90</v>
      </c>
      <c r="AU435" s="76" t="s">
        <v>90</v>
      </c>
      <c r="AV435" s="76" t="s">
        <v>90</v>
      </c>
      <c r="AW435" s="61">
        <v>0</v>
      </c>
      <c r="AX435" s="61">
        <v>0</v>
      </c>
      <c r="AY435" s="61">
        <v>0</v>
      </c>
      <c r="AZ435" s="61">
        <v>0</v>
      </c>
      <c r="BA435" s="61">
        <v>0</v>
      </c>
      <c r="BB435" s="61">
        <f>SUM(AW435:BA435)</f>
        <v>0</v>
      </c>
      <c r="BC435" s="61">
        <f>BA435-AW435</f>
        <v>0</v>
      </c>
      <c r="BD435" s="62">
        <v>0</v>
      </c>
      <c r="BE435" s="67">
        <f>IF(K435&lt;BE$6,1,0)</f>
        <v>1</v>
      </c>
      <c r="BF435" s="67">
        <f>+IF(AND(K435&gt;=BF$5,K435&lt;BF$6),1,0)</f>
        <v>0</v>
      </c>
      <c r="BG435" s="67">
        <f>+IF(AND(K435&gt;=BG$5,K435&lt;BG$6),1,0)</f>
        <v>0</v>
      </c>
      <c r="BH435" s="67">
        <f>+IF(AND(K435&gt;=BH$5,K435&lt;BH$6),1,0)</f>
        <v>0</v>
      </c>
      <c r="BI435" s="67">
        <f>+IF(K435&gt;=BI$6,1,0)</f>
        <v>0</v>
      </c>
      <c r="BJ435" s="67">
        <f>IF(M435&lt;BJ$6,1,0)</f>
        <v>0</v>
      </c>
      <c r="BK435" s="67">
        <f>+IF(AND(M435&gt;=BK$5,M435&lt;BK$6),1,0)</f>
        <v>0</v>
      </c>
      <c r="BL435" s="67">
        <f>+IF(AND(M435&gt;=BL$5,M435&lt;BL$6),1,0)</f>
        <v>1</v>
      </c>
      <c r="BM435" s="67">
        <f>+IF(AND(M435&gt;=BM$5,M435&lt;BM$6),1,0)</f>
        <v>0</v>
      </c>
      <c r="BN435" s="67">
        <f>+IF(M435&gt;=BN$6,1,0)</f>
        <v>0</v>
      </c>
      <c r="BO435" s="67" t="str">
        <f>+IF(M435&gt;=BO$6,"YES","NO")</f>
        <v>YES</v>
      </c>
      <c r="BP435" s="67" t="str">
        <f>+IF(K435&gt;=BP$6,"YES","NO")</f>
        <v>NO</v>
      </c>
      <c r="BQ435" s="67" t="str">
        <f>+IF(ISERROR(VLOOKUP(E435,'[1]Hi Tech List (2020)'!$A$2:$B$84,1,FALSE)),"NO","YES")</f>
        <v>NO</v>
      </c>
      <c r="BR435" s="67" t="str">
        <f>IF(AL435&gt;=BR$6,"YES","NO")</f>
        <v>YES</v>
      </c>
      <c r="BS435" s="67" t="str">
        <f>IF(AB435&gt;BS$6,"YES","NO")</f>
        <v>NO</v>
      </c>
      <c r="BT435" s="67" t="str">
        <f>IF(AC435&gt;BT$6,"YES","NO")</f>
        <v>NO</v>
      </c>
      <c r="BU435" s="67" t="str">
        <f>IF(AD435&gt;BU$6,"YES","NO")</f>
        <v>NO</v>
      </c>
      <c r="BV435" s="67" t="str">
        <f>IF(OR(BS435="YES",BT435="YES",BU435="YES"),"YES","NO")</f>
        <v>NO</v>
      </c>
      <c r="BW435" s="67" t="str">
        <f>+IF(BE435=1,BE$8,IF(BF435=1,BF$8,IF(BG435=1,BG$8,IF(BH435=1,BH$8,BI$8))))</f>
        <v>&lt;$15</v>
      </c>
      <c r="BX435" s="67" t="str">
        <f>+IF(BJ435=1,BJ$8,IF(BK435=1,BK$8,IF(BL435=1,BL$8,IF(BM435=1,BM$8,BN$8))))</f>
        <v>$20-25</v>
      </c>
    </row>
    <row r="436" spans="1:76" hidden="1" x14ac:dyDescent="0.2">
      <c r="A436" s="77" t="str">
        <f t="shared" si="28"/>
        <v>39-0000</v>
      </c>
      <c r="B436" s="77" t="str">
        <f>VLOOKUP(A436,'[1]2- &amp; 3-digit SOC'!$A$1:$B$121,2,FALSE)</f>
        <v>Personal Care and Service Occupations</v>
      </c>
      <c r="C436" s="77" t="str">
        <f t="shared" si="29"/>
        <v>39-0000 Personal Care and Service Occupations</v>
      </c>
      <c r="D436" s="77" t="str">
        <f t="shared" si="30"/>
        <v>39-4000</v>
      </c>
      <c r="E436" s="77" t="str">
        <f>VLOOKUP(D436,'[1]2- &amp; 3-digit SOC'!$A$1:$B$121,2,FALSE)</f>
        <v>Funeral Service Workers</v>
      </c>
      <c r="F436" s="77" t="str">
        <f t="shared" si="31"/>
        <v>39-4000 Funeral Service Workers</v>
      </c>
      <c r="G436" s="77" t="s">
        <v>1380</v>
      </c>
      <c r="H436" s="77" t="s">
        <v>1381</v>
      </c>
      <c r="I436" s="77" t="s">
        <v>1382</v>
      </c>
      <c r="J436" s="78" t="str">
        <f>CONCATENATE(H436, " (", R436, ")")</f>
        <v>Embalmers ($38,669)</v>
      </c>
      <c r="K436" s="70">
        <v>15.8674970407</v>
      </c>
      <c r="L436" s="70">
        <v>16.8928172679</v>
      </c>
      <c r="M436" s="70">
        <v>18.590842598799998</v>
      </c>
      <c r="N436" s="70">
        <v>19.491547135699999</v>
      </c>
      <c r="O436" s="70">
        <v>21.4202571985</v>
      </c>
      <c r="P436" s="70">
        <v>24.706080811700001</v>
      </c>
      <c r="Q436" s="71">
        <v>38668.952605400002</v>
      </c>
      <c r="R436" s="71" t="str">
        <f>TEXT(Q436, "$#,###")</f>
        <v>$38,669</v>
      </c>
      <c r="S436" s="68" t="s">
        <v>139</v>
      </c>
      <c r="T436" s="68" t="s">
        <v>8</v>
      </c>
      <c r="U436" s="68" t="s">
        <v>648</v>
      </c>
      <c r="V436" s="61">
        <v>99.9971679298</v>
      </c>
      <c r="W436" s="61">
        <v>165.22206076000001</v>
      </c>
      <c r="X436" s="61">
        <f>W436-V436</f>
        <v>65.224892830200005</v>
      </c>
      <c r="Y436" s="72">
        <f>X436/V436</f>
        <v>0.65226740097268732</v>
      </c>
      <c r="Z436" s="61">
        <v>165.22206076000001</v>
      </c>
      <c r="AA436" s="61">
        <v>166.35618396500001</v>
      </c>
      <c r="AB436" s="61">
        <f>AA436-Z436</f>
        <v>1.1341232050000087</v>
      </c>
      <c r="AC436" s="72">
        <f>AB436/Z436</f>
        <v>6.8642359245683618E-3</v>
      </c>
      <c r="AD436" s="61">
        <v>102.99498197</v>
      </c>
      <c r="AE436" s="61">
        <v>25.748745492499999</v>
      </c>
      <c r="AF436" s="61">
        <v>75.070921692900001</v>
      </c>
      <c r="AG436" s="61">
        <v>25.023640564299999</v>
      </c>
      <c r="AH436" s="62">
        <v>0.151</v>
      </c>
      <c r="AI436" s="61">
        <v>164.36067083099999</v>
      </c>
      <c r="AJ436" s="61">
        <v>98.116053835499997</v>
      </c>
      <c r="AK436" s="63">
        <f>AJ436/AI436</f>
        <v>0.5969557883855654</v>
      </c>
      <c r="AL436" s="73">
        <v>106.4</v>
      </c>
      <c r="AM436" s="74">
        <v>1.642671</v>
      </c>
      <c r="AN436" s="74">
        <v>1.6619280000000001</v>
      </c>
      <c r="AO436" s="75">
        <v>3.3732687720300001E-4</v>
      </c>
      <c r="AP436" s="76" t="s">
        <v>90</v>
      </c>
      <c r="AQ436" s="76" t="s">
        <v>90</v>
      </c>
      <c r="AR436" s="75">
        <v>9.3467788271600002E-2</v>
      </c>
      <c r="AS436" s="75">
        <v>9.4914161157499996E-2</v>
      </c>
      <c r="AT436" s="75">
        <v>0.118236783433</v>
      </c>
      <c r="AU436" s="75">
        <v>0.18938064263099999</v>
      </c>
      <c r="AV436" s="75">
        <v>0.44604928619700002</v>
      </c>
      <c r="AW436" s="61">
        <v>65</v>
      </c>
      <c r="AX436" s="61">
        <v>83</v>
      </c>
      <c r="AY436" s="61">
        <v>68</v>
      </c>
      <c r="AZ436" s="61">
        <v>72</v>
      </c>
      <c r="BA436" s="61">
        <v>90</v>
      </c>
      <c r="BB436" s="61">
        <f>SUM(AW436:BA436)</f>
        <v>378</v>
      </c>
      <c r="BC436" s="61">
        <f>BA436-AW436</f>
        <v>25</v>
      </c>
      <c r="BD436" s="62">
        <f>BC436/AW436</f>
        <v>0.38461538461538464</v>
      </c>
      <c r="BE436" s="67">
        <f>IF(K436&lt;BE$6,1,0)</f>
        <v>0</v>
      </c>
      <c r="BF436" s="67">
        <f>+IF(AND(K436&gt;=BF$5,K436&lt;BF$6),1,0)</f>
        <v>1</v>
      </c>
      <c r="BG436" s="67">
        <f>+IF(AND(K436&gt;=BG$5,K436&lt;BG$6),1,0)</f>
        <v>0</v>
      </c>
      <c r="BH436" s="67">
        <f>+IF(AND(K436&gt;=BH$5,K436&lt;BH$6),1,0)</f>
        <v>0</v>
      </c>
      <c r="BI436" s="67">
        <f>+IF(K436&gt;=BI$6,1,0)</f>
        <v>0</v>
      </c>
      <c r="BJ436" s="67">
        <f>IF(M436&lt;BJ$6,1,0)</f>
        <v>0</v>
      </c>
      <c r="BK436" s="67">
        <f>+IF(AND(M436&gt;=BK$5,M436&lt;BK$6),1,0)</f>
        <v>1</v>
      </c>
      <c r="BL436" s="67">
        <f>+IF(AND(M436&gt;=BL$5,M436&lt;BL$6),1,0)</f>
        <v>0</v>
      </c>
      <c r="BM436" s="67">
        <f>+IF(AND(M436&gt;=BM$5,M436&lt;BM$6),1,0)</f>
        <v>0</v>
      </c>
      <c r="BN436" s="67">
        <f>+IF(M436&gt;=BN$6,1,0)</f>
        <v>0</v>
      </c>
      <c r="BO436" s="67" t="str">
        <f>+IF(M436&gt;=BO$6,"YES","NO")</f>
        <v>NO</v>
      </c>
      <c r="BP436" s="67" t="str">
        <f>+IF(K436&gt;=BP$6,"YES","NO")</f>
        <v>NO</v>
      </c>
      <c r="BQ436" s="67" t="str">
        <f>+IF(ISERROR(VLOOKUP(E436,'[1]Hi Tech List (2020)'!$A$2:$B$84,1,FALSE)),"NO","YES")</f>
        <v>NO</v>
      </c>
      <c r="BR436" s="67" t="str">
        <f>IF(AL436&gt;=BR$6,"YES","NO")</f>
        <v>YES</v>
      </c>
      <c r="BS436" s="67" t="str">
        <f>IF(AB436&gt;BS$6,"YES","NO")</f>
        <v>NO</v>
      </c>
      <c r="BT436" s="67" t="str">
        <f>IF(AC436&gt;BT$6,"YES","NO")</f>
        <v>NO</v>
      </c>
      <c r="BU436" s="67" t="str">
        <f>IF(AD436&gt;BU$6,"YES","NO")</f>
        <v>YES</v>
      </c>
      <c r="BV436" s="67" t="str">
        <f>IF(OR(BS436="YES",BT436="YES",BU436="YES"),"YES","NO")</f>
        <v>YES</v>
      </c>
      <c r="BW436" s="67" t="str">
        <f>+IF(BE436=1,BE$8,IF(BF436=1,BF$8,IF(BG436=1,BG$8,IF(BH436=1,BH$8,BI$8))))</f>
        <v>$15-20</v>
      </c>
      <c r="BX436" s="67" t="str">
        <f>+IF(BJ436=1,BJ$8,IF(BK436=1,BK$8,IF(BL436=1,BL$8,IF(BM436=1,BM$8,BN$8))))</f>
        <v>$15-20</v>
      </c>
    </row>
    <row r="437" spans="1:76" hidden="1" x14ac:dyDescent="0.2">
      <c r="A437" s="77" t="str">
        <f t="shared" si="28"/>
        <v>39-0000</v>
      </c>
      <c r="B437" s="77" t="str">
        <f>VLOOKUP(A437,'[1]2- &amp; 3-digit SOC'!$A$1:$B$121,2,FALSE)</f>
        <v>Personal Care and Service Occupations</v>
      </c>
      <c r="C437" s="77" t="str">
        <f t="shared" si="29"/>
        <v>39-0000 Personal Care and Service Occupations</v>
      </c>
      <c r="D437" s="77" t="str">
        <f t="shared" si="30"/>
        <v>39-4000</v>
      </c>
      <c r="E437" s="77" t="str">
        <f>VLOOKUP(D437,'[1]2- &amp; 3-digit SOC'!$A$1:$B$121,2,FALSE)</f>
        <v>Funeral Service Workers</v>
      </c>
      <c r="F437" s="77" t="str">
        <f t="shared" si="31"/>
        <v>39-4000 Funeral Service Workers</v>
      </c>
      <c r="G437" s="77" t="s">
        <v>1383</v>
      </c>
      <c r="H437" s="77" t="s">
        <v>1384</v>
      </c>
      <c r="I437" s="77" t="s">
        <v>1385</v>
      </c>
      <c r="J437" s="78" t="str">
        <f>CONCATENATE(H437, " (", R437, ")")</f>
        <v>Funeral Attendants ($26,785)</v>
      </c>
      <c r="K437" s="70">
        <v>9.0985182470999995</v>
      </c>
      <c r="L437" s="70">
        <v>10.721921651300001</v>
      </c>
      <c r="M437" s="70">
        <v>12.8775254672</v>
      </c>
      <c r="N437" s="70">
        <v>12.857121171899999</v>
      </c>
      <c r="O437" s="70">
        <v>14.9874084737</v>
      </c>
      <c r="P437" s="70">
        <v>16.4559684844</v>
      </c>
      <c r="Q437" s="71">
        <v>26785.252971800001</v>
      </c>
      <c r="R437" s="71" t="str">
        <f>TEXT(Q437, "$#,###")</f>
        <v>$26,785</v>
      </c>
      <c r="S437" s="68" t="s">
        <v>307</v>
      </c>
      <c r="T437" s="68" t="s">
        <v>8</v>
      </c>
      <c r="U437" s="68" t="s">
        <v>317</v>
      </c>
      <c r="V437" s="61">
        <v>333.39562723300003</v>
      </c>
      <c r="W437" s="61">
        <v>305.98111356499999</v>
      </c>
      <c r="X437" s="61">
        <f>W437-V437</f>
        <v>-27.414513668000041</v>
      </c>
      <c r="Y437" s="72">
        <f>X437/V437</f>
        <v>-8.2228174063125534E-2</v>
      </c>
      <c r="Z437" s="61">
        <v>305.98111356499999</v>
      </c>
      <c r="AA437" s="61">
        <v>310.37361618</v>
      </c>
      <c r="AB437" s="61">
        <f>AA437-Z437</f>
        <v>4.3925026150000122</v>
      </c>
      <c r="AC437" s="72">
        <f>AB437/Z437</f>
        <v>1.4355469734137387E-2</v>
      </c>
      <c r="AD437" s="61">
        <v>193.37482265400001</v>
      </c>
      <c r="AE437" s="61">
        <v>48.343705663599998</v>
      </c>
      <c r="AF437" s="61">
        <v>139.34269647100001</v>
      </c>
      <c r="AG437" s="61">
        <v>46.447565490300001</v>
      </c>
      <c r="AH437" s="62">
        <v>0.151</v>
      </c>
      <c r="AI437" s="61">
        <v>303.990560679</v>
      </c>
      <c r="AJ437" s="61">
        <v>179.43937564399999</v>
      </c>
      <c r="AK437" s="63">
        <f>AJ437/AI437</f>
        <v>0.59027943250343118</v>
      </c>
      <c r="AL437" s="73">
        <v>109.8</v>
      </c>
      <c r="AM437" s="74">
        <v>0.35461199999999998</v>
      </c>
      <c r="AN437" s="74">
        <v>0.35388799999999998</v>
      </c>
      <c r="AO437" s="75">
        <v>3.7592646601000002E-4</v>
      </c>
      <c r="AP437" s="76" t="s">
        <v>90</v>
      </c>
      <c r="AQ437" s="76" t="s">
        <v>90</v>
      </c>
      <c r="AR437" s="75">
        <v>9.5069754970900006E-2</v>
      </c>
      <c r="AS437" s="75">
        <v>9.5370685548900005E-2</v>
      </c>
      <c r="AT437" s="75">
        <v>0.11819140455300001</v>
      </c>
      <c r="AU437" s="75">
        <v>0.19316364594800001</v>
      </c>
      <c r="AV437" s="75">
        <v>0.44201483806199998</v>
      </c>
      <c r="AW437" s="61">
        <v>65</v>
      </c>
      <c r="AX437" s="61">
        <v>83</v>
      </c>
      <c r="AY437" s="61">
        <v>68</v>
      </c>
      <c r="AZ437" s="61">
        <v>72</v>
      </c>
      <c r="BA437" s="61">
        <v>90</v>
      </c>
      <c r="BB437" s="61">
        <f>SUM(AW437:BA437)</f>
        <v>378</v>
      </c>
      <c r="BC437" s="61">
        <f>BA437-AW437</f>
        <v>25</v>
      </c>
      <c r="BD437" s="62">
        <f>BC437/AW437</f>
        <v>0.38461538461538464</v>
      </c>
      <c r="BE437" s="67">
        <f>IF(K437&lt;BE$6,1,0)</f>
        <v>1</v>
      </c>
      <c r="BF437" s="67">
        <f>+IF(AND(K437&gt;=BF$5,K437&lt;BF$6),1,0)</f>
        <v>0</v>
      </c>
      <c r="BG437" s="67">
        <f>+IF(AND(K437&gt;=BG$5,K437&lt;BG$6),1,0)</f>
        <v>0</v>
      </c>
      <c r="BH437" s="67">
        <f>+IF(AND(K437&gt;=BH$5,K437&lt;BH$6),1,0)</f>
        <v>0</v>
      </c>
      <c r="BI437" s="67">
        <f>+IF(K437&gt;=BI$6,1,0)</f>
        <v>0</v>
      </c>
      <c r="BJ437" s="67">
        <f>IF(M437&lt;BJ$6,1,0)</f>
        <v>1</v>
      </c>
      <c r="BK437" s="67">
        <f>+IF(AND(M437&gt;=BK$5,M437&lt;BK$6),1,0)</f>
        <v>0</v>
      </c>
      <c r="BL437" s="67">
        <f>+IF(AND(M437&gt;=BL$5,M437&lt;BL$6),1,0)</f>
        <v>0</v>
      </c>
      <c r="BM437" s="67">
        <f>+IF(AND(M437&gt;=BM$5,M437&lt;BM$6),1,0)</f>
        <v>0</v>
      </c>
      <c r="BN437" s="67">
        <f>+IF(M437&gt;=BN$6,1,0)</f>
        <v>0</v>
      </c>
      <c r="BO437" s="67" t="str">
        <f>+IF(M437&gt;=BO$6,"YES","NO")</f>
        <v>NO</v>
      </c>
      <c r="BP437" s="67" t="str">
        <f>+IF(K437&gt;=BP$6,"YES","NO")</f>
        <v>NO</v>
      </c>
      <c r="BQ437" s="67" t="str">
        <f>+IF(ISERROR(VLOOKUP(E437,'[1]Hi Tech List (2020)'!$A$2:$B$84,1,FALSE)),"NO","YES")</f>
        <v>NO</v>
      </c>
      <c r="BR437" s="67" t="str">
        <f>IF(AL437&gt;=BR$6,"YES","NO")</f>
        <v>YES</v>
      </c>
      <c r="BS437" s="67" t="str">
        <f>IF(AB437&gt;BS$6,"YES","NO")</f>
        <v>NO</v>
      </c>
      <c r="BT437" s="67" t="str">
        <f>IF(AC437&gt;BT$6,"YES","NO")</f>
        <v>NO</v>
      </c>
      <c r="BU437" s="67" t="str">
        <f>IF(AD437&gt;BU$6,"YES","NO")</f>
        <v>YES</v>
      </c>
      <c r="BV437" s="67" t="str">
        <f>IF(OR(BS437="YES",BT437="YES",BU437="YES"),"YES","NO")</f>
        <v>YES</v>
      </c>
      <c r="BW437" s="67" t="str">
        <f>+IF(BE437=1,BE$8,IF(BF437=1,BF$8,IF(BG437=1,BG$8,IF(BH437=1,BH$8,BI$8))))</f>
        <v>&lt;$15</v>
      </c>
      <c r="BX437" s="67" t="str">
        <f>+IF(BJ437=1,BJ$8,IF(BK437=1,BK$8,IF(BL437=1,BL$8,IF(BM437=1,BM$8,BN$8))))</f>
        <v>&lt;$15</v>
      </c>
    </row>
    <row r="438" spans="1:76" hidden="1" x14ac:dyDescent="0.2">
      <c r="A438" s="77" t="str">
        <f t="shared" si="28"/>
        <v>39-0000</v>
      </c>
      <c r="B438" s="77" t="str">
        <f>VLOOKUP(A438,'[1]2- &amp; 3-digit SOC'!$A$1:$B$121,2,FALSE)</f>
        <v>Personal Care and Service Occupations</v>
      </c>
      <c r="C438" s="77" t="str">
        <f t="shared" si="29"/>
        <v>39-0000 Personal Care and Service Occupations</v>
      </c>
      <c r="D438" s="77" t="str">
        <f t="shared" si="30"/>
        <v>39-4000</v>
      </c>
      <c r="E438" s="77" t="str">
        <f>VLOOKUP(D438,'[1]2- &amp; 3-digit SOC'!$A$1:$B$121,2,FALSE)</f>
        <v>Funeral Service Workers</v>
      </c>
      <c r="F438" s="77" t="str">
        <f t="shared" si="31"/>
        <v>39-4000 Funeral Service Workers</v>
      </c>
      <c r="G438" s="77" t="s">
        <v>1386</v>
      </c>
      <c r="H438" s="77" t="s">
        <v>1387</v>
      </c>
      <c r="I438" s="77" t="s">
        <v>1388</v>
      </c>
      <c r="J438" s="78" t="str">
        <f>CONCATENATE(H438, " (", R438, ")")</f>
        <v>Morticians, Undertakers, and Funeral Arrangers ($51,129)</v>
      </c>
      <c r="K438" s="70">
        <v>10.9888550302</v>
      </c>
      <c r="L438" s="70">
        <v>18.149848160000001</v>
      </c>
      <c r="M438" s="70">
        <v>24.581233925500001</v>
      </c>
      <c r="N438" s="70">
        <v>24.6063043071</v>
      </c>
      <c r="O438" s="70">
        <v>30.214075285100002</v>
      </c>
      <c r="P438" s="70">
        <v>36.886236525599998</v>
      </c>
      <c r="Q438" s="71">
        <v>51128.966565100003</v>
      </c>
      <c r="R438" s="71" t="str">
        <f>TEXT(Q438, "$#,###")</f>
        <v>$51,129</v>
      </c>
      <c r="S438" s="68" t="s">
        <v>139</v>
      </c>
      <c r="T438" s="68" t="s">
        <v>8</v>
      </c>
      <c r="U438" s="68" t="s">
        <v>648</v>
      </c>
      <c r="V438" s="61">
        <v>681.10225719300001</v>
      </c>
      <c r="W438" s="61">
        <v>750.98924877900004</v>
      </c>
      <c r="X438" s="61">
        <f>W438-V438</f>
        <v>69.886991586000022</v>
      </c>
      <c r="Y438" s="72">
        <f>X438/V438</f>
        <v>0.10260866242614219</v>
      </c>
      <c r="Z438" s="61">
        <v>750.98924877900004</v>
      </c>
      <c r="AA438" s="61">
        <v>763.88506555699996</v>
      </c>
      <c r="AB438" s="61">
        <f>AA438-Z438</f>
        <v>12.895816777999926</v>
      </c>
      <c r="AC438" s="72">
        <f>AB438/Z438</f>
        <v>1.7171772830259103E-2</v>
      </c>
      <c r="AD438" s="61">
        <v>341.640911077</v>
      </c>
      <c r="AE438" s="61">
        <v>85.410227769200006</v>
      </c>
      <c r="AF438" s="61">
        <v>240.325242272</v>
      </c>
      <c r="AG438" s="61">
        <v>80.108414090799997</v>
      </c>
      <c r="AH438" s="62">
        <v>0.106</v>
      </c>
      <c r="AI438" s="61">
        <v>744.86648903499997</v>
      </c>
      <c r="AJ438" s="61">
        <v>302.12258551600002</v>
      </c>
      <c r="AK438" s="63">
        <f>AJ438/AI438</f>
        <v>0.40560636028533137</v>
      </c>
      <c r="AL438" s="73">
        <v>99.6</v>
      </c>
      <c r="AM438" s="74">
        <v>1.0933889999999999</v>
      </c>
      <c r="AN438" s="74">
        <v>1.092643</v>
      </c>
      <c r="AO438" s="75">
        <v>1.32117984617E-5</v>
      </c>
      <c r="AP438" s="76" t="s">
        <v>90</v>
      </c>
      <c r="AQ438" s="75">
        <v>2.5717159286500001E-2</v>
      </c>
      <c r="AR438" s="75">
        <v>0.13961310158199999</v>
      </c>
      <c r="AS438" s="75">
        <v>0.16908957827099999</v>
      </c>
      <c r="AT438" s="75">
        <v>0.20522748234800001</v>
      </c>
      <c r="AU438" s="75">
        <v>0.22794140451700001</v>
      </c>
      <c r="AV438" s="75">
        <v>0.224576534484</v>
      </c>
      <c r="AW438" s="61">
        <v>65</v>
      </c>
      <c r="AX438" s="61">
        <v>83</v>
      </c>
      <c r="AY438" s="61">
        <v>68</v>
      </c>
      <c r="AZ438" s="61">
        <v>72</v>
      </c>
      <c r="BA438" s="61">
        <v>90</v>
      </c>
      <c r="BB438" s="61">
        <f>SUM(AW438:BA438)</f>
        <v>378</v>
      </c>
      <c r="BC438" s="61">
        <f>BA438-AW438</f>
        <v>25</v>
      </c>
      <c r="BD438" s="62">
        <f>BC438/AW438</f>
        <v>0.38461538461538464</v>
      </c>
      <c r="BE438" s="67">
        <f>IF(K438&lt;BE$6,1,0)</f>
        <v>1</v>
      </c>
      <c r="BF438" s="67">
        <f>+IF(AND(K438&gt;=BF$5,K438&lt;BF$6),1,0)</f>
        <v>0</v>
      </c>
      <c r="BG438" s="67">
        <f>+IF(AND(K438&gt;=BG$5,K438&lt;BG$6),1,0)</f>
        <v>0</v>
      </c>
      <c r="BH438" s="67">
        <f>+IF(AND(K438&gt;=BH$5,K438&lt;BH$6),1,0)</f>
        <v>0</v>
      </c>
      <c r="BI438" s="67">
        <f>+IF(K438&gt;=BI$6,1,0)</f>
        <v>0</v>
      </c>
      <c r="BJ438" s="67">
        <f>IF(M438&lt;BJ$6,1,0)</f>
        <v>0</v>
      </c>
      <c r="BK438" s="67">
        <f>+IF(AND(M438&gt;=BK$5,M438&lt;BK$6),1,0)</f>
        <v>0</v>
      </c>
      <c r="BL438" s="67">
        <f>+IF(AND(M438&gt;=BL$5,M438&lt;BL$6),1,0)</f>
        <v>1</v>
      </c>
      <c r="BM438" s="67">
        <f>+IF(AND(M438&gt;=BM$5,M438&lt;BM$6),1,0)</f>
        <v>0</v>
      </c>
      <c r="BN438" s="67">
        <f>+IF(M438&gt;=BN$6,1,0)</f>
        <v>0</v>
      </c>
      <c r="BO438" s="67" t="str">
        <f>+IF(M438&gt;=BO$6,"YES","NO")</f>
        <v>YES</v>
      </c>
      <c r="BP438" s="67" t="str">
        <f>+IF(K438&gt;=BP$6,"YES","NO")</f>
        <v>NO</v>
      </c>
      <c r="BQ438" s="67" t="str">
        <f>+IF(ISERROR(VLOOKUP(E438,'[1]Hi Tech List (2020)'!$A$2:$B$84,1,FALSE)),"NO","YES")</f>
        <v>NO</v>
      </c>
      <c r="BR438" s="67" t="str">
        <f>IF(AL438&gt;=BR$6,"YES","NO")</f>
        <v>NO</v>
      </c>
      <c r="BS438" s="67" t="str">
        <f>IF(AB438&gt;BS$6,"YES","NO")</f>
        <v>NO</v>
      </c>
      <c r="BT438" s="67" t="str">
        <f>IF(AC438&gt;BT$6,"YES","NO")</f>
        <v>NO</v>
      </c>
      <c r="BU438" s="67" t="str">
        <f>IF(AD438&gt;BU$6,"YES","NO")</f>
        <v>YES</v>
      </c>
      <c r="BV438" s="67" t="str">
        <f>IF(OR(BS438="YES",BT438="YES",BU438="YES"),"YES","NO")</f>
        <v>YES</v>
      </c>
      <c r="BW438" s="67" t="str">
        <f>+IF(BE438=1,BE$8,IF(BF438=1,BF$8,IF(BG438=1,BG$8,IF(BH438=1,BH$8,BI$8))))</f>
        <v>&lt;$15</v>
      </c>
      <c r="BX438" s="67" t="str">
        <f>+IF(BJ438=1,BJ$8,IF(BK438=1,BK$8,IF(BL438=1,BL$8,IF(BM438=1,BM$8,BN$8))))</f>
        <v>$20-25</v>
      </c>
    </row>
    <row r="439" spans="1:76" hidden="1" x14ac:dyDescent="0.2">
      <c r="A439" s="77" t="str">
        <f t="shared" si="28"/>
        <v>39-0000</v>
      </c>
      <c r="B439" s="77" t="str">
        <f>VLOOKUP(A439,'[1]2- &amp; 3-digit SOC'!$A$1:$B$121,2,FALSE)</f>
        <v>Personal Care and Service Occupations</v>
      </c>
      <c r="C439" s="77" t="str">
        <f t="shared" si="29"/>
        <v>39-0000 Personal Care and Service Occupations</v>
      </c>
      <c r="D439" s="77" t="str">
        <f t="shared" si="30"/>
        <v>39-5000</v>
      </c>
      <c r="E439" s="77" t="str">
        <f>VLOOKUP(D439,'[1]2- &amp; 3-digit SOC'!$A$1:$B$121,2,FALSE)</f>
        <v>Personal Appearance Workers</v>
      </c>
      <c r="F439" s="77" t="str">
        <f t="shared" si="31"/>
        <v>39-5000 Personal Appearance Workers</v>
      </c>
      <c r="G439" s="77" t="s">
        <v>1389</v>
      </c>
      <c r="H439" s="77" t="s">
        <v>1390</v>
      </c>
      <c r="I439" s="77" t="s">
        <v>1391</v>
      </c>
      <c r="J439" s="78" t="str">
        <f>CONCATENATE(H439, " (", R439, ")")</f>
        <v>Barbers ($26,647)</v>
      </c>
      <c r="K439" s="70">
        <v>5.5527768049299997</v>
      </c>
      <c r="L439" s="70">
        <v>9.4055178027499995</v>
      </c>
      <c r="M439" s="70">
        <v>12.8109941851</v>
      </c>
      <c r="N439" s="70">
        <v>14.5981044866</v>
      </c>
      <c r="O439" s="70">
        <v>16.497135714500001</v>
      </c>
      <c r="P439" s="70">
        <v>25.1125227671</v>
      </c>
      <c r="Q439" s="71">
        <v>26646.867904999999</v>
      </c>
      <c r="R439" s="71" t="str">
        <f>TEXT(Q439, "$#,###")</f>
        <v>$26,647</v>
      </c>
      <c r="S439" s="68" t="s">
        <v>89</v>
      </c>
      <c r="T439" s="68" t="s">
        <v>8</v>
      </c>
      <c r="U439" s="68" t="s">
        <v>8</v>
      </c>
      <c r="V439" s="61">
        <v>2951.5738121300001</v>
      </c>
      <c r="W439" s="61">
        <v>2652.7413786299999</v>
      </c>
      <c r="X439" s="61">
        <f>W439-V439</f>
        <v>-298.83243350000021</v>
      </c>
      <c r="Y439" s="72">
        <f>X439/V439</f>
        <v>-0.10124511617222545</v>
      </c>
      <c r="Z439" s="61">
        <v>2652.7413786299999</v>
      </c>
      <c r="AA439" s="61">
        <v>2815.1943313500001</v>
      </c>
      <c r="AB439" s="61">
        <f>AA439-Z439</f>
        <v>162.45295272000021</v>
      </c>
      <c r="AC439" s="72">
        <f>AB439/Z439</f>
        <v>6.1239649680399126E-2</v>
      </c>
      <c r="AD439" s="61">
        <v>1268.9279917399999</v>
      </c>
      <c r="AE439" s="61">
        <v>317.23199793499998</v>
      </c>
      <c r="AF439" s="61">
        <v>790.78446876099997</v>
      </c>
      <c r="AG439" s="61">
        <v>263.59482292000001</v>
      </c>
      <c r="AH439" s="62">
        <v>9.7000000000000003E-2</v>
      </c>
      <c r="AI439" s="61">
        <v>2577.5868798699998</v>
      </c>
      <c r="AJ439" s="61">
        <v>843.91524448500002</v>
      </c>
      <c r="AK439" s="63">
        <f>AJ439/AI439</f>
        <v>0.32740515987091101</v>
      </c>
      <c r="AL439" s="73">
        <v>109.3</v>
      </c>
      <c r="AM439" s="74">
        <v>1.4797089999999999</v>
      </c>
      <c r="AN439" s="74">
        <v>1.517933</v>
      </c>
      <c r="AO439" s="76" t="s">
        <v>90</v>
      </c>
      <c r="AP439" s="75">
        <v>3.22969078454E-2</v>
      </c>
      <c r="AQ439" s="75">
        <v>0.106733918092</v>
      </c>
      <c r="AR439" s="75">
        <v>0.23988111481999999</v>
      </c>
      <c r="AS439" s="75">
        <v>0.29206748752</v>
      </c>
      <c r="AT439" s="75">
        <v>0.124788860901</v>
      </c>
      <c r="AU439" s="75">
        <v>9.7566176155999995E-2</v>
      </c>
      <c r="AV439" s="75">
        <v>0.104382784831</v>
      </c>
      <c r="AW439" s="61">
        <v>247</v>
      </c>
      <c r="AX439" s="61">
        <v>230</v>
      </c>
      <c r="AY439" s="61">
        <v>234</v>
      </c>
      <c r="AZ439" s="61">
        <v>199</v>
      </c>
      <c r="BA439" s="61">
        <v>173</v>
      </c>
      <c r="BB439" s="61">
        <f>SUM(AW439:BA439)</f>
        <v>1083</v>
      </c>
      <c r="BC439" s="61">
        <f>BA439-AW439</f>
        <v>-74</v>
      </c>
      <c r="BD439" s="62">
        <f>BC439/AW439</f>
        <v>-0.29959514170040485</v>
      </c>
      <c r="BE439" s="67">
        <f>IF(K439&lt;BE$6,1,0)</f>
        <v>1</v>
      </c>
      <c r="BF439" s="67">
        <f>+IF(AND(K439&gt;=BF$5,K439&lt;BF$6),1,0)</f>
        <v>0</v>
      </c>
      <c r="BG439" s="67">
        <f>+IF(AND(K439&gt;=BG$5,K439&lt;BG$6),1,0)</f>
        <v>0</v>
      </c>
      <c r="BH439" s="67">
        <f>+IF(AND(K439&gt;=BH$5,K439&lt;BH$6),1,0)</f>
        <v>0</v>
      </c>
      <c r="BI439" s="67">
        <f>+IF(K439&gt;=BI$6,1,0)</f>
        <v>0</v>
      </c>
      <c r="BJ439" s="67">
        <f>IF(M439&lt;BJ$6,1,0)</f>
        <v>1</v>
      </c>
      <c r="BK439" s="67">
        <f>+IF(AND(M439&gt;=BK$5,M439&lt;BK$6),1,0)</f>
        <v>0</v>
      </c>
      <c r="BL439" s="67">
        <f>+IF(AND(M439&gt;=BL$5,M439&lt;BL$6),1,0)</f>
        <v>0</v>
      </c>
      <c r="BM439" s="67">
        <f>+IF(AND(M439&gt;=BM$5,M439&lt;BM$6),1,0)</f>
        <v>0</v>
      </c>
      <c r="BN439" s="67">
        <f>+IF(M439&gt;=BN$6,1,0)</f>
        <v>0</v>
      </c>
      <c r="BO439" s="67" t="str">
        <f>+IF(M439&gt;=BO$6,"YES","NO")</f>
        <v>NO</v>
      </c>
      <c r="BP439" s="67" t="str">
        <f>+IF(K439&gt;=BP$6,"YES","NO")</f>
        <v>NO</v>
      </c>
      <c r="BQ439" s="67" t="str">
        <f>+IF(ISERROR(VLOOKUP(E439,'[1]Hi Tech List (2020)'!$A$2:$B$84,1,FALSE)),"NO","YES")</f>
        <v>NO</v>
      </c>
      <c r="BR439" s="67" t="str">
        <f>IF(AL439&gt;=BR$6,"YES","NO")</f>
        <v>YES</v>
      </c>
      <c r="BS439" s="67" t="str">
        <f>IF(AB439&gt;BS$6,"YES","NO")</f>
        <v>YES</v>
      </c>
      <c r="BT439" s="67" t="str">
        <f>IF(AC439&gt;BT$6,"YES","NO")</f>
        <v>NO</v>
      </c>
      <c r="BU439" s="67" t="str">
        <f>IF(AD439&gt;BU$6,"YES","NO")</f>
        <v>YES</v>
      </c>
      <c r="BV439" s="67" t="str">
        <f>IF(OR(BS439="YES",BT439="YES",BU439="YES"),"YES","NO")</f>
        <v>YES</v>
      </c>
      <c r="BW439" s="67" t="str">
        <f>+IF(BE439=1,BE$8,IF(BF439=1,BF$8,IF(BG439=1,BG$8,IF(BH439=1,BH$8,BI$8))))</f>
        <v>&lt;$15</v>
      </c>
      <c r="BX439" s="67" t="str">
        <f>+IF(BJ439=1,BJ$8,IF(BK439=1,BK$8,IF(BL439=1,BL$8,IF(BM439=1,BM$8,BN$8))))</f>
        <v>&lt;$15</v>
      </c>
    </row>
    <row r="440" spans="1:76" hidden="1" x14ac:dyDescent="0.2">
      <c r="A440" s="77" t="str">
        <f t="shared" si="28"/>
        <v>39-0000</v>
      </c>
      <c r="B440" s="77" t="str">
        <f>VLOOKUP(A440,'[1]2- &amp; 3-digit SOC'!$A$1:$B$121,2,FALSE)</f>
        <v>Personal Care and Service Occupations</v>
      </c>
      <c r="C440" s="77" t="str">
        <f t="shared" si="29"/>
        <v>39-0000 Personal Care and Service Occupations</v>
      </c>
      <c r="D440" s="77" t="str">
        <f t="shared" si="30"/>
        <v>39-5000</v>
      </c>
      <c r="E440" s="77" t="str">
        <f>VLOOKUP(D440,'[1]2- &amp; 3-digit SOC'!$A$1:$B$121,2,FALSE)</f>
        <v>Personal Appearance Workers</v>
      </c>
      <c r="F440" s="77" t="str">
        <f t="shared" si="31"/>
        <v>39-5000 Personal Appearance Workers</v>
      </c>
      <c r="G440" s="77" t="s">
        <v>1392</v>
      </c>
      <c r="H440" s="77" t="s">
        <v>1393</v>
      </c>
      <c r="I440" s="77" t="s">
        <v>1394</v>
      </c>
      <c r="J440" s="78" t="str">
        <f>CONCATENATE(H440, " (", R440, ")")</f>
        <v>Hairdressers, Hairstylists, and Cosmetologists ($23,248)</v>
      </c>
      <c r="K440" s="70">
        <v>7.2730305444100001</v>
      </c>
      <c r="L440" s="70">
        <v>8.7672706863700007</v>
      </c>
      <c r="M440" s="70">
        <v>11.1767168071</v>
      </c>
      <c r="N440" s="70">
        <v>15.2358798065</v>
      </c>
      <c r="O440" s="70">
        <v>18.0406838239</v>
      </c>
      <c r="P440" s="70">
        <v>26.030889985200002</v>
      </c>
      <c r="Q440" s="71">
        <v>23247.570958699998</v>
      </c>
      <c r="R440" s="71" t="str">
        <f>TEXT(Q440, "$#,###")</f>
        <v>$23,248</v>
      </c>
      <c r="S440" s="68" t="s">
        <v>89</v>
      </c>
      <c r="T440" s="68" t="s">
        <v>8</v>
      </c>
      <c r="U440" s="68" t="s">
        <v>8</v>
      </c>
      <c r="V440" s="61">
        <v>18417.9354733</v>
      </c>
      <c r="W440" s="61">
        <v>18800.123324799999</v>
      </c>
      <c r="X440" s="61">
        <f>W440-V440</f>
        <v>382.18785149999894</v>
      </c>
      <c r="Y440" s="72">
        <f>X440/V440</f>
        <v>2.075085191030486E-2</v>
      </c>
      <c r="Z440" s="61">
        <v>18800.123324799999</v>
      </c>
      <c r="AA440" s="61">
        <v>19609.403509600001</v>
      </c>
      <c r="AB440" s="61">
        <f>AA440-Z440</f>
        <v>809.28018480000173</v>
      </c>
      <c r="AC440" s="72">
        <f>AB440/Z440</f>
        <v>4.3046535962476783E-2</v>
      </c>
      <c r="AD440" s="61">
        <v>9535.8135506399994</v>
      </c>
      <c r="AE440" s="61">
        <v>2383.9533876599999</v>
      </c>
      <c r="AF440" s="61">
        <v>6366.3991588099998</v>
      </c>
      <c r="AG440" s="61">
        <v>2122.1330529400002</v>
      </c>
      <c r="AH440" s="62">
        <v>0.111</v>
      </c>
      <c r="AI440" s="61">
        <v>18402.771551500002</v>
      </c>
      <c r="AJ440" s="61">
        <v>8711.1538088899997</v>
      </c>
      <c r="AK440" s="63">
        <f>AJ440/AI440</f>
        <v>0.47336097090114437</v>
      </c>
      <c r="AL440" s="73">
        <v>98</v>
      </c>
      <c r="AM440" s="74">
        <v>1.1178699999999999</v>
      </c>
      <c r="AN440" s="74">
        <v>1.151716</v>
      </c>
      <c r="AO440" s="75">
        <v>9.2555595256799995E-3</v>
      </c>
      <c r="AP440" s="75">
        <v>4.4719704479700001E-2</v>
      </c>
      <c r="AQ440" s="75">
        <v>8.2162992177599994E-2</v>
      </c>
      <c r="AR440" s="75">
        <v>0.26615964297599998</v>
      </c>
      <c r="AS440" s="75">
        <v>0.25599284553000001</v>
      </c>
      <c r="AT440" s="75">
        <v>0.19691370009600001</v>
      </c>
      <c r="AU440" s="75">
        <v>0.10379393848100001</v>
      </c>
      <c r="AV440" s="75">
        <v>4.1001616734599997E-2</v>
      </c>
      <c r="AW440" s="61">
        <v>1543</v>
      </c>
      <c r="AX440" s="61">
        <v>1254</v>
      </c>
      <c r="AY440" s="61">
        <v>1376</v>
      </c>
      <c r="AZ440" s="61">
        <v>1292</v>
      </c>
      <c r="BA440" s="61">
        <v>1231</v>
      </c>
      <c r="BB440" s="61">
        <f>SUM(AW440:BA440)</f>
        <v>6696</v>
      </c>
      <c r="BC440" s="61">
        <f>BA440-AW440</f>
        <v>-312</v>
      </c>
      <c r="BD440" s="62">
        <f>BC440/AW440</f>
        <v>-0.20220349967595594</v>
      </c>
      <c r="BE440" s="67">
        <f>IF(K440&lt;BE$6,1,0)</f>
        <v>1</v>
      </c>
      <c r="BF440" s="67">
        <f>+IF(AND(K440&gt;=BF$5,K440&lt;BF$6),1,0)</f>
        <v>0</v>
      </c>
      <c r="BG440" s="67">
        <f>+IF(AND(K440&gt;=BG$5,K440&lt;BG$6),1,0)</f>
        <v>0</v>
      </c>
      <c r="BH440" s="67">
        <f>+IF(AND(K440&gt;=BH$5,K440&lt;BH$6),1,0)</f>
        <v>0</v>
      </c>
      <c r="BI440" s="67">
        <f>+IF(K440&gt;=BI$6,1,0)</f>
        <v>0</v>
      </c>
      <c r="BJ440" s="67">
        <f>IF(M440&lt;BJ$6,1,0)</f>
        <v>1</v>
      </c>
      <c r="BK440" s="67">
        <f>+IF(AND(M440&gt;=BK$5,M440&lt;BK$6),1,0)</f>
        <v>0</v>
      </c>
      <c r="BL440" s="67">
        <f>+IF(AND(M440&gt;=BL$5,M440&lt;BL$6),1,0)</f>
        <v>0</v>
      </c>
      <c r="BM440" s="67">
        <f>+IF(AND(M440&gt;=BM$5,M440&lt;BM$6),1,0)</f>
        <v>0</v>
      </c>
      <c r="BN440" s="67">
        <f>+IF(M440&gt;=BN$6,1,0)</f>
        <v>0</v>
      </c>
      <c r="BO440" s="67" t="str">
        <f>+IF(M440&gt;=BO$6,"YES","NO")</f>
        <v>NO</v>
      </c>
      <c r="BP440" s="67" t="str">
        <f>+IF(K440&gt;=BP$6,"YES","NO")</f>
        <v>NO</v>
      </c>
      <c r="BQ440" s="67" t="str">
        <f>+IF(ISERROR(VLOOKUP(E440,'[1]Hi Tech List (2020)'!$A$2:$B$84,1,FALSE)),"NO","YES")</f>
        <v>NO</v>
      </c>
      <c r="BR440" s="67" t="str">
        <f>IF(AL440&gt;=BR$6,"YES","NO")</f>
        <v>NO</v>
      </c>
      <c r="BS440" s="67" t="str">
        <f>IF(AB440&gt;BS$6,"YES","NO")</f>
        <v>YES</v>
      </c>
      <c r="BT440" s="67" t="str">
        <f>IF(AC440&gt;BT$6,"YES","NO")</f>
        <v>NO</v>
      </c>
      <c r="BU440" s="67" t="str">
        <f>IF(AD440&gt;BU$6,"YES","NO")</f>
        <v>YES</v>
      </c>
      <c r="BV440" s="67" t="str">
        <f>IF(OR(BS440="YES",BT440="YES",BU440="YES"),"YES","NO")</f>
        <v>YES</v>
      </c>
      <c r="BW440" s="67" t="str">
        <f>+IF(BE440=1,BE$8,IF(BF440=1,BF$8,IF(BG440=1,BG$8,IF(BH440=1,BH$8,BI$8))))</f>
        <v>&lt;$15</v>
      </c>
      <c r="BX440" s="67" t="str">
        <f>+IF(BJ440=1,BJ$8,IF(BK440=1,BK$8,IF(BL440=1,BL$8,IF(BM440=1,BM$8,BN$8))))</f>
        <v>&lt;$15</v>
      </c>
    </row>
    <row r="441" spans="1:76" hidden="1" x14ac:dyDescent="0.2">
      <c r="A441" s="77" t="str">
        <f t="shared" si="28"/>
        <v>39-0000</v>
      </c>
      <c r="B441" s="77" t="str">
        <f>VLOOKUP(A441,'[1]2- &amp; 3-digit SOC'!$A$1:$B$121,2,FALSE)</f>
        <v>Personal Care and Service Occupations</v>
      </c>
      <c r="C441" s="77" t="str">
        <f t="shared" si="29"/>
        <v>39-0000 Personal Care and Service Occupations</v>
      </c>
      <c r="D441" s="77" t="str">
        <f t="shared" si="30"/>
        <v>39-5000</v>
      </c>
      <c r="E441" s="77" t="str">
        <f>VLOOKUP(D441,'[1]2- &amp; 3-digit SOC'!$A$1:$B$121,2,FALSE)</f>
        <v>Personal Appearance Workers</v>
      </c>
      <c r="F441" s="77" t="str">
        <f t="shared" si="31"/>
        <v>39-5000 Personal Appearance Workers</v>
      </c>
      <c r="G441" s="77" t="s">
        <v>1395</v>
      </c>
      <c r="H441" s="77" t="s">
        <v>1396</v>
      </c>
      <c r="I441" s="77" t="s">
        <v>1397</v>
      </c>
      <c r="J441" s="78" t="str">
        <f>CONCATENATE(H441, " (", R441, ")")</f>
        <v>Makeup Artists, Theatrical and Performance ($49,425)</v>
      </c>
      <c r="K441" s="70">
        <v>10.809398613400001</v>
      </c>
      <c r="L441" s="70">
        <v>16.6817954325</v>
      </c>
      <c r="M441" s="70">
        <v>23.761919380999998</v>
      </c>
      <c r="N441" s="70">
        <v>36.702978735099997</v>
      </c>
      <c r="O441" s="70">
        <v>40.326842968100003</v>
      </c>
      <c r="P441" s="70">
        <v>70.039790367600006</v>
      </c>
      <c r="Q441" s="71">
        <v>49424.792312600002</v>
      </c>
      <c r="R441" s="71" t="str">
        <f>TEXT(Q441, "$#,###")</f>
        <v>$49,425</v>
      </c>
      <c r="S441" s="68" t="s">
        <v>89</v>
      </c>
      <c r="T441" s="68" t="s">
        <v>8</v>
      </c>
      <c r="U441" s="68" t="s">
        <v>8</v>
      </c>
      <c r="V441" s="61">
        <v>28.842450617400001</v>
      </c>
      <c r="W441" s="61">
        <v>38.2343766917</v>
      </c>
      <c r="X441" s="61">
        <f>W441-V441</f>
        <v>9.3919260742999988</v>
      </c>
      <c r="Y441" s="72">
        <f>X441/V441</f>
        <v>0.32562857431518183</v>
      </c>
      <c r="Z441" s="61">
        <v>38.2343766917</v>
      </c>
      <c r="AA441" s="61">
        <v>41.259029965000003</v>
      </c>
      <c r="AB441" s="61">
        <f>AA441-Z441</f>
        <v>3.0246532733000038</v>
      </c>
      <c r="AC441" s="72">
        <f>AB441/Z441</f>
        <v>7.9108214518287201E-2</v>
      </c>
      <c r="AD441" s="61">
        <v>20.252223763</v>
      </c>
      <c r="AE441" s="61">
        <v>5.06305594076</v>
      </c>
      <c r="AF441" s="61">
        <v>12.045042391000001</v>
      </c>
      <c r="AG441" s="61">
        <v>4.01501413033</v>
      </c>
      <c r="AH441" s="76">
        <v>0.10199999999999999</v>
      </c>
      <c r="AI441" s="61">
        <v>37.258836340800002</v>
      </c>
      <c r="AJ441" s="61">
        <v>17.967129827600001</v>
      </c>
      <c r="AK441" s="63">
        <f>AJ441/AI441</f>
        <v>0.48222466378868717</v>
      </c>
      <c r="AL441" s="73">
        <v>97.5</v>
      </c>
      <c r="AM441" s="74">
        <v>0.39515299999999998</v>
      </c>
      <c r="AN441" s="74">
        <v>0.40356500000000001</v>
      </c>
      <c r="AO441" s="76" t="s">
        <v>90</v>
      </c>
      <c r="AP441" s="76" t="s">
        <v>90</v>
      </c>
      <c r="AQ441" s="76" t="s">
        <v>90</v>
      </c>
      <c r="AR441" s="76" t="s">
        <v>90</v>
      </c>
      <c r="AS441" s="75">
        <v>0.32613978438300001</v>
      </c>
      <c r="AT441" s="76" t="s">
        <v>90</v>
      </c>
      <c r="AU441" s="76" t="s">
        <v>90</v>
      </c>
      <c r="AV441" s="76" t="s">
        <v>90</v>
      </c>
      <c r="AW441" s="61">
        <v>1465</v>
      </c>
      <c r="AX441" s="61">
        <v>1198</v>
      </c>
      <c r="AY441" s="61">
        <v>1331</v>
      </c>
      <c r="AZ441" s="61">
        <v>1262</v>
      </c>
      <c r="BA441" s="61">
        <v>1182</v>
      </c>
      <c r="BB441" s="61">
        <f>SUM(AW441:BA441)</f>
        <v>6438</v>
      </c>
      <c r="BC441" s="61">
        <f>BA441-AW441</f>
        <v>-283</v>
      </c>
      <c r="BD441" s="62">
        <f>BC441/AW441</f>
        <v>-0.19317406143344709</v>
      </c>
      <c r="BE441" s="67">
        <f>IF(K441&lt;BE$6,1,0)</f>
        <v>1</v>
      </c>
      <c r="BF441" s="67">
        <f>+IF(AND(K441&gt;=BF$5,K441&lt;BF$6),1,0)</f>
        <v>0</v>
      </c>
      <c r="BG441" s="67">
        <f>+IF(AND(K441&gt;=BG$5,K441&lt;BG$6),1,0)</f>
        <v>0</v>
      </c>
      <c r="BH441" s="67">
        <f>+IF(AND(K441&gt;=BH$5,K441&lt;BH$6),1,0)</f>
        <v>0</v>
      </c>
      <c r="BI441" s="67">
        <f>+IF(K441&gt;=BI$6,1,0)</f>
        <v>0</v>
      </c>
      <c r="BJ441" s="67">
        <f>IF(M441&lt;BJ$6,1,0)</f>
        <v>0</v>
      </c>
      <c r="BK441" s="67">
        <f>+IF(AND(M441&gt;=BK$5,M441&lt;BK$6),1,0)</f>
        <v>0</v>
      </c>
      <c r="BL441" s="67">
        <f>+IF(AND(M441&gt;=BL$5,M441&lt;BL$6),1,0)</f>
        <v>1</v>
      </c>
      <c r="BM441" s="67">
        <f>+IF(AND(M441&gt;=BM$5,M441&lt;BM$6),1,0)</f>
        <v>0</v>
      </c>
      <c r="BN441" s="67">
        <f>+IF(M441&gt;=BN$6,1,0)</f>
        <v>0</v>
      </c>
      <c r="BO441" s="67" t="str">
        <f>+IF(M441&gt;=BO$6,"YES","NO")</f>
        <v>YES</v>
      </c>
      <c r="BP441" s="67" t="str">
        <f>+IF(K441&gt;=BP$6,"YES","NO")</f>
        <v>NO</v>
      </c>
      <c r="BQ441" s="67" t="str">
        <f>+IF(ISERROR(VLOOKUP(E441,'[1]Hi Tech List (2020)'!$A$2:$B$84,1,FALSE)),"NO","YES")</f>
        <v>NO</v>
      </c>
      <c r="BR441" s="67" t="str">
        <f>IF(AL441&gt;=BR$6,"YES","NO")</f>
        <v>NO</v>
      </c>
      <c r="BS441" s="67" t="str">
        <f>IF(AB441&gt;BS$6,"YES","NO")</f>
        <v>NO</v>
      </c>
      <c r="BT441" s="67" t="str">
        <f>IF(AC441&gt;BT$6,"YES","NO")</f>
        <v>NO</v>
      </c>
      <c r="BU441" s="67" t="str">
        <f>IF(AD441&gt;BU$6,"YES","NO")</f>
        <v>NO</v>
      </c>
      <c r="BV441" s="67" t="str">
        <f>IF(OR(BS441="YES",BT441="YES",BU441="YES"),"YES","NO")</f>
        <v>NO</v>
      </c>
      <c r="BW441" s="67" t="str">
        <f>+IF(BE441=1,BE$8,IF(BF441=1,BF$8,IF(BG441=1,BG$8,IF(BH441=1,BH$8,BI$8))))</f>
        <v>&lt;$15</v>
      </c>
      <c r="BX441" s="67" t="str">
        <f>+IF(BJ441=1,BJ$8,IF(BK441=1,BK$8,IF(BL441=1,BL$8,IF(BM441=1,BM$8,BN$8))))</f>
        <v>$20-25</v>
      </c>
    </row>
    <row r="442" spans="1:76" hidden="1" x14ac:dyDescent="0.2">
      <c r="A442" s="77" t="str">
        <f t="shared" si="28"/>
        <v>39-0000</v>
      </c>
      <c r="B442" s="77" t="str">
        <f>VLOOKUP(A442,'[1]2- &amp; 3-digit SOC'!$A$1:$B$121,2,FALSE)</f>
        <v>Personal Care and Service Occupations</v>
      </c>
      <c r="C442" s="77" t="str">
        <f t="shared" si="29"/>
        <v>39-0000 Personal Care and Service Occupations</v>
      </c>
      <c r="D442" s="77" t="str">
        <f t="shared" si="30"/>
        <v>39-5000</v>
      </c>
      <c r="E442" s="77" t="str">
        <f>VLOOKUP(D442,'[1]2- &amp; 3-digit SOC'!$A$1:$B$121,2,FALSE)</f>
        <v>Personal Appearance Workers</v>
      </c>
      <c r="F442" s="77" t="str">
        <f t="shared" si="31"/>
        <v>39-5000 Personal Appearance Workers</v>
      </c>
      <c r="G442" s="77" t="s">
        <v>1398</v>
      </c>
      <c r="H442" s="77" t="s">
        <v>1399</v>
      </c>
      <c r="I442" s="77" t="s">
        <v>1400</v>
      </c>
      <c r="J442" s="78" t="str">
        <f>CONCATENATE(H442, " (", R442, ")")</f>
        <v>Manicurists and Pedicurists ($26,759)</v>
      </c>
      <c r="K442" s="70">
        <v>4.61535464446</v>
      </c>
      <c r="L442" s="70">
        <v>8.41531283608</v>
      </c>
      <c r="M442" s="70">
        <v>12.8650794566</v>
      </c>
      <c r="N442" s="70">
        <v>16.161075715900001</v>
      </c>
      <c r="O442" s="70">
        <v>18.141027673499998</v>
      </c>
      <c r="P442" s="70">
        <v>30.091604531000002</v>
      </c>
      <c r="Q442" s="71">
        <v>26759.365269800001</v>
      </c>
      <c r="R442" s="71" t="str">
        <f>TEXT(Q442, "$#,###")</f>
        <v>$26,759</v>
      </c>
      <c r="S442" s="68" t="s">
        <v>89</v>
      </c>
      <c r="T442" s="68" t="s">
        <v>8</v>
      </c>
      <c r="U442" s="68" t="s">
        <v>8</v>
      </c>
      <c r="V442" s="61">
        <v>2273.1714299199998</v>
      </c>
      <c r="W442" s="61">
        <v>2647.0278154900002</v>
      </c>
      <c r="X442" s="61">
        <f>W442-V442</f>
        <v>373.85638557000038</v>
      </c>
      <c r="Y442" s="72">
        <f>X442/V442</f>
        <v>0.16446466845800434</v>
      </c>
      <c r="Z442" s="61">
        <v>2647.0278154900002</v>
      </c>
      <c r="AA442" s="61">
        <v>2851.1129836999999</v>
      </c>
      <c r="AB442" s="61">
        <f>AA442-Z442</f>
        <v>204.08516820999967</v>
      </c>
      <c r="AC442" s="72">
        <f>AB442/Z442</f>
        <v>7.7099744481612401E-2</v>
      </c>
      <c r="AD442" s="61">
        <v>1427.0190030599999</v>
      </c>
      <c r="AE442" s="61">
        <v>356.75475076499998</v>
      </c>
      <c r="AF442" s="61">
        <v>828.074368069</v>
      </c>
      <c r="AG442" s="61">
        <v>276.02478935599999</v>
      </c>
      <c r="AH442" s="62">
        <v>0.10199999999999999</v>
      </c>
      <c r="AI442" s="61">
        <v>2578.20858701</v>
      </c>
      <c r="AJ442" s="61">
        <v>703.84747480999999</v>
      </c>
      <c r="AK442" s="63">
        <f>AJ442/AI442</f>
        <v>0.27299865432000053</v>
      </c>
      <c r="AL442" s="73">
        <v>102.2</v>
      </c>
      <c r="AM442" s="74">
        <v>0.62989600000000001</v>
      </c>
      <c r="AN442" s="74">
        <v>0.63101600000000002</v>
      </c>
      <c r="AO442" s="75">
        <v>1.0489834961599999E-2</v>
      </c>
      <c r="AP442" s="75">
        <v>3.6377181662100001E-2</v>
      </c>
      <c r="AQ442" s="75">
        <v>3.59590610455E-2</v>
      </c>
      <c r="AR442" s="75">
        <v>0.216325849401</v>
      </c>
      <c r="AS442" s="75">
        <v>0.34559359777999998</v>
      </c>
      <c r="AT442" s="75">
        <v>0.22397609972599999</v>
      </c>
      <c r="AU442" s="75">
        <v>0.11511786929999999</v>
      </c>
      <c r="AV442" s="75">
        <v>1.6160506125300001E-2</v>
      </c>
      <c r="AW442" s="61">
        <v>1571</v>
      </c>
      <c r="AX442" s="61">
        <v>1262</v>
      </c>
      <c r="AY442" s="61">
        <v>1414</v>
      </c>
      <c r="AZ442" s="61">
        <v>1362</v>
      </c>
      <c r="BA442" s="61">
        <v>1280</v>
      </c>
      <c r="BB442" s="61">
        <f>SUM(AW442:BA442)</f>
        <v>6889</v>
      </c>
      <c r="BC442" s="61">
        <f>BA442-AW442</f>
        <v>-291</v>
      </c>
      <c r="BD442" s="62">
        <f>BC442/AW442</f>
        <v>-0.18523233609166137</v>
      </c>
      <c r="BE442" s="67">
        <f>IF(K442&lt;BE$6,1,0)</f>
        <v>1</v>
      </c>
      <c r="BF442" s="67">
        <f>+IF(AND(K442&gt;=BF$5,K442&lt;BF$6),1,0)</f>
        <v>0</v>
      </c>
      <c r="BG442" s="67">
        <f>+IF(AND(K442&gt;=BG$5,K442&lt;BG$6),1,0)</f>
        <v>0</v>
      </c>
      <c r="BH442" s="67">
        <f>+IF(AND(K442&gt;=BH$5,K442&lt;BH$6),1,0)</f>
        <v>0</v>
      </c>
      <c r="BI442" s="67">
        <f>+IF(K442&gt;=BI$6,1,0)</f>
        <v>0</v>
      </c>
      <c r="BJ442" s="67">
        <f>IF(M442&lt;BJ$6,1,0)</f>
        <v>1</v>
      </c>
      <c r="BK442" s="67">
        <f>+IF(AND(M442&gt;=BK$5,M442&lt;BK$6),1,0)</f>
        <v>0</v>
      </c>
      <c r="BL442" s="67">
        <f>+IF(AND(M442&gt;=BL$5,M442&lt;BL$6),1,0)</f>
        <v>0</v>
      </c>
      <c r="BM442" s="67">
        <f>+IF(AND(M442&gt;=BM$5,M442&lt;BM$6),1,0)</f>
        <v>0</v>
      </c>
      <c r="BN442" s="67">
        <f>+IF(M442&gt;=BN$6,1,0)</f>
        <v>0</v>
      </c>
      <c r="BO442" s="67" t="str">
        <f>+IF(M442&gt;=BO$6,"YES","NO")</f>
        <v>NO</v>
      </c>
      <c r="BP442" s="67" t="str">
        <f>+IF(K442&gt;=BP$6,"YES","NO")</f>
        <v>NO</v>
      </c>
      <c r="BQ442" s="67" t="str">
        <f>+IF(ISERROR(VLOOKUP(E442,'[1]Hi Tech List (2020)'!$A$2:$B$84,1,FALSE)),"NO","YES")</f>
        <v>NO</v>
      </c>
      <c r="BR442" s="67" t="str">
        <f>IF(AL442&gt;=BR$6,"YES","NO")</f>
        <v>YES</v>
      </c>
      <c r="BS442" s="67" t="str">
        <f>IF(AB442&gt;BS$6,"YES","NO")</f>
        <v>YES</v>
      </c>
      <c r="BT442" s="67" t="str">
        <f>IF(AC442&gt;BT$6,"YES","NO")</f>
        <v>NO</v>
      </c>
      <c r="BU442" s="67" t="str">
        <f>IF(AD442&gt;BU$6,"YES","NO")</f>
        <v>YES</v>
      </c>
      <c r="BV442" s="67" t="str">
        <f>IF(OR(BS442="YES",BT442="YES",BU442="YES"),"YES","NO")</f>
        <v>YES</v>
      </c>
      <c r="BW442" s="67" t="str">
        <f>+IF(BE442=1,BE$8,IF(BF442=1,BF$8,IF(BG442=1,BG$8,IF(BH442=1,BH$8,BI$8))))</f>
        <v>&lt;$15</v>
      </c>
      <c r="BX442" s="67" t="str">
        <f>+IF(BJ442=1,BJ$8,IF(BK442=1,BK$8,IF(BL442=1,BL$8,IF(BM442=1,BM$8,BN$8))))</f>
        <v>&lt;$15</v>
      </c>
    </row>
    <row r="443" spans="1:76" hidden="1" x14ac:dyDescent="0.2">
      <c r="A443" s="77" t="str">
        <f t="shared" si="28"/>
        <v>39-0000</v>
      </c>
      <c r="B443" s="77" t="str">
        <f>VLOOKUP(A443,'[1]2- &amp; 3-digit SOC'!$A$1:$B$121,2,FALSE)</f>
        <v>Personal Care and Service Occupations</v>
      </c>
      <c r="C443" s="77" t="str">
        <f t="shared" si="29"/>
        <v>39-0000 Personal Care and Service Occupations</v>
      </c>
      <c r="D443" s="77" t="str">
        <f t="shared" si="30"/>
        <v>39-5000</v>
      </c>
      <c r="E443" s="77" t="str">
        <f>VLOOKUP(D443,'[1]2- &amp; 3-digit SOC'!$A$1:$B$121,2,FALSE)</f>
        <v>Personal Appearance Workers</v>
      </c>
      <c r="F443" s="77" t="str">
        <f t="shared" si="31"/>
        <v>39-5000 Personal Appearance Workers</v>
      </c>
      <c r="G443" s="77" t="s">
        <v>1401</v>
      </c>
      <c r="H443" s="77" t="s">
        <v>1402</v>
      </c>
      <c r="I443" s="77" t="s">
        <v>1403</v>
      </c>
      <c r="J443" s="78" t="str">
        <f>CONCATENATE(H443, " (", R443, ")")</f>
        <v>Shampooers ($18,712)</v>
      </c>
      <c r="K443" s="70">
        <v>4.9774436910800004</v>
      </c>
      <c r="L443" s="70">
        <v>7.5574812338699999</v>
      </c>
      <c r="M443" s="70">
        <v>8.9959809694999997</v>
      </c>
      <c r="N443" s="70">
        <v>11.2901393384</v>
      </c>
      <c r="O443" s="70">
        <v>10.0500170418</v>
      </c>
      <c r="P443" s="70">
        <v>18.909286979099999</v>
      </c>
      <c r="Q443" s="71">
        <v>18711.640416599999</v>
      </c>
      <c r="R443" s="71" t="str">
        <f>TEXT(Q443, "$#,###")</f>
        <v>$18,712</v>
      </c>
      <c r="S443" s="68" t="s">
        <v>484</v>
      </c>
      <c r="T443" s="68" t="s">
        <v>8</v>
      </c>
      <c r="U443" s="68" t="s">
        <v>317</v>
      </c>
      <c r="V443" s="61">
        <v>489.91885535500001</v>
      </c>
      <c r="W443" s="61">
        <v>445.71739359700001</v>
      </c>
      <c r="X443" s="61">
        <f>W443-V443</f>
        <v>-44.201461757999994</v>
      </c>
      <c r="Y443" s="72">
        <f>X443/V443</f>
        <v>-9.0222005695149626E-2</v>
      </c>
      <c r="Z443" s="61">
        <v>445.71739359700001</v>
      </c>
      <c r="AA443" s="61">
        <v>484.11082523699997</v>
      </c>
      <c r="AB443" s="61">
        <f>AA443-Z443</f>
        <v>38.39343163999996</v>
      </c>
      <c r="AC443" s="72">
        <f>AB443/Z443</f>
        <v>8.6138508820936391E-2</v>
      </c>
      <c r="AD443" s="61">
        <v>238.42010839</v>
      </c>
      <c r="AE443" s="61">
        <v>59.605027097600001</v>
      </c>
      <c r="AF443" s="61">
        <v>140.572780962</v>
      </c>
      <c r="AG443" s="61">
        <v>46.857593653899997</v>
      </c>
      <c r="AH443" s="62">
        <v>0.10199999999999999</v>
      </c>
      <c r="AI443" s="61">
        <v>430.34425299600002</v>
      </c>
      <c r="AJ443" s="61">
        <v>193.798855538</v>
      </c>
      <c r="AK443" s="63">
        <f>AJ443/AI443</f>
        <v>0.45033448033475032</v>
      </c>
      <c r="AL443" s="73">
        <v>112</v>
      </c>
      <c r="AM443" s="74">
        <v>1.0036719999999999</v>
      </c>
      <c r="AN443" s="74">
        <v>1.0438769999999999</v>
      </c>
      <c r="AO443" s="76" t="s">
        <v>90</v>
      </c>
      <c r="AP443" s="75">
        <v>5.2950974914100002E-2</v>
      </c>
      <c r="AQ443" s="75">
        <v>6.7333092924799998E-2</v>
      </c>
      <c r="AR443" s="75">
        <v>0.28005766317899999</v>
      </c>
      <c r="AS443" s="75">
        <v>0.30564039469400001</v>
      </c>
      <c r="AT443" s="75">
        <v>0.184817301543</v>
      </c>
      <c r="AU443" s="75">
        <v>8.0397333058899997E-2</v>
      </c>
      <c r="AV443" s="76" t="s">
        <v>90</v>
      </c>
      <c r="AW443" s="61">
        <v>7</v>
      </c>
      <c r="AX443" s="61">
        <v>5</v>
      </c>
      <c r="AY443" s="61">
        <v>3</v>
      </c>
      <c r="AZ443" s="61">
        <v>4</v>
      </c>
      <c r="BA443" s="61">
        <v>8</v>
      </c>
      <c r="BB443" s="61">
        <f>SUM(AW443:BA443)</f>
        <v>27</v>
      </c>
      <c r="BC443" s="61">
        <f>BA443-AW443</f>
        <v>1</v>
      </c>
      <c r="BD443" s="62">
        <f>BC443/AW443</f>
        <v>0.14285714285714285</v>
      </c>
      <c r="BE443" s="67">
        <f>IF(K443&lt;BE$6,1,0)</f>
        <v>1</v>
      </c>
      <c r="BF443" s="67">
        <f>+IF(AND(K443&gt;=BF$5,K443&lt;BF$6),1,0)</f>
        <v>0</v>
      </c>
      <c r="BG443" s="67">
        <f>+IF(AND(K443&gt;=BG$5,K443&lt;BG$6),1,0)</f>
        <v>0</v>
      </c>
      <c r="BH443" s="67">
        <f>+IF(AND(K443&gt;=BH$5,K443&lt;BH$6),1,0)</f>
        <v>0</v>
      </c>
      <c r="BI443" s="67">
        <f>+IF(K443&gt;=BI$6,1,0)</f>
        <v>0</v>
      </c>
      <c r="BJ443" s="67">
        <f>IF(M443&lt;BJ$6,1,0)</f>
        <v>1</v>
      </c>
      <c r="BK443" s="67">
        <f>+IF(AND(M443&gt;=BK$5,M443&lt;BK$6),1,0)</f>
        <v>0</v>
      </c>
      <c r="BL443" s="67">
        <f>+IF(AND(M443&gt;=BL$5,M443&lt;BL$6),1,0)</f>
        <v>0</v>
      </c>
      <c r="BM443" s="67">
        <f>+IF(AND(M443&gt;=BM$5,M443&lt;BM$6),1,0)</f>
        <v>0</v>
      </c>
      <c r="BN443" s="67">
        <f>+IF(M443&gt;=BN$6,1,0)</f>
        <v>0</v>
      </c>
      <c r="BO443" s="67" t="str">
        <f>+IF(M443&gt;=BO$6,"YES","NO")</f>
        <v>NO</v>
      </c>
      <c r="BP443" s="67" t="str">
        <f>+IF(K443&gt;=BP$6,"YES","NO")</f>
        <v>NO</v>
      </c>
      <c r="BQ443" s="67" t="str">
        <f>+IF(ISERROR(VLOOKUP(E443,'[1]Hi Tech List (2020)'!$A$2:$B$84,1,FALSE)),"NO","YES")</f>
        <v>NO</v>
      </c>
      <c r="BR443" s="67" t="str">
        <f>IF(AL443&gt;=BR$6,"YES","NO")</f>
        <v>YES</v>
      </c>
      <c r="BS443" s="67" t="str">
        <f>IF(AB443&gt;BS$6,"YES","NO")</f>
        <v>NO</v>
      </c>
      <c r="BT443" s="67" t="str">
        <f>IF(AC443&gt;BT$6,"YES","NO")</f>
        <v>NO</v>
      </c>
      <c r="BU443" s="67" t="str">
        <f>IF(AD443&gt;BU$6,"YES","NO")</f>
        <v>YES</v>
      </c>
      <c r="BV443" s="67" t="str">
        <f>IF(OR(BS443="YES",BT443="YES",BU443="YES"),"YES","NO")</f>
        <v>YES</v>
      </c>
      <c r="BW443" s="67" t="str">
        <f>+IF(BE443=1,BE$8,IF(BF443=1,BF$8,IF(BG443=1,BG$8,IF(BH443=1,BH$8,BI$8))))</f>
        <v>&lt;$15</v>
      </c>
      <c r="BX443" s="67" t="str">
        <f>+IF(BJ443=1,BJ$8,IF(BK443=1,BK$8,IF(BL443=1,BL$8,IF(BM443=1,BM$8,BN$8))))</f>
        <v>&lt;$15</v>
      </c>
    </row>
    <row r="444" spans="1:76" hidden="1" x14ac:dyDescent="0.2">
      <c r="A444" s="77" t="str">
        <f t="shared" si="28"/>
        <v>39-0000</v>
      </c>
      <c r="B444" s="77" t="str">
        <f>VLOOKUP(A444,'[1]2- &amp; 3-digit SOC'!$A$1:$B$121,2,FALSE)</f>
        <v>Personal Care and Service Occupations</v>
      </c>
      <c r="C444" s="77" t="str">
        <f t="shared" si="29"/>
        <v>39-0000 Personal Care and Service Occupations</v>
      </c>
      <c r="D444" s="77" t="str">
        <f t="shared" si="30"/>
        <v>39-5000</v>
      </c>
      <c r="E444" s="77" t="str">
        <f>VLOOKUP(D444,'[1]2- &amp; 3-digit SOC'!$A$1:$B$121,2,FALSE)</f>
        <v>Personal Appearance Workers</v>
      </c>
      <c r="F444" s="77" t="str">
        <f t="shared" si="31"/>
        <v>39-5000 Personal Appearance Workers</v>
      </c>
      <c r="G444" s="77" t="s">
        <v>1404</v>
      </c>
      <c r="H444" s="77" t="s">
        <v>1405</v>
      </c>
      <c r="I444" s="77" t="s">
        <v>1406</v>
      </c>
      <c r="J444" s="78" t="str">
        <f>CONCATENATE(H444, " (", R444, ")")</f>
        <v>Skincare Specialists ($25,487)</v>
      </c>
      <c r="K444" s="70">
        <v>8.1015846380499994</v>
      </c>
      <c r="L444" s="70">
        <v>9.6280558483099998</v>
      </c>
      <c r="M444" s="70">
        <v>12.2534358408</v>
      </c>
      <c r="N444" s="70">
        <v>17.1597728956</v>
      </c>
      <c r="O444" s="70">
        <v>19.225614526400001</v>
      </c>
      <c r="P444" s="70">
        <v>30.964424360900001</v>
      </c>
      <c r="Q444" s="71">
        <v>25487.1465489</v>
      </c>
      <c r="R444" s="71" t="str">
        <f>TEXT(Q444, "$#,###")</f>
        <v>$25,487</v>
      </c>
      <c r="S444" s="68" t="s">
        <v>89</v>
      </c>
      <c r="T444" s="68" t="s">
        <v>8</v>
      </c>
      <c r="U444" s="68" t="s">
        <v>8</v>
      </c>
      <c r="V444" s="61">
        <v>2289.34609434</v>
      </c>
      <c r="W444" s="61">
        <v>2406.4132709300002</v>
      </c>
      <c r="X444" s="61">
        <f>W444-V444</f>
        <v>117.06717659000014</v>
      </c>
      <c r="Y444" s="72">
        <f>X444/V444</f>
        <v>5.1135639508341643E-2</v>
      </c>
      <c r="Z444" s="61">
        <v>2406.4132709300002</v>
      </c>
      <c r="AA444" s="61">
        <v>2652.82335711</v>
      </c>
      <c r="AB444" s="61">
        <f>AA444-Z444</f>
        <v>246.41008617999978</v>
      </c>
      <c r="AC444" s="72">
        <f>AB444/Z444</f>
        <v>0.1023972437139903</v>
      </c>
      <c r="AD444" s="61">
        <v>1344.5635152100001</v>
      </c>
      <c r="AE444" s="61">
        <v>336.14087880099999</v>
      </c>
      <c r="AF444" s="61">
        <v>764.26584214699994</v>
      </c>
      <c r="AG444" s="61">
        <v>254.75528071599999</v>
      </c>
      <c r="AH444" s="62">
        <v>0.10199999999999999</v>
      </c>
      <c r="AI444" s="61">
        <v>2301.82017752</v>
      </c>
      <c r="AJ444" s="61">
        <v>1324.43473036</v>
      </c>
      <c r="AK444" s="63">
        <f>AJ444/AI444</f>
        <v>0.5753858373884605</v>
      </c>
      <c r="AL444" s="73">
        <v>93.7</v>
      </c>
      <c r="AM444" s="74">
        <v>1.2828649999999999</v>
      </c>
      <c r="AN444" s="74">
        <v>1.3141860000000001</v>
      </c>
      <c r="AO444" s="75">
        <v>9.4113835340299996E-3</v>
      </c>
      <c r="AP444" s="75">
        <v>4.8136044468699998E-2</v>
      </c>
      <c r="AQ444" s="75">
        <v>6.8625255166400001E-2</v>
      </c>
      <c r="AR444" s="75">
        <v>0.29657092020100001</v>
      </c>
      <c r="AS444" s="75">
        <v>0.29409023004099999</v>
      </c>
      <c r="AT444" s="75">
        <v>0.17886017398000001</v>
      </c>
      <c r="AU444" s="75">
        <v>8.6558244337500007E-2</v>
      </c>
      <c r="AV444" s="75">
        <v>1.7747748272399999E-2</v>
      </c>
      <c r="AW444" s="61">
        <v>1923</v>
      </c>
      <c r="AX444" s="61">
        <v>1660</v>
      </c>
      <c r="AY444" s="61">
        <v>1867</v>
      </c>
      <c r="AZ444" s="61">
        <v>1868</v>
      </c>
      <c r="BA444" s="61">
        <v>1855</v>
      </c>
      <c r="BB444" s="61">
        <f>SUM(AW444:BA444)</f>
        <v>9173</v>
      </c>
      <c r="BC444" s="61">
        <f>BA444-AW444</f>
        <v>-68</v>
      </c>
      <c r="BD444" s="62">
        <f>BC444/AW444</f>
        <v>-3.5361414456578262E-2</v>
      </c>
      <c r="BE444" s="67">
        <f>IF(K444&lt;BE$6,1,0)</f>
        <v>1</v>
      </c>
      <c r="BF444" s="67">
        <f>+IF(AND(K444&gt;=BF$5,K444&lt;BF$6),1,0)</f>
        <v>0</v>
      </c>
      <c r="BG444" s="67">
        <f>+IF(AND(K444&gt;=BG$5,K444&lt;BG$6),1,0)</f>
        <v>0</v>
      </c>
      <c r="BH444" s="67">
        <f>+IF(AND(K444&gt;=BH$5,K444&lt;BH$6),1,0)</f>
        <v>0</v>
      </c>
      <c r="BI444" s="67">
        <f>+IF(K444&gt;=BI$6,1,0)</f>
        <v>0</v>
      </c>
      <c r="BJ444" s="67">
        <f>IF(M444&lt;BJ$6,1,0)</f>
        <v>1</v>
      </c>
      <c r="BK444" s="67">
        <f>+IF(AND(M444&gt;=BK$5,M444&lt;BK$6),1,0)</f>
        <v>0</v>
      </c>
      <c r="BL444" s="67">
        <f>+IF(AND(M444&gt;=BL$5,M444&lt;BL$6),1,0)</f>
        <v>0</v>
      </c>
      <c r="BM444" s="67">
        <f>+IF(AND(M444&gt;=BM$5,M444&lt;BM$6),1,0)</f>
        <v>0</v>
      </c>
      <c r="BN444" s="67">
        <f>+IF(M444&gt;=BN$6,1,0)</f>
        <v>0</v>
      </c>
      <c r="BO444" s="67" t="str">
        <f>+IF(M444&gt;=BO$6,"YES","NO")</f>
        <v>NO</v>
      </c>
      <c r="BP444" s="67" t="str">
        <f>+IF(K444&gt;=BP$6,"YES","NO")</f>
        <v>NO</v>
      </c>
      <c r="BQ444" s="67" t="str">
        <f>+IF(ISERROR(VLOOKUP(E444,'[1]Hi Tech List (2020)'!$A$2:$B$84,1,FALSE)),"NO","YES")</f>
        <v>NO</v>
      </c>
      <c r="BR444" s="67" t="str">
        <f>IF(AL444&gt;=BR$6,"YES","NO")</f>
        <v>NO</v>
      </c>
      <c r="BS444" s="67" t="str">
        <f>IF(AB444&gt;BS$6,"YES","NO")</f>
        <v>YES</v>
      </c>
      <c r="BT444" s="67" t="str">
        <f>IF(AC444&gt;BT$6,"YES","NO")</f>
        <v>NO</v>
      </c>
      <c r="BU444" s="67" t="str">
        <f>IF(AD444&gt;BU$6,"YES","NO")</f>
        <v>YES</v>
      </c>
      <c r="BV444" s="67" t="str">
        <f>IF(OR(BS444="YES",BT444="YES",BU444="YES"),"YES","NO")</f>
        <v>YES</v>
      </c>
      <c r="BW444" s="67" t="str">
        <f>+IF(BE444=1,BE$8,IF(BF444=1,BF$8,IF(BG444=1,BG$8,IF(BH444=1,BH$8,BI$8))))</f>
        <v>&lt;$15</v>
      </c>
      <c r="BX444" s="67" t="str">
        <f>+IF(BJ444=1,BJ$8,IF(BK444=1,BK$8,IF(BL444=1,BL$8,IF(BM444=1,BM$8,BN$8))))</f>
        <v>&lt;$15</v>
      </c>
    </row>
    <row r="445" spans="1:76" hidden="1" x14ac:dyDescent="0.2">
      <c r="A445" s="77" t="str">
        <f t="shared" si="28"/>
        <v>39-0000</v>
      </c>
      <c r="B445" s="77" t="str">
        <f>VLOOKUP(A445,'[1]2- &amp; 3-digit SOC'!$A$1:$B$121,2,FALSE)</f>
        <v>Personal Care and Service Occupations</v>
      </c>
      <c r="C445" s="77" t="str">
        <f t="shared" si="29"/>
        <v>39-0000 Personal Care and Service Occupations</v>
      </c>
      <c r="D445" s="77" t="str">
        <f t="shared" si="30"/>
        <v>39-6000</v>
      </c>
      <c r="E445" s="77" t="str">
        <f>VLOOKUP(D445,'[1]2- &amp; 3-digit SOC'!$A$1:$B$121,2,FALSE)</f>
        <v>Baggage Porters, Bellhops, and Concierges</v>
      </c>
      <c r="F445" s="77" t="str">
        <f t="shared" si="31"/>
        <v>39-6000 Baggage Porters, Bellhops, and Concierges</v>
      </c>
      <c r="G445" s="77" t="s">
        <v>1407</v>
      </c>
      <c r="H445" s="77" t="s">
        <v>1408</v>
      </c>
      <c r="I445" s="77" t="s">
        <v>1409</v>
      </c>
      <c r="J445" s="78" t="str">
        <f>CONCATENATE(H445, " (", R445, ")")</f>
        <v>Baggage Porters and Bellhops ($24,607)</v>
      </c>
      <c r="K445" s="70">
        <v>8.3766576177900003</v>
      </c>
      <c r="L445" s="70">
        <v>9.6060473122700003</v>
      </c>
      <c r="M445" s="70">
        <v>11.8301156699</v>
      </c>
      <c r="N445" s="70">
        <v>12.6222648915</v>
      </c>
      <c r="O445" s="70">
        <v>14.5502428251</v>
      </c>
      <c r="P445" s="70">
        <v>17.288762669600001</v>
      </c>
      <c r="Q445" s="71">
        <v>24606.640593399999</v>
      </c>
      <c r="R445" s="71" t="str">
        <f>TEXT(Q445, "$#,###")</f>
        <v>$24,607</v>
      </c>
      <c r="S445" s="68" t="s">
        <v>307</v>
      </c>
      <c r="T445" s="68" t="s">
        <v>8</v>
      </c>
      <c r="U445" s="68" t="s">
        <v>317</v>
      </c>
      <c r="V445" s="61">
        <v>723.34495841800003</v>
      </c>
      <c r="W445" s="61">
        <v>571.18549603199995</v>
      </c>
      <c r="X445" s="61">
        <f>W445-V445</f>
        <v>-152.15946238600009</v>
      </c>
      <c r="Y445" s="72">
        <f>X445/V445</f>
        <v>-0.21035532302427629</v>
      </c>
      <c r="Z445" s="61">
        <v>571.18549603199995</v>
      </c>
      <c r="AA445" s="61">
        <v>602.39081612699999</v>
      </c>
      <c r="AB445" s="61">
        <f>AA445-Z445</f>
        <v>31.205320095000047</v>
      </c>
      <c r="AC445" s="72">
        <f>AB445/Z445</f>
        <v>5.4632549866517985E-2</v>
      </c>
      <c r="AD445" s="61">
        <v>342.52944458299999</v>
      </c>
      <c r="AE445" s="61">
        <v>85.632361145700003</v>
      </c>
      <c r="AF445" s="61">
        <v>227.25149448600001</v>
      </c>
      <c r="AG445" s="61">
        <v>75.750498162</v>
      </c>
      <c r="AH445" s="62">
        <v>0.13</v>
      </c>
      <c r="AI445" s="61">
        <v>561.65628164999998</v>
      </c>
      <c r="AJ445" s="61">
        <v>555.75615859300001</v>
      </c>
      <c r="AK445" s="63">
        <f>AJ445/AI445</f>
        <v>0.98949513563764135</v>
      </c>
      <c r="AL445" s="73">
        <v>113.8</v>
      </c>
      <c r="AM445" s="74">
        <v>0.60643599999999998</v>
      </c>
      <c r="AN445" s="74">
        <v>0.61403799999999997</v>
      </c>
      <c r="AO445" s="76" t="s">
        <v>90</v>
      </c>
      <c r="AP445" s="75">
        <v>4.8665685488899997E-2</v>
      </c>
      <c r="AQ445" s="75">
        <v>7.4589554455200005E-2</v>
      </c>
      <c r="AR445" s="75">
        <v>0.22028796643000001</v>
      </c>
      <c r="AS445" s="75">
        <v>0.180824326254</v>
      </c>
      <c r="AT445" s="75">
        <v>0.189849899963</v>
      </c>
      <c r="AU445" s="75">
        <v>0.18053176316700001</v>
      </c>
      <c r="AV445" s="75">
        <v>9.7268480846399996E-2</v>
      </c>
      <c r="AW445" s="61">
        <v>0</v>
      </c>
      <c r="AX445" s="61">
        <v>0</v>
      </c>
      <c r="AY445" s="61">
        <v>0</v>
      </c>
      <c r="AZ445" s="61">
        <v>0</v>
      </c>
      <c r="BA445" s="61">
        <v>0</v>
      </c>
      <c r="BB445" s="61">
        <f>SUM(AW445:BA445)</f>
        <v>0</v>
      </c>
      <c r="BC445" s="61">
        <f>BA445-AW445</f>
        <v>0</v>
      </c>
      <c r="BD445" s="62">
        <v>0</v>
      </c>
      <c r="BE445" s="67">
        <f>IF(K445&lt;BE$6,1,0)</f>
        <v>1</v>
      </c>
      <c r="BF445" s="67">
        <f>+IF(AND(K445&gt;=BF$5,K445&lt;BF$6),1,0)</f>
        <v>0</v>
      </c>
      <c r="BG445" s="67">
        <f>+IF(AND(K445&gt;=BG$5,K445&lt;BG$6),1,0)</f>
        <v>0</v>
      </c>
      <c r="BH445" s="67">
        <f>+IF(AND(K445&gt;=BH$5,K445&lt;BH$6),1,0)</f>
        <v>0</v>
      </c>
      <c r="BI445" s="67">
        <f>+IF(K445&gt;=BI$6,1,0)</f>
        <v>0</v>
      </c>
      <c r="BJ445" s="67">
        <f>IF(M445&lt;BJ$6,1,0)</f>
        <v>1</v>
      </c>
      <c r="BK445" s="67">
        <f>+IF(AND(M445&gt;=BK$5,M445&lt;BK$6),1,0)</f>
        <v>0</v>
      </c>
      <c r="BL445" s="67">
        <f>+IF(AND(M445&gt;=BL$5,M445&lt;BL$6),1,0)</f>
        <v>0</v>
      </c>
      <c r="BM445" s="67">
        <f>+IF(AND(M445&gt;=BM$5,M445&lt;BM$6),1,0)</f>
        <v>0</v>
      </c>
      <c r="BN445" s="67">
        <f>+IF(M445&gt;=BN$6,1,0)</f>
        <v>0</v>
      </c>
      <c r="BO445" s="67" t="str">
        <f>+IF(M445&gt;=BO$6,"YES","NO")</f>
        <v>NO</v>
      </c>
      <c r="BP445" s="67" t="str">
        <f>+IF(K445&gt;=BP$6,"YES","NO")</f>
        <v>NO</v>
      </c>
      <c r="BQ445" s="67" t="str">
        <f>+IF(ISERROR(VLOOKUP(E445,'[1]Hi Tech List (2020)'!$A$2:$B$84,1,FALSE)),"NO","YES")</f>
        <v>NO</v>
      </c>
      <c r="BR445" s="67" t="str">
        <f>IF(AL445&gt;=BR$6,"YES","NO")</f>
        <v>YES</v>
      </c>
      <c r="BS445" s="67" t="str">
        <f>IF(AB445&gt;BS$6,"YES","NO")</f>
        <v>NO</v>
      </c>
      <c r="BT445" s="67" t="str">
        <f>IF(AC445&gt;BT$6,"YES","NO")</f>
        <v>NO</v>
      </c>
      <c r="BU445" s="67" t="str">
        <f>IF(AD445&gt;BU$6,"YES","NO")</f>
        <v>YES</v>
      </c>
      <c r="BV445" s="67" t="str">
        <f>IF(OR(BS445="YES",BT445="YES",BU445="YES"),"YES","NO")</f>
        <v>YES</v>
      </c>
      <c r="BW445" s="67" t="str">
        <f>+IF(BE445=1,BE$8,IF(BF445=1,BF$8,IF(BG445=1,BG$8,IF(BH445=1,BH$8,BI$8))))</f>
        <v>&lt;$15</v>
      </c>
      <c r="BX445" s="67" t="str">
        <f>+IF(BJ445=1,BJ$8,IF(BK445=1,BK$8,IF(BL445=1,BL$8,IF(BM445=1,BM$8,BN$8))))</f>
        <v>&lt;$15</v>
      </c>
    </row>
    <row r="446" spans="1:76" hidden="1" x14ac:dyDescent="0.2">
      <c r="A446" s="77" t="str">
        <f t="shared" si="28"/>
        <v>39-0000</v>
      </c>
      <c r="B446" s="77" t="str">
        <f>VLOOKUP(A446,'[1]2- &amp; 3-digit SOC'!$A$1:$B$121,2,FALSE)</f>
        <v>Personal Care and Service Occupations</v>
      </c>
      <c r="C446" s="77" t="str">
        <f t="shared" si="29"/>
        <v>39-0000 Personal Care and Service Occupations</v>
      </c>
      <c r="D446" s="77" t="str">
        <f t="shared" si="30"/>
        <v>39-6000</v>
      </c>
      <c r="E446" s="77" t="str">
        <f>VLOOKUP(D446,'[1]2- &amp; 3-digit SOC'!$A$1:$B$121,2,FALSE)</f>
        <v>Baggage Porters, Bellhops, and Concierges</v>
      </c>
      <c r="F446" s="77" t="str">
        <f t="shared" si="31"/>
        <v>39-6000 Baggage Porters, Bellhops, and Concierges</v>
      </c>
      <c r="G446" s="77" t="s">
        <v>1410</v>
      </c>
      <c r="H446" s="77" t="s">
        <v>1411</v>
      </c>
      <c r="I446" s="77" t="s">
        <v>1412</v>
      </c>
      <c r="J446" s="78" t="str">
        <f>CONCATENATE(H446, " (", R446, ")")</f>
        <v>Concierges ($32,737)</v>
      </c>
      <c r="K446" s="70">
        <v>11.258548404700001</v>
      </c>
      <c r="L446" s="70">
        <v>13.199006083900001</v>
      </c>
      <c r="M446" s="70">
        <v>15.7387770621</v>
      </c>
      <c r="N446" s="70">
        <v>16.156970628500002</v>
      </c>
      <c r="O446" s="70">
        <v>18.659044099900001</v>
      </c>
      <c r="P446" s="70">
        <v>21.926417296899999</v>
      </c>
      <c r="Q446" s="71">
        <v>32736.6562892</v>
      </c>
      <c r="R446" s="71" t="str">
        <f>TEXT(Q446, "$#,###")</f>
        <v>$32,737</v>
      </c>
      <c r="S446" s="68" t="s">
        <v>307</v>
      </c>
      <c r="T446" s="68" t="s">
        <v>8</v>
      </c>
      <c r="U446" s="68" t="s">
        <v>85</v>
      </c>
      <c r="V446" s="61">
        <v>944.19771790000004</v>
      </c>
      <c r="W446" s="61">
        <v>1077.36461669</v>
      </c>
      <c r="X446" s="61">
        <f>W446-V446</f>
        <v>133.16689879</v>
      </c>
      <c r="Y446" s="72">
        <f>X446/V446</f>
        <v>0.14103709028886227</v>
      </c>
      <c r="Z446" s="61">
        <v>1077.36461669</v>
      </c>
      <c r="AA446" s="61">
        <v>1128.7810497</v>
      </c>
      <c r="AB446" s="61">
        <f>AA446-Z446</f>
        <v>51.416433009999992</v>
      </c>
      <c r="AC446" s="72">
        <f>AB446/Z446</f>
        <v>4.7724263646199278E-2</v>
      </c>
      <c r="AD446" s="61">
        <v>636.79824785599999</v>
      </c>
      <c r="AE446" s="61">
        <v>159.199561964</v>
      </c>
      <c r="AF446" s="61">
        <v>427.31259019800001</v>
      </c>
      <c r="AG446" s="61">
        <v>142.43753006599999</v>
      </c>
      <c r="AH446" s="62">
        <v>0.13</v>
      </c>
      <c r="AI446" s="61">
        <v>1055.47732148</v>
      </c>
      <c r="AJ446" s="61">
        <v>1128.72435408</v>
      </c>
      <c r="AK446" s="63">
        <f>AJ446/AI446</f>
        <v>1.0693970690884125</v>
      </c>
      <c r="AL446" s="73">
        <v>103</v>
      </c>
      <c r="AM446" s="74">
        <v>1.0349429999999999</v>
      </c>
      <c r="AN446" s="74">
        <v>1.0337179999999999</v>
      </c>
      <c r="AO446" s="76" t="s">
        <v>90</v>
      </c>
      <c r="AP446" s="75">
        <v>4.53189328982E-2</v>
      </c>
      <c r="AQ446" s="75">
        <v>7.1612548395599995E-2</v>
      </c>
      <c r="AR446" s="75">
        <v>0.22784909663</v>
      </c>
      <c r="AS446" s="75">
        <v>0.17699765308000001</v>
      </c>
      <c r="AT446" s="75">
        <v>0.18954905312299999</v>
      </c>
      <c r="AU446" s="75">
        <v>0.185553395244</v>
      </c>
      <c r="AV446" s="75">
        <v>9.6755050343500001E-2</v>
      </c>
      <c r="AW446" s="61">
        <v>0</v>
      </c>
      <c r="AX446" s="61">
        <v>0</v>
      </c>
      <c r="AY446" s="61">
        <v>0</v>
      </c>
      <c r="AZ446" s="61">
        <v>0</v>
      </c>
      <c r="BA446" s="61">
        <v>0</v>
      </c>
      <c r="BB446" s="61">
        <f>SUM(AW446:BA446)</f>
        <v>0</v>
      </c>
      <c r="BC446" s="61">
        <f>BA446-AW446</f>
        <v>0</v>
      </c>
      <c r="BD446" s="62">
        <v>0</v>
      </c>
      <c r="BE446" s="67">
        <f>IF(K446&lt;BE$6,1,0)</f>
        <v>1</v>
      </c>
      <c r="BF446" s="67">
        <f>+IF(AND(K446&gt;=BF$5,K446&lt;BF$6),1,0)</f>
        <v>0</v>
      </c>
      <c r="BG446" s="67">
        <f>+IF(AND(K446&gt;=BG$5,K446&lt;BG$6),1,0)</f>
        <v>0</v>
      </c>
      <c r="BH446" s="67">
        <f>+IF(AND(K446&gt;=BH$5,K446&lt;BH$6),1,0)</f>
        <v>0</v>
      </c>
      <c r="BI446" s="67">
        <f>+IF(K446&gt;=BI$6,1,0)</f>
        <v>0</v>
      </c>
      <c r="BJ446" s="67">
        <f>IF(M446&lt;BJ$6,1,0)</f>
        <v>0</v>
      </c>
      <c r="BK446" s="67">
        <f>+IF(AND(M446&gt;=BK$5,M446&lt;BK$6),1,0)</f>
        <v>1</v>
      </c>
      <c r="BL446" s="67">
        <f>+IF(AND(M446&gt;=BL$5,M446&lt;BL$6),1,0)</f>
        <v>0</v>
      </c>
      <c r="BM446" s="67">
        <f>+IF(AND(M446&gt;=BM$5,M446&lt;BM$6),1,0)</f>
        <v>0</v>
      </c>
      <c r="BN446" s="67">
        <f>+IF(M446&gt;=BN$6,1,0)</f>
        <v>0</v>
      </c>
      <c r="BO446" s="67" t="str">
        <f>+IF(M446&gt;=BO$6,"YES","NO")</f>
        <v>NO</v>
      </c>
      <c r="BP446" s="67" t="str">
        <f>+IF(K446&gt;=BP$6,"YES","NO")</f>
        <v>NO</v>
      </c>
      <c r="BQ446" s="67" t="str">
        <f>+IF(ISERROR(VLOOKUP(E446,'[1]Hi Tech List (2020)'!$A$2:$B$84,1,FALSE)),"NO","YES")</f>
        <v>NO</v>
      </c>
      <c r="BR446" s="67" t="str">
        <f>IF(AL446&gt;=BR$6,"YES","NO")</f>
        <v>YES</v>
      </c>
      <c r="BS446" s="67" t="str">
        <f>IF(AB446&gt;BS$6,"YES","NO")</f>
        <v>NO</v>
      </c>
      <c r="BT446" s="67" t="str">
        <f>IF(AC446&gt;BT$6,"YES","NO")</f>
        <v>NO</v>
      </c>
      <c r="BU446" s="67" t="str">
        <f>IF(AD446&gt;BU$6,"YES","NO")</f>
        <v>YES</v>
      </c>
      <c r="BV446" s="67" t="str">
        <f>IF(OR(BS446="YES",BT446="YES",BU446="YES"),"YES","NO")</f>
        <v>YES</v>
      </c>
      <c r="BW446" s="67" t="str">
        <f>+IF(BE446=1,BE$8,IF(BF446=1,BF$8,IF(BG446=1,BG$8,IF(BH446=1,BH$8,BI$8))))</f>
        <v>&lt;$15</v>
      </c>
      <c r="BX446" s="67" t="str">
        <f>+IF(BJ446=1,BJ$8,IF(BK446=1,BK$8,IF(BL446=1,BL$8,IF(BM446=1,BM$8,BN$8))))</f>
        <v>$15-20</v>
      </c>
    </row>
    <row r="447" spans="1:76" hidden="1" x14ac:dyDescent="0.2">
      <c r="A447" s="77" t="str">
        <f t="shared" si="28"/>
        <v>39-0000</v>
      </c>
      <c r="B447" s="77" t="str">
        <f>VLOOKUP(A447,'[1]2- &amp; 3-digit SOC'!$A$1:$B$121,2,FALSE)</f>
        <v>Personal Care and Service Occupations</v>
      </c>
      <c r="C447" s="77" t="str">
        <f t="shared" si="29"/>
        <v>39-0000 Personal Care and Service Occupations</v>
      </c>
      <c r="D447" s="77" t="str">
        <f t="shared" si="30"/>
        <v>39-7000</v>
      </c>
      <c r="E447" s="77" t="str">
        <f>VLOOKUP(D447,'[1]2- &amp; 3-digit SOC'!$A$1:$B$121,2,FALSE)</f>
        <v>Tour and Travel Guides</v>
      </c>
      <c r="F447" s="77" t="str">
        <f t="shared" si="31"/>
        <v>39-7000 Tour and Travel Guides</v>
      </c>
      <c r="G447" s="77" t="s">
        <v>1413</v>
      </c>
      <c r="H447" s="77" t="s">
        <v>1414</v>
      </c>
      <c r="I447" s="77" t="s">
        <v>1415</v>
      </c>
      <c r="J447" s="78" t="str">
        <f>CONCATENATE(H447, " (", R447, ")")</f>
        <v>Tour and Travel Guides ($25,788)</v>
      </c>
      <c r="K447" s="70">
        <v>7.8813046483400004</v>
      </c>
      <c r="L447" s="70">
        <v>9.5064821961099994</v>
      </c>
      <c r="M447" s="70">
        <v>12.398090999400001</v>
      </c>
      <c r="N447" s="70">
        <v>15.9437761526</v>
      </c>
      <c r="O447" s="70">
        <v>16.6408087762</v>
      </c>
      <c r="P447" s="70">
        <v>22.444293918700001</v>
      </c>
      <c r="Q447" s="71">
        <v>25788.029278800001</v>
      </c>
      <c r="R447" s="71" t="str">
        <f>TEXT(Q447, "$#,###")</f>
        <v>$25,788</v>
      </c>
      <c r="S447" s="68" t="s">
        <v>307</v>
      </c>
      <c r="T447" s="68" t="s">
        <v>8</v>
      </c>
      <c r="U447" s="68" t="s">
        <v>85</v>
      </c>
      <c r="V447" s="61">
        <v>1179.07437394</v>
      </c>
      <c r="W447" s="61">
        <v>998.69975968799997</v>
      </c>
      <c r="X447" s="61">
        <f>W447-V447</f>
        <v>-180.37461425200001</v>
      </c>
      <c r="Y447" s="72">
        <f>X447/V447</f>
        <v>-0.15297984439205428</v>
      </c>
      <c r="Z447" s="61">
        <v>998.69975968799997</v>
      </c>
      <c r="AA447" s="61">
        <v>1051.8615398699999</v>
      </c>
      <c r="AB447" s="61">
        <f>AA447-Z447</f>
        <v>53.161780181999916</v>
      </c>
      <c r="AC447" s="72">
        <f>AB447/Z447</f>
        <v>5.3230993265291252E-2</v>
      </c>
      <c r="AD447" s="61">
        <v>731.37757974900001</v>
      </c>
      <c r="AE447" s="61">
        <v>182.844394937</v>
      </c>
      <c r="AF447" s="61">
        <v>495.75225508400001</v>
      </c>
      <c r="AG447" s="61">
        <v>165.25075169499999</v>
      </c>
      <c r="AH447" s="62">
        <v>0.16230366492100001</v>
      </c>
      <c r="AI447" s="61">
        <v>977.86714454299999</v>
      </c>
      <c r="AJ447" s="61">
        <v>758.46097725699997</v>
      </c>
      <c r="AK447" s="63">
        <f>AJ447/AI447</f>
        <v>0.77562783604051033</v>
      </c>
      <c r="AL447" s="73">
        <v>96.4</v>
      </c>
      <c r="AM447" s="74">
        <v>0.68044300000000002</v>
      </c>
      <c r="AN447" s="74">
        <v>0.68064999999999998</v>
      </c>
      <c r="AO447" s="75">
        <v>3.6688681816300001E-2</v>
      </c>
      <c r="AP447" s="75">
        <v>0.11051530486199999</v>
      </c>
      <c r="AQ447" s="75">
        <v>8.3565830062499999E-2</v>
      </c>
      <c r="AR447" s="75">
        <v>0.170799649236</v>
      </c>
      <c r="AS447" s="75">
        <v>0.12624782952800001</v>
      </c>
      <c r="AT447" s="75">
        <v>0.13751939693599999</v>
      </c>
      <c r="AU447" s="75">
        <v>0.17201183723399999</v>
      </c>
      <c r="AV447" s="75">
        <v>0.16265147032499999</v>
      </c>
      <c r="AW447" s="61">
        <v>47</v>
      </c>
      <c r="AX447" s="61">
        <v>26</v>
      </c>
      <c r="AY447" s="61">
        <v>18</v>
      </c>
      <c r="AZ447" s="61">
        <v>6</v>
      </c>
      <c r="BA447" s="61">
        <v>8</v>
      </c>
      <c r="BB447" s="61">
        <f>SUM(AW447:BA447)</f>
        <v>105</v>
      </c>
      <c r="BC447" s="61">
        <f>BA447-AW447</f>
        <v>-39</v>
      </c>
      <c r="BD447" s="62">
        <f>BC447/AW447</f>
        <v>-0.82978723404255317</v>
      </c>
      <c r="BE447" s="67">
        <f>IF(K447&lt;BE$6,1,0)</f>
        <v>1</v>
      </c>
      <c r="BF447" s="67">
        <f>+IF(AND(K447&gt;=BF$5,K447&lt;BF$6),1,0)</f>
        <v>0</v>
      </c>
      <c r="BG447" s="67">
        <f>+IF(AND(K447&gt;=BG$5,K447&lt;BG$6),1,0)</f>
        <v>0</v>
      </c>
      <c r="BH447" s="67">
        <f>+IF(AND(K447&gt;=BH$5,K447&lt;BH$6),1,0)</f>
        <v>0</v>
      </c>
      <c r="BI447" s="67">
        <f>+IF(K447&gt;=BI$6,1,0)</f>
        <v>0</v>
      </c>
      <c r="BJ447" s="67">
        <f>IF(M447&lt;BJ$6,1,0)</f>
        <v>1</v>
      </c>
      <c r="BK447" s="67">
        <f>+IF(AND(M447&gt;=BK$5,M447&lt;BK$6),1,0)</f>
        <v>0</v>
      </c>
      <c r="BL447" s="67">
        <f>+IF(AND(M447&gt;=BL$5,M447&lt;BL$6),1,0)</f>
        <v>0</v>
      </c>
      <c r="BM447" s="67">
        <f>+IF(AND(M447&gt;=BM$5,M447&lt;BM$6),1,0)</f>
        <v>0</v>
      </c>
      <c r="BN447" s="67">
        <f>+IF(M447&gt;=BN$6,1,0)</f>
        <v>0</v>
      </c>
      <c r="BO447" s="67" t="str">
        <f>+IF(M447&gt;=BO$6,"YES","NO")</f>
        <v>NO</v>
      </c>
      <c r="BP447" s="67" t="str">
        <f>+IF(K447&gt;=BP$6,"YES","NO")</f>
        <v>NO</v>
      </c>
      <c r="BQ447" s="67" t="str">
        <f>+IF(ISERROR(VLOOKUP(E447,'[1]Hi Tech List (2020)'!$A$2:$B$84,1,FALSE)),"NO","YES")</f>
        <v>NO</v>
      </c>
      <c r="BR447" s="67" t="str">
        <f>IF(AL447&gt;=BR$6,"YES","NO")</f>
        <v>NO</v>
      </c>
      <c r="BS447" s="67" t="str">
        <f>IF(AB447&gt;BS$6,"YES","NO")</f>
        <v>NO</v>
      </c>
      <c r="BT447" s="67" t="str">
        <f>IF(AC447&gt;BT$6,"YES","NO")</f>
        <v>NO</v>
      </c>
      <c r="BU447" s="67" t="str">
        <f>IF(AD447&gt;BU$6,"YES","NO")</f>
        <v>YES</v>
      </c>
      <c r="BV447" s="67" t="str">
        <f>IF(OR(BS447="YES",BT447="YES",BU447="YES"),"YES","NO")</f>
        <v>YES</v>
      </c>
      <c r="BW447" s="67" t="str">
        <f>+IF(BE447=1,BE$8,IF(BF447=1,BF$8,IF(BG447=1,BG$8,IF(BH447=1,BH$8,BI$8))))</f>
        <v>&lt;$15</v>
      </c>
      <c r="BX447" s="67" t="str">
        <f>+IF(BJ447=1,BJ$8,IF(BK447=1,BK$8,IF(BL447=1,BL$8,IF(BM447=1,BM$8,BN$8))))</f>
        <v>&lt;$15</v>
      </c>
    </row>
    <row r="448" spans="1:76" hidden="1" x14ac:dyDescent="0.2">
      <c r="A448" s="77" t="str">
        <f t="shared" si="28"/>
        <v>39-0000</v>
      </c>
      <c r="B448" s="77" t="str">
        <f>VLOOKUP(A448,'[1]2- &amp; 3-digit SOC'!$A$1:$B$121,2,FALSE)</f>
        <v>Personal Care and Service Occupations</v>
      </c>
      <c r="C448" s="77" t="str">
        <f t="shared" si="29"/>
        <v>39-0000 Personal Care and Service Occupations</v>
      </c>
      <c r="D448" s="77" t="str">
        <f t="shared" si="30"/>
        <v>39-9000</v>
      </c>
      <c r="E448" s="77" t="str">
        <f>VLOOKUP(D448,'[1]2- &amp; 3-digit SOC'!$A$1:$B$121,2,FALSE)</f>
        <v>Other Personal Care and Service Workers</v>
      </c>
      <c r="F448" s="77" t="str">
        <f t="shared" si="31"/>
        <v>39-9000 Other Personal Care and Service Workers</v>
      </c>
      <c r="G448" s="77" t="s">
        <v>1416</v>
      </c>
      <c r="H448" s="77" t="s">
        <v>1417</v>
      </c>
      <c r="I448" s="77" t="s">
        <v>1418</v>
      </c>
      <c r="J448" s="78" t="str">
        <f>CONCATENATE(H448, " (", R448, ")")</f>
        <v>Childcare Workers ($21,770)</v>
      </c>
      <c r="K448" s="70">
        <v>7.1593662928699997</v>
      </c>
      <c r="L448" s="70">
        <v>8.5246802447499999</v>
      </c>
      <c r="M448" s="70">
        <v>10.4661305195</v>
      </c>
      <c r="N448" s="70">
        <v>11.418411584099999</v>
      </c>
      <c r="O448" s="70">
        <v>13.4738738934</v>
      </c>
      <c r="P448" s="70">
        <v>16.8802503034</v>
      </c>
      <c r="Q448" s="71">
        <v>21769.551480599999</v>
      </c>
      <c r="R448" s="71" t="str">
        <f>TEXT(Q448, "$#,###")</f>
        <v>$21,770</v>
      </c>
      <c r="S448" s="68" t="s">
        <v>307</v>
      </c>
      <c r="T448" s="68" t="s">
        <v>8</v>
      </c>
      <c r="U448" s="68" t="s">
        <v>317</v>
      </c>
      <c r="V448" s="61">
        <v>36985.4726572</v>
      </c>
      <c r="W448" s="61">
        <v>37284.885256100002</v>
      </c>
      <c r="X448" s="61">
        <f>W448-V448</f>
        <v>299.41259890000219</v>
      </c>
      <c r="Y448" s="72">
        <f>X448/V448</f>
        <v>8.0954109110652466E-3</v>
      </c>
      <c r="Z448" s="61">
        <v>37284.885256100002</v>
      </c>
      <c r="AA448" s="61">
        <v>37788.641014100001</v>
      </c>
      <c r="AB448" s="61">
        <f>AA448-Z448</f>
        <v>503.75575799999933</v>
      </c>
      <c r="AC448" s="72">
        <f>AB448/Z448</f>
        <v>1.3510991237865812E-2</v>
      </c>
      <c r="AD448" s="61">
        <v>21671.817722600001</v>
      </c>
      <c r="AE448" s="61">
        <v>5417.9544306600001</v>
      </c>
      <c r="AF448" s="61">
        <v>15412.768775799999</v>
      </c>
      <c r="AG448" s="61">
        <v>5137.5895919300001</v>
      </c>
      <c r="AH448" s="62">
        <v>0.13700000000000001</v>
      </c>
      <c r="AI448" s="61">
        <v>36982.246408400002</v>
      </c>
      <c r="AJ448" s="61">
        <v>23218.730776699998</v>
      </c>
      <c r="AK448" s="63">
        <f>AJ448/AI448</f>
        <v>0.62783451606190654</v>
      </c>
      <c r="AL448" s="73">
        <v>88</v>
      </c>
      <c r="AM448" s="74">
        <v>1.062719</v>
      </c>
      <c r="AN448" s="74">
        <v>1.0665849999999999</v>
      </c>
      <c r="AO448" s="75">
        <v>5.8814257372299998E-2</v>
      </c>
      <c r="AP448" s="75">
        <v>0.106530501394</v>
      </c>
      <c r="AQ448" s="75">
        <v>0.10620312235400001</v>
      </c>
      <c r="AR448" s="75">
        <v>0.19108918739399999</v>
      </c>
      <c r="AS448" s="75">
        <v>0.15666999249899999</v>
      </c>
      <c r="AT448" s="75">
        <v>0.172167176974</v>
      </c>
      <c r="AU448" s="75">
        <v>0.13808693713799999</v>
      </c>
      <c r="AV448" s="75">
        <v>7.0438824875500003E-2</v>
      </c>
      <c r="AW448" s="61">
        <v>255</v>
      </c>
      <c r="AX448" s="61">
        <v>233</v>
      </c>
      <c r="AY448" s="61">
        <v>189</v>
      </c>
      <c r="AZ448" s="61">
        <v>245</v>
      </c>
      <c r="BA448" s="61">
        <v>224</v>
      </c>
      <c r="BB448" s="61">
        <f>SUM(AW448:BA448)</f>
        <v>1146</v>
      </c>
      <c r="BC448" s="61">
        <f>BA448-AW448</f>
        <v>-31</v>
      </c>
      <c r="BD448" s="62">
        <f>BC448/AW448</f>
        <v>-0.12156862745098039</v>
      </c>
      <c r="BE448" s="67">
        <f>IF(K448&lt;BE$6,1,0)</f>
        <v>1</v>
      </c>
      <c r="BF448" s="67">
        <f>+IF(AND(K448&gt;=BF$5,K448&lt;BF$6),1,0)</f>
        <v>0</v>
      </c>
      <c r="BG448" s="67">
        <f>+IF(AND(K448&gt;=BG$5,K448&lt;BG$6),1,0)</f>
        <v>0</v>
      </c>
      <c r="BH448" s="67">
        <f>+IF(AND(K448&gt;=BH$5,K448&lt;BH$6),1,0)</f>
        <v>0</v>
      </c>
      <c r="BI448" s="67">
        <f>+IF(K448&gt;=BI$6,1,0)</f>
        <v>0</v>
      </c>
      <c r="BJ448" s="67">
        <f>IF(M448&lt;BJ$6,1,0)</f>
        <v>1</v>
      </c>
      <c r="BK448" s="67">
        <f>+IF(AND(M448&gt;=BK$5,M448&lt;BK$6),1,0)</f>
        <v>0</v>
      </c>
      <c r="BL448" s="67">
        <f>+IF(AND(M448&gt;=BL$5,M448&lt;BL$6),1,0)</f>
        <v>0</v>
      </c>
      <c r="BM448" s="67">
        <f>+IF(AND(M448&gt;=BM$5,M448&lt;BM$6),1,0)</f>
        <v>0</v>
      </c>
      <c r="BN448" s="67">
        <f>+IF(M448&gt;=BN$6,1,0)</f>
        <v>0</v>
      </c>
      <c r="BO448" s="67" t="str">
        <f>+IF(M448&gt;=BO$6,"YES","NO")</f>
        <v>NO</v>
      </c>
      <c r="BP448" s="67" t="str">
        <f>+IF(K448&gt;=BP$6,"YES","NO")</f>
        <v>NO</v>
      </c>
      <c r="BQ448" s="67" t="str">
        <f>+IF(ISERROR(VLOOKUP(E448,'[1]Hi Tech List (2020)'!$A$2:$B$84,1,FALSE)),"NO","YES")</f>
        <v>NO</v>
      </c>
      <c r="BR448" s="67" t="str">
        <f>IF(AL448&gt;=BR$6,"YES","NO")</f>
        <v>NO</v>
      </c>
      <c r="BS448" s="67" t="str">
        <f>IF(AB448&gt;BS$6,"YES","NO")</f>
        <v>YES</v>
      </c>
      <c r="BT448" s="67" t="str">
        <f>IF(AC448&gt;BT$6,"YES","NO")</f>
        <v>NO</v>
      </c>
      <c r="BU448" s="67" t="str">
        <f>IF(AD448&gt;BU$6,"YES","NO")</f>
        <v>YES</v>
      </c>
      <c r="BV448" s="67" t="str">
        <f>IF(OR(BS448="YES",BT448="YES",BU448="YES"),"YES","NO")</f>
        <v>YES</v>
      </c>
      <c r="BW448" s="67" t="str">
        <f>+IF(BE448=1,BE$8,IF(BF448=1,BF$8,IF(BG448=1,BG$8,IF(BH448=1,BH$8,BI$8))))</f>
        <v>&lt;$15</v>
      </c>
      <c r="BX448" s="67" t="str">
        <f>+IF(BJ448=1,BJ$8,IF(BK448=1,BK$8,IF(BL448=1,BL$8,IF(BM448=1,BM$8,BN$8))))</f>
        <v>&lt;$15</v>
      </c>
    </row>
    <row r="449" spans="1:76" hidden="1" x14ac:dyDescent="0.2">
      <c r="A449" s="77" t="str">
        <f t="shared" si="28"/>
        <v>39-0000</v>
      </c>
      <c r="B449" s="77" t="str">
        <f>VLOOKUP(A449,'[1]2- &amp; 3-digit SOC'!$A$1:$B$121,2,FALSE)</f>
        <v>Personal Care and Service Occupations</v>
      </c>
      <c r="C449" s="77" t="str">
        <f t="shared" si="29"/>
        <v>39-0000 Personal Care and Service Occupations</v>
      </c>
      <c r="D449" s="77" t="str">
        <f t="shared" si="30"/>
        <v>39-9000</v>
      </c>
      <c r="E449" s="77" t="str">
        <f>VLOOKUP(D449,'[1]2- &amp; 3-digit SOC'!$A$1:$B$121,2,FALSE)</f>
        <v>Other Personal Care and Service Workers</v>
      </c>
      <c r="F449" s="77" t="str">
        <f t="shared" si="31"/>
        <v>39-9000 Other Personal Care and Service Workers</v>
      </c>
      <c r="G449" s="77" t="s">
        <v>1419</v>
      </c>
      <c r="H449" s="77" t="s">
        <v>1420</v>
      </c>
      <c r="I449" s="77" t="s">
        <v>1421</v>
      </c>
      <c r="J449" s="78" t="str">
        <f>CONCATENATE(H449, " (", R449, ")")</f>
        <v>Exercise Trainers and Group Fitness Instructors ($37,356)</v>
      </c>
      <c r="K449" s="70">
        <v>8.3119937789300007</v>
      </c>
      <c r="L449" s="70">
        <v>11.353044244499999</v>
      </c>
      <c r="M449" s="70">
        <v>17.959432999099999</v>
      </c>
      <c r="N449" s="70">
        <v>20.548062724499999</v>
      </c>
      <c r="O449" s="70">
        <v>26.698757554299998</v>
      </c>
      <c r="P449" s="70">
        <v>33.095232633000002</v>
      </c>
      <c r="Q449" s="71">
        <v>37355.620638100001</v>
      </c>
      <c r="R449" s="71" t="str">
        <f>TEXT(Q449, "$#,###")</f>
        <v>$37,356</v>
      </c>
      <c r="S449" s="68" t="s">
        <v>307</v>
      </c>
      <c r="T449" s="68" t="s">
        <v>8</v>
      </c>
      <c r="U449" s="68" t="s">
        <v>317</v>
      </c>
      <c r="V449" s="61">
        <v>9279.47263871</v>
      </c>
      <c r="W449" s="61">
        <v>9435.1196942000006</v>
      </c>
      <c r="X449" s="61">
        <f>W449-V449</f>
        <v>155.64705549000064</v>
      </c>
      <c r="Y449" s="72">
        <f>X449/V449</f>
        <v>1.6773265200514472E-2</v>
      </c>
      <c r="Z449" s="61">
        <v>9435.1196942000006</v>
      </c>
      <c r="AA449" s="61">
        <v>10075.0572603</v>
      </c>
      <c r="AB449" s="61">
        <f>AA449-Z449</f>
        <v>639.93756609999946</v>
      </c>
      <c r="AC449" s="72">
        <f>AB449/Z449</f>
        <v>6.7825060713684937E-2</v>
      </c>
      <c r="AD449" s="61">
        <v>6724.7867678100001</v>
      </c>
      <c r="AE449" s="61">
        <v>1681.1966919500001</v>
      </c>
      <c r="AF449" s="61">
        <v>4377.1234480200001</v>
      </c>
      <c r="AG449" s="61">
        <v>1459.0411493399999</v>
      </c>
      <c r="AH449" s="62">
        <v>0.151</v>
      </c>
      <c r="AI449" s="61">
        <v>9181.1178527299999</v>
      </c>
      <c r="AJ449" s="61">
        <v>9266.3745280999992</v>
      </c>
      <c r="AK449" s="63">
        <f>AJ449/AI449</f>
        <v>1.0092860887680086</v>
      </c>
      <c r="AL449" s="73">
        <v>84.4</v>
      </c>
      <c r="AM449" s="74">
        <v>1.057812</v>
      </c>
      <c r="AN449" s="74">
        <v>1.0589440000000001</v>
      </c>
      <c r="AO449" s="75">
        <v>6.3044513182899997E-2</v>
      </c>
      <c r="AP449" s="75">
        <v>8.8627380072099998E-2</v>
      </c>
      <c r="AQ449" s="75">
        <v>8.5381877980999998E-2</v>
      </c>
      <c r="AR449" s="75">
        <v>0.25358129382700001</v>
      </c>
      <c r="AS449" s="75">
        <v>0.21063153747300001</v>
      </c>
      <c r="AT449" s="75">
        <v>0.15246652913299999</v>
      </c>
      <c r="AU449" s="75">
        <v>9.9758070630599993E-2</v>
      </c>
      <c r="AV449" s="75">
        <v>4.6508797700799999E-2</v>
      </c>
      <c r="AW449" s="61">
        <v>201</v>
      </c>
      <c r="AX449" s="61">
        <v>196</v>
      </c>
      <c r="AY449" s="61">
        <v>218</v>
      </c>
      <c r="AZ449" s="61">
        <v>203</v>
      </c>
      <c r="BA449" s="61">
        <v>143</v>
      </c>
      <c r="BB449" s="61">
        <f>SUM(AW449:BA449)</f>
        <v>961</v>
      </c>
      <c r="BC449" s="61">
        <f>BA449-AW449</f>
        <v>-58</v>
      </c>
      <c r="BD449" s="62">
        <f>BC449/AW449</f>
        <v>-0.28855721393034828</v>
      </c>
      <c r="BE449" s="67">
        <f>IF(K449&lt;BE$6,1,0)</f>
        <v>1</v>
      </c>
      <c r="BF449" s="67">
        <f>+IF(AND(K449&gt;=BF$5,K449&lt;BF$6),1,0)</f>
        <v>0</v>
      </c>
      <c r="BG449" s="67">
        <f>+IF(AND(K449&gt;=BG$5,K449&lt;BG$6),1,0)</f>
        <v>0</v>
      </c>
      <c r="BH449" s="67">
        <f>+IF(AND(K449&gt;=BH$5,K449&lt;BH$6),1,0)</f>
        <v>0</v>
      </c>
      <c r="BI449" s="67">
        <f>+IF(K449&gt;=BI$6,1,0)</f>
        <v>0</v>
      </c>
      <c r="BJ449" s="67">
        <f>IF(M449&lt;BJ$6,1,0)</f>
        <v>0</v>
      </c>
      <c r="BK449" s="67">
        <f>+IF(AND(M449&gt;=BK$5,M449&lt;BK$6),1,0)</f>
        <v>1</v>
      </c>
      <c r="BL449" s="67">
        <f>+IF(AND(M449&gt;=BL$5,M449&lt;BL$6),1,0)</f>
        <v>0</v>
      </c>
      <c r="BM449" s="67">
        <f>+IF(AND(M449&gt;=BM$5,M449&lt;BM$6),1,0)</f>
        <v>0</v>
      </c>
      <c r="BN449" s="67">
        <f>+IF(M449&gt;=BN$6,1,0)</f>
        <v>0</v>
      </c>
      <c r="BO449" s="67" t="str">
        <f>+IF(M449&gt;=BO$6,"YES","NO")</f>
        <v>NO</v>
      </c>
      <c r="BP449" s="67" t="str">
        <f>+IF(K449&gt;=BP$6,"YES","NO")</f>
        <v>NO</v>
      </c>
      <c r="BQ449" s="67" t="str">
        <f>+IF(ISERROR(VLOOKUP(E449,'[1]Hi Tech List (2020)'!$A$2:$B$84,1,FALSE)),"NO","YES")</f>
        <v>NO</v>
      </c>
      <c r="BR449" s="67" t="str">
        <f>IF(AL449&gt;=BR$6,"YES","NO")</f>
        <v>NO</v>
      </c>
      <c r="BS449" s="67" t="str">
        <f>IF(AB449&gt;BS$6,"YES","NO")</f>
        <v>YES</v>
      </c>
      <c r="BT449" s="67" t="str">
        <f>IF(AC449&gt;BT$6,"YES","NO")</f>
        <v>NO</v>
      </c>
      <c r="BU449" s="67" t="str">
        <f>IF(AD449&gt;BU$6,"YES","NO")</f>
        <v>YES</v>
      </c>
      <c r="BV449" s="67" t="str">
        <f>IF(OR(BS449="YES",BT449="YES",BU449="YES"),"YES","NO")</f>
        <v>YES</v>
      </c>
      <c r="BW449" s="67" t="str">
        <f>+IF(BE449=1,BE$8,IF(BF449=1,BF$8,IF(BG449=1,BG$8,IF(BH449=1,BH$8,BI$8))))</f>
        <v>&lt;$15</v>
      </c>
      <c r="BX449" s="67" t="str">
        <f>+IF(BJ449=1,BJ$8,IF(BK449=1,BK$8,IF(BL449=1,BL$8,IF(BM449=1,BM$8,BN$8))))</f>
        <v>$15-20</v>
      </c>
    </row>
    <row r="450" spans="1:76" hidden="1" x14ac:dyDescent="0.2">
      <c r="A450" s="77" t="str">
        <f t="shared" si="28"/>
        <v>39-0000</v>
      </c>
      <c r="B450" s="77" t="str">
        <f>VLOOKUP(A450,'[1]2- &amp; 3-digit SOC'!$A$1:$B$121,2,FALSE)</f>
        <v>Personal Care and Service Occupations</v>
      </c>
      <c r="C450" s="77" t="str">
        <f t="shared" si="29"/>
        <v>39-0000 Personal Care and Service Occupations</v>
      </c>
      <c r="D450" s="77" t="str">
        <f t="shared" si="30"/>
        <v>39-9000</v>
      </c>
      <c r="E450" s="77" t="str">
        <f>VLOOKUP(D450,'[1]2- &amp; 3-digit SOC'!$A$1:$B$121,2,FALSE)</f>
        <v>Other Personal Care and Service Workers</v>
      </c>
      <c r="F450" s="77" t="str">
        <f t="shared" si="31"/>
        <v>39-9000 Other Personal Care and Service Workers</v>
      </c>
      <c r="G450" s="77" t="s">
        <v>1422</v>
      </c>
      <c r="H450" s="77" t="s">
        <v>1423</v>
      </c>
      <c r="I450" s="77" t="s">
        <v>1424</v>
      </c>
      <c r="J450" s="78" t="str">
        <f>CONCATENATE(H450, " (", R450, ")")</f>
        <v>Recreation Workers ($22,910)</v>
      </c>
      <c r="K450" s="70">
        <v>7.8474492159800002</v>
      </c>
      <c r="L450" s="70">
        <v>9.0653688494400004</v>
      </c>
      <c r="M450" s="70">
        <v>11.0146511186</v>
      </c>
      <c r="N450" s="70">
        <v>12.777592116799999</v>
      </c>
      <c r="O450" s="70">
        <v>14.187818783399999</v>
      </c>
      <c r="P450" s="70">
        <v>19.326415835500001</v>
      </c>
      <c r="Q450" s="71">
        <v>22910.474326700001</v>
      </c>
      <c r="R450" s="71" t="str">
        <f>TEXT(Q450, "$#,###")</f>
        <v>$22,910</v>
      </c>
      <c r="S450" s="68" t="s">
        <v>307</v>
      </c>
      <c r="T450" s="68" t="s">
        <v>8</v>
      </c>
      <c r="U450" s="68" t="s">
        <v>317</v>
      </c>
      <c r="V450" s="61">
        <v>7422.7294363000001</v>
      </c>
      <c r="W450" s="61">
        <v>7257.8303334700004</v>
      </c>
      <c r="X450" s="61">
        <f>W450-V450</f>
        <v>-164.89910282999972</v>
      </c>
      <c r="Y450" s="72">
        <f>X450/V450</f>
        <v>-2.2215426851419334E-2</v>
      </c>
      <c r="Z450" s="61">
        <v>7257.8303334700004</v>
      </c>
      <c r="AA450" s="61">
        <v>7611.8629296199997</v>
      </c>
      <c r="AB450" s="61">
        <f>AA450-Z450</f>
        <v>354.03259614999934</v>
      </c>
      <c r="AC450" s="72">
        <f>AB450/Z450</f>
        <v>4.8779398233843092E-2</v>
      </c>
      <c r="AD450" s="61">
        <v>4934.7550037499996</v>
      </c>
      <c r="AE450" s="61">
        <v>1233.6887509400001</v>
      </c>
      <c r="AF450" s="61">
        <v>3344.7436227799999</v>
      </c>
      <c r="AG450" s="61">
        <v>1114.9145409299999</v>
      </c>
      <c r="AH450" s="62">
        <v>0.151</v>
      </c>
      <c r="AI450" s="61">
        <v>7110.3998227499997</v>
      </c>
      <c r="AJ450" s="61">
        <v>6661.0394300899998</v>
      </c>
      <c r="AK450" s="63">
        <f>AJ450/AI450</f>
        <v>0.93680237344428174</v>
      </c>
      <c r="AL450" s="73">
        <v>88</v>
      </c>
      <c r="AM450" s="74">
        <v>0.74637299999999995</v>
      </c>
      <c r="AN450" s="74">
        <v>0.74359500000000001</v>
      </c>
      <c r="AO450" s="75">
        <v>7.1155894885400001E-2</v>
      </c>
      <c r="AP450" s="75">
        <v>0.118411509336</v>
      </c>
      <c r="AQ450" s="75">
        <v>8.4514803381600001E-2</v>
      </c>
      <c r="AR450" s="75">
        <v>0.21159512280000001</v>
      </c>
      <c r="AS450" s="75">
        <v>0.17808425152999999</v>
      </c>
      <c r="AT450" s="75">
        <v>0.157733547025</v>
      </c>
      <c r="AU450" s="75">
        <v>0.120998854812</v>
      </c>
      <c r="AV450" s="75">
        <v>5.7506016230100002E-2</v>
      </c>
      <c r="AW450" s="61">
        <v>192</v>
      </c>
      <c r="AX450" s="61">
        <v>207</v>
      </c>
      <c r="AY450" s="61">
        <v>219</v>
      </c>
      <c r="AZ450" s="61">
        <v>235</v>
      </c>
      <c r="BA450" s="61">
        <v>211</v>
      </c>
      <c r="BB450" s="61">
        <f>SUM(AW450:BA450)</f>
        <v>1064</v>
      </c>
      <c r="BC450" s="61">
        <f>BA450-AW450</f>
        <v>19</v>
      </c>
      <c r="BD450" s="62">
        <f>BC450/AW450</f>
        <v>9.8958333333333329E-2</v>
      </c>
      <c r="BE450" s="67">
        <f>IF(K450&lt;BE$6,1,0)</f>
        <v>1</v>
      </c>
      <c r="BF450" s="67">
        <f>+IF(AND(K450&gt;=BF$5,K450&lt;BF$6),1,0)</f>
        <v>0</v>
      </c>
      <c r="BG450" s="67">
        <f>+IF(AND(K450&gt;=BG$5,K450&lt;BG$6),1,0)</f>
        <v>0</v>
      </c>
      <c r="BH450" s="67">
        <f>+IF(AND(K450&gt;=BH$5,K450&lt;BH$6),1,0)</f>
        <v>0</v>
      </c>
      <c r="BI450" s="67">
        <f>+IF(K450&gt;=BI$6,1,0)</f>
        <v>0</v>
      </c>
      <c r="BJ450" s="67">
        <f>IF(M450&lt;BJ$6,1,0)</f>
        <v>1</v>
      </c>
      <c r="BK450" s="67">
        <f>+IF(AND(M450&gt;=BK$5,M450&lt;BK$6),1,0)</f>
        <v>0</v>
      </c>
      <c r="BL450" s="67">
        <f>+IF(AND(M450&gt;=BL$5,M450&lt;BL$6),1,0)</f>
        <v>0</v>
      </c>
      <c r="BM450" s="67">
        <f>+IF(AND(M450&gt;=BM$5,M450&lt;BM$6),1,0)</f>
        <v>0</v>
      </c>
      <c r="BN450" s="67">
        <f>+IF(M450&gt;=BN$6,1,0)</f>
        <v>0</v>
      </c>
      <c r="BO450" s="67" t="str">
        <f>+IF(M450&gt;=BO$6,"YES","NO")</f>
        <v>NO</v>
      </c>
      <c r="BP450" s="67" t="str">
        <f>+IF(K450&gt;=BP$6,"YES","NO")</f>
        <v>NO</v>
      </c>
      <c r="BQ450" s="67" t="str">
        <f>+IF(ISERROR(VLOOKUP(E450,'[1]Hi Tech List (2020)'!$A$2:$B$84,1,FALSE)),"NO","YES")</f>
        <v>NO</v>
      </c>
      <c r="BR450" s="67" t="str">
        <f>IF(AL450&gt;=BR$6,"YES","NO")</f>
        <v>NO</v>
      </c>
      <c r="BS450" s="67" t="str">
        <f>IF(AB450&gt;BS$6,"YES","NO")</f>
        <v>YES</v>
      </c>
      <c r="BT450" s="67" t="str">
        <f>IF(AC450&gt;BT$6,"YES","NO")</f>
        <v>NO</v>
      </c>
      <c r="BU450" s="67" t="str">
        <f>IF(AD450&gt;BU$6,"YES","NO")</f>
        <v>YES</v>
      </c>
      <c r="BV450" s="67" t="str">
        <f>IF(OR(BS450="YES",BT450="YES",BU450="YES"),"YES","NO")</f>
        <v>YES</v>
      </c>
      <c r="BW450" s="67" t="str">
        <f>+IF(BE450=1,BE$8,IF(BF450=1,BF$8,IF(BG450=1,BG$8,IF(BH450=1,BH$8,BI$8))))</f>
        <v>&lt;$15</v>
      </c>
      <c r="BX450" s="67" t="str">
        <f>+IF(BJ450=1,BJ$8,IF(BK450=1,BK$8,IF(BL450=1,BL$8,IF(BM450=1,BM$8,BN$8))))</f>
        <v>&lt;$15</v>
      </c>
    </row>
    <row r="451" spans="1:76" hidden="1" x14ac:dyDescent="0.2">
      <c r="A451" s="77" t="str">
        <f t="shared" si="28"/>
        <v>39-0000</v>
      </c>
      <c r="B451" s="77" t="str">
        <f>VLOOKUP(A451,'[1]2- &amp; 3-digit SOC'!$A$1:$B$121,2,FALSE)</f>
        <v>Personal Care and Service Occupations</v>
      </c>
      <c r="C451" s="77" t="str">
        <f t="shared" si="29"/>
        <v>39-0000 Personal Care and Service Occupations</v>
      </c>
      <c r="D451" s="77" t="str">
        <f t="shared" si="30"/>
        <v>39-9000</v>
      </c>
      <c r="E451" s="77" t="str">
        <f>VLOOKUP(D451,'[1]2- &amp; 3-digit SOC'!$A$1:$B$121,2,FALSE)</f>
        <v>Other Personal Care and Service Workers</v>
      </c>
      <c r="F451" s="77" t="str">
        <f t="shared" si="31"/>
        <v>39-9000 Other Personal Care and Service Workers</v>
      </c>
      <c r="G451" s="77" t="s">
        <v>1425</v>
      </c>
      <c r="H451" s="77" t="s">
        <v>1426</v>
      </c>
      <c r="I451" s="77" t="s">
        <v>1427</v>
      </c>
      <c r="J451" s="78" t="str">
        <f>CONCATENATE(H451, " (", R451, ")")</f>
        <v>Residential Advisors ($26,753)</v>
      </c>
      <c r="K451" s="70">
        <v>8.8531647550799999</v>
      </c>
      <c r="L451" s="70">
        <v>10.4331119603</v>
      </c>
      <c r="M451" s="70">
        <v>12.862243233499999</v>
      </c>
      <c r="N451" s="70">
        <v>13.9759984653</v>
      </c>
      <c r="O451" s="70">
        <v>16.9844511774</v>
      </c>
      <c r="P451" s="70">
        <v>21.141573210899999</v>
      </c>
      <c r="Q451" s="71">
        <v>26753.465925600001</v>
      </c>
      <c r="R451" s="71" t="str">
        <f>TEXT(Q451, "$#,###")</f>
        <v>$26,753</v>
      </c>
      <c r="S451" s="68" t="s">
        <v>307</v>
      </c>
      <c r="T451" s="68" t="s">
        <v>8</v>
      </c>
      <c r="U451" s="68" t="s">
        <v>317</v>
      </c>
      <c r="V451" s="61">
        <v>1313.15271962</v>
      </c>
      <c r="W451" s="61">
        <v>1160.2919042799999</v>
      </c>
      <c r="X451" s="61">
        <f>W451-V451</f>
        <v>-152.86081534000004</v>
      </c>
      <c r="Y451" s="72">
        <f>X451/V451</f>
        <v>-0.11640749248437371</v>
      </c>
      <c r="Z451" s="61">
        <v>1160.2919042799999</v>
      </c>
      <c r="AA451" s="61">
        <v>1257.2835790900001</v>
      </c>
      <c r="AB451" s="61">
        <f>AA451-Z451</f>
        <v>96.991674810000177</v>
      </c>
      <c r="AC451" s="72">
        <f>AB451/Z451</f>
        <v>8.3592477420745923E-2</v>
      </c>
      <c r="AD451" s="61">
        <v>796.06755428099996</v>
      </c>
      <c r="AE451" s="61">
        <v>199.01688856999999</v>
      </c>
      <c r="AF451" s="61">
        <v>502.18691145299999</v>
      </c>
      <c r="AG451" s="61">
        <v>167.39563715099999</v>
      </c>
      <c r="AH451" s="62">
        <v>0.14000000000000001</v>
      </c>
      <c r="AI451" s="61">
        <v>1118.3165741400001</v>
      </c>
      <c r="AJ451" s="61">
        <v>1046.2630007299999</v>
      </c>
      <c r="AK451" s="63">
        <f>AJ451/AI451</f>
        <v>0.93556960964706237</v>
      </c>
      <c r="AL451" s="73">
        <v>94.3</v>
      </c>
      <c r="AM451" s="74">
        <v>0.37442599999999998</v>
      </c>
      <c r="AN451" s="74">
        <v>0.38011699999999998</v>
      </c>
      <c r="AO451" s="75">
        <v>1.44144345934E-2</v>
      </c>
      <c r="AP451" s="75">
        <v>0.24015980981900001</v>
      </c>
      <c r="AQ451" s="75">
        <v>0.124362085498</v>
      </c>
      <c r="AR451" s="75">
        <v>0.21986623828400001</v>
      </c>
      <c r="AS451" s="75">
        <v>0.148559675216</v>
      </c>
      <c r="AT451" s="75">
        <v>0.122012338395</v>
      </c>
      <c r="AU451" s="75">
        <v>0.101923678514</v>
      </c>
      <c r="AV451" s="75">
        <v>2.8701739681399999E-2</v>
      </c>
      <c r="AW451" s="61">
        <v>0</v>
      </c>
      <c r="AX451" s="61">
        <v>0</v>
      </c>
      <c r="AY451" s="61">
        <v>0</v>
      </c>
      <c r="AZ451" s="61">
        <v>0</v>
      </c>
      <c r="BA451" s="61">
        <v>0</v>
      </c>
      <c r="BB451" s="61">
        <f>SUM(AW451:BA451)</f>
        <v>0</v>
      </c>
      <c r="BC451" s="61">
        <f>BA451-AW451</f>
        <v>0</v>
      </c>
      <c r="BD451" s="62">
        <v>0</v>
      </c>
      <c r="BE451" s="67">
        <f>IF(K451&lt;BE$6,1,0)</f>
        <v>1</v>
      </c>
      <c r="BF451" s="67">
        <f>+IF(AND(K451&gt;=BF$5,K451&lt;BF$6),1,0)</f>
        <v>0</v>
      </c>
      <c r="BG451" s="67">
        <f>+IF(AND(K451&gt;=BG$5,K451&lt;BG$6),1,0)</f>
        <v>0</v>
      </c>
      <c r="BH451" s="67">
        <f>+IF(AND(K451&gt;=BH$5,K451&lt;BH$6),1,0)</f>
        <v>0</v>
      </c>
      <c r="BI451" s="67">
        <f>+IF(K451&gt;=BI$6,1,0)</f>
        <v>0</v>
      </c>
      <c r="BJ451" s="67">
        <f>IF(M451&lt;BJ$6,1,0)</f>
        <v>1</v>
      </c>
      <c r="BK451" s="67">
        <f>+IF(AND(M451&gt;=BK$5,M451&lt;BK$6),1,0)</f>
        <v>0</v>
      </c>
      <c r="BL451" s="67">
        <f>+IF(AND(M451&gt;=BL$5,M451&lt;BL$6),1,0)</f>
        <v>0</v>
      </c>
      <c r="BM451" s="67">
        <f>+IF(AND(M451&gt;=BM$5,M451&lt;BM$6),1,0)</f>
        <v>0</v>
      </c>
      <c r="BN451" s="67">
        <f>+IF(M451&gt;=BN$6,1,0)</f>
        <v>0</v>
      </c>
      <c r="BO451" s="67" t="str">
        <f>+IF(M451&gt;=BO$6,"YES","NO")</f>
        <v>NO</v>
      </c>
      <c r="BP451" s="67" t="str">
        <f>+IF(K451&gt;=BP$6,"YES","NO")</f>
        <v>NO</v>
      </c>
      <c r="BQ451" s="67" t="str">
        <f>+IF(ISERROR(VLOOKUP(E451,'[1]Hi Tech List (2020)'!$A$2:$B$84,1,FALSE)),"NO","YES")</f>
        <v>NO</v>
      </c>
      <c r="BR451" s="67" t="str">
        <f>IF(AL451&gt;=BR$6,"YES","NO")</f>
        <v>NO</v>
      </c>
      <c r="BS451" s="67" t="str">
        <f>IF(AB451&gt;BS$6,"YES","NO")</f>
        <v>NO</v>
      </c>
      <c r="BT451" s="67" t="str">
        <f>IF(AC451&gt;BT$6,"YES","NO")</f>
        <v>NO</v>
      </c>
      <c r="BU451" s="67" t="str">
        <f>IF(AD451&gt;BU$6,"YES","NO")</f>
        <v>YES</v>
      </c>
      <c r="BV451" s="67" t="str">
        <f>IF(OR(BS451="YES",BT451="YES",BU451="YES"),"YES","NO")</f>
        <v>YES</v>
      </c>
      <c r="BW451" s="67" t="str">
        <f>+IF(BE451=1,BE$8,IF(BF451=1,BF$8,IF(BG451=1,BG$8,IF(BH451=1,BH$8,BI$8))))</f>
        <v>&lt;$15</v>
      </c>
      <c r="BX451" s="67" t="str">
        <f>+IF(BJ451=1,BJ$8,IF(BK451=1,BK$8,IF(BL451=1,BL$8,IF(BM451=1,BM$8,BN$8))))</f>
        <v>&lt;$15</v>
      </c>
    </row>
    <row r="452" spans="1:76" ht="25.5" hidden="1" x14ac:dyDescent="0.2">
      <c r="A452" s="77" t="str">
        <f t="shared" si="28"/>
        <v>39-0000</v>
      </c>
      <c r="B452" s="77" t="str">
        <f>VLOOKUP(A452,'[1]2- &amp; 3-digit SOC'!$A$1:$B$121,2,FALSE)</f>
        <v>Personal Care and Service Occupations</v>
      </c>
      <c r="C452" s="77" t="str">
        <f t="shared" si="29"/>
        <v>39-0000 Personal Care and Service Occupations</v>
      </c>
      <c r="D452" s="77" t="str">
        <f t="shared" si="30"/>
        <v>39-9000</v>
      </c>
      <c r="E452" s="77" t="str">
        <f>VLOOKUP(D452,'[1]2- &amp; 3-digit SOC'!$A$1:$B$121,2,FALSE)</f>
        <v>Other Personal Care and Service Workers</v>
      </c>
      <c r="F452" s="77" t="str">
        <f t="shared" si="31"/>
        <v>39-9000 Other Personal Care and Service Workers</v>
      </c>
      <c r="G452" s="77" t="s">
        <v>1428</v>
      </c>
      <c r="H452" s="77" t="s">
        <v>1429</v>
      </c>
      <c r="I452" s="77" t="s">
        <v>1430</v>
      </c>
      <c r="J452" s="78" t="str">
        <f>CONCATENATE(H452, " (", R452, ")")</f>
        <v>Crematory Operators and Personal Care and Service Workers, All Other ($25,088)</v>
      </c>
      <c r="K452" s="70">
        <v>6.5965982963599998</v>
      </c>
      <c r="L452" s="70">
        <v>8.73235762947</v>
      </c>
      <c r="M452" s="70">
        <v>12.0614762313</v>
      </c>
      <c r="N452" s="70">
        <v>17.2030523084</v>
      </c>
      <c r="O452" s="70">
        <v>20.905601622599999</v>
      </c>
      <c r="P452" s="70">
        <v>28.418119717900002</v>
      </c>
      <c r="Q452" s="71">
        <v>25087.8705611</v>
      </c>
      <c r="R452" s="71" t="str">
        <f>TEXT(Q452, "$#,###")</f>
        <v>$25,088</v>
      </c>
      <c r="S452" s="68" t="s">
        <v>307</v>
      </c>
      <c r="T452" s="68" t="s">
        <v>8</v>
      </c>
      <c r="U452" s="68" t="s">
        <v>317</v>
      </c>
      <c r="V452" s="61">
        <v>1915.1362259499999</v>
      </c>
      <c r="W452" s="61">
        <v>1798.4103247600001</v>
      </c>
      <c r="X452" s="61">
        <f>W452-V452</f>
        <v>-116.72590118999983</v>
      </c>
      <c r="Y452" s="72">
        <f>X452/V452</f>
        <v>-6.0949137512188278E-2</v>
      </c>
      <c r="Z452" s="61">
        <v>1798.4103247600001</v>
      </c>
      <c r="AA452" s="61">
        <v>1890.8068078199999</v>
      </c>
      <c r="AB452" s="61">
        <f>AA452-Z452</f>
        <v>92.396483059999809</v>
      </c>
      <c r="AC452" s="72">
        <f>AB452/Z452</f>
        <v>5.1376753006759028E-2</v>
      </c>
      <c r="AD452" s="61">
        <v>1064.06827952</v>
      </c>
      <c r="AE452" s="61">
        <v>266.01706988000001</v>
      </c>
      <c r="AF452" s="61">
        <v>704.09633633199996</v>
      </c>
      <c r="AG452" s="61">
        <v>234.698778777</v>
      </c>
      <c r="AH452" s="62">
        <v>0.128</v>
      </c>
      <c r="AI452" s="61">
        <v>1756.7106497</v>
      </c>
      <c r="AJ452" s="61">
        <v>582.070051304</v>
      </c>
      <c r="AK452" s="63">
        <f>AJ452/AI452</f>
        <v>0.33134087927536743</v>
      </c>
      <c r="AL452" s="73">
        <v>91.8</v>
      </c>
      <c r="AM452" s="74">
        <v>0.58111999999999997</v>
      </c>
      <c r="AN452" s="74">
        <v>0.57277</v>
      </c>
      <c r="AO452" s="75">
        <v>3.0393363335399999E-2</v>
      </c>
      <c r="AP452" s="75">
        <v>6.5119542632700006E-2</v>
      </c>
      <c r="AQ452" s="75">
        <v>8.5602019376899999E-2</v>
      </c>
      <c r="AR452" s="75">
        <v>0.242792854192</v>
      </c>
      <c r="AS452" s="75">
        <v>0.18811516779699999</v>
      </c>
      <c r="AT452" s="75">
        <v>0.15716190297900001</v>
      </c>
      <c r="AU452" s="75">
        <v>0.142166508577</v>
      </c>
      <c r="AV452" s="75">
        <v>8.8648641109999995E-2</v>
      </c>
      <c r="AW452" s="61">
        <v>0</v>
      </c>
      <c r="AX452" s="61">
        <v>0</v>
      </c>
      <c r="AY452" s="61">
        <v>0</v>
      </c>
      <c r="AZ452" s="61">
        <v>0</v>
      </c>
      <c r="BA452" s="61">
        <v>0</v>
      </c>
      <c r="BB452" s="61">
        <f>SUM(AW452:BA452)</f>
        <v>0</v>
      </c>
      <c r="BC452" s="61">
        <f>BA452-AW452</f>
        <v>0</v>
      </c>
      <c r="BD452" s="62">
        <v>0</v>
      </c>
      <c r="BE452" s="67">
        <f>IF(K452&lt;BE$6,1,0)</f>
        <v>1</v>
      </c>
      <c r="BF452" s="67">
        <f>+IF(AND(K452&gt;=BF$5,K452&lt;BF$6),1,0)</f>
        <v>0</v>
      </c>
      <c r="BG452" s="67">
        <f>+IF(AND(K452&gt;=BG$5,K452&lt;BG$6),1,0)</f>
        <v>0</v>
      </c>
      <c r="BH452" s="67">
        <f>+IF(AND(K452&gt;=BH$5,K452&lt;BH$6),1,0)</f>
        <v>0</v>
      </c>
      <c r="BI452" s="67">
        <f>+IF(K452&gt;=BI$6,1,0)</f>
        <v>0</v>
      </c>
      <c r="BJ452" s="67">
        <f>IF(M452&lt;BJ$6,1,0)</f>
        <v>1</v>
      </c>
      <c r="BK452" s="67">
        <f>+IF(AND(M452&gt;=BK$5,M452&lt;BK$6),1,0)</f>
        <v>0</v>
      </c>
      <c r="BL452" s="67">
        <f>+IF(AND(M452&gt;=BL$5,M452&lt;BL$6),1,0)</f>
        <v>0</v>
      </c>
      <c r="BM452" s="67">
        <f>+IF(AND(M452&gt;=BM$5,M452&lt;BM$6),1,0)</f>
        <v>0</v>
      </c>
      <c r="BN452" s="67">
        <f>+IF(M452&gt;=BN$6,1,0)</f>
        <v>0</v>
      </c>
      <c r="BO452" s="67" t="str">
        <f>+IF(M452&gt;=BO$6,"YES","NO")</f>
        <v>NO</v>
      </c>
      <c r="BP452" s="67" t="str">
        <f>+IF(K452&gt;=BP$6,"YES","NO")</f>
        <v>NO</v>
      </c>
      <c r="BQ452" s="67" t="str">
        <f>+IF(ISERROR(VLOOKUP(E452,'[1]Hi Tech List (2020)'!$A$2:$B$84,1,FALSE)),"NO","YES")</f>
        <v>NO</v>
      </c>
      <c r="BR452" s="67" t="str">
        <f>IF(AL452&gt;=BR$6,"YES","NO")</f>
        <v>NO</v>
      </c>
      <c r="BS452" s="67" t="str">
        <f>IF(AB452&gt;BS$6,"YES","NO")</f>
        <v>NO</v>
      </c>
      <c r="BT452" s="67" t="str">
        <f>IF(AC452&gt;BT$6,"YES","NO")</f>
        <v>NO</v>
      </c>
      <c r="BU452" s="67" t="str">
        <f>IF(AD452&gt;BU$6,"YES","NO")</f>
        <v>YES</v>
      </c>
      <c r="BV452" s="67" t="str">
        <f>IF(OR(BS452="YES",BT452="YES",BU452="YES"),"YES","NO")</f>
        <v>YES</v>
      </c>
      <c r="BW452" s="67" t="str">
        <f>+IF(BE452=1,BE$8,IF(BF452=1,BF$8,IF(BG452=1,BG$8,IF(BH452=1,BH$8,BI$8))))</f>
        <v>&lt;$15</v>
      </c>
      <c r="BX452" s="67" t="str">
        <f>+IF(BJ452=1,BJ$8,IF(BK452=1,BK$8,IF(BL452=1,BL$8,IF(BM452=1,BM$8,BN$8))))</f>
        <v>&lt;$15</v>
      </c>
    </row>
    <row r="453" spans="1:76" hidden="1" x14ac:dyDescent="0.2">
      <c r="A453" s="77" t="str">
        <f t="shared" si="28"/>
        <v>41-0000</v>
      </c>
      <c r="B453" s="77" t="str">
        <f>VLOOKUP(A453,'[1]2- &amp; 3-digit SOC'!$A$1:$B$121,2,FALSE)</f>
        <v>Sales and Related Occupations</v>
      </c>
      <c r="C453" s="77" t="str">
        <f t="shared" si="29"/>
        <v>41-0000 Sales and Related Occupations</v>
      </c>
      <c r="D453" s="77" t="str">
        <f t="shared" si="30"/>
        <v>41-1000</v>
      </c>
      <c r="E453" s="77" t="str">
        <f>VLOOKUP(D453,'[1]2- &amp; 3-digit SOC'!$A$1:$B$121,2,FALSE)</f>
        <v>Supervisors of Sales Workers</v>
      </c>
      <c r="F453" s="77" t="str">
        <f t="shared" si="31"/>
        <v>41-1000 Supervisors of Sales Workers</v>
      </c>
      <c r="G453" s="77" t="s">
        <v>1431</v>
      </c>
      <c r="H453" s="77" t="s">
        <v>1432</v>
      </c>
      <c r="I453" s="77" t="s">
        <v>1433</v>
      </c>
      <c r="J453" s="78" t="str">
        <f>CONCATENATE(H453, " (", R453, ")")</f>
        <v>First-Line Supervisors of Retail Sales Workers ($41,871)</v>
      </c>
      <c r="K453" s="70">
        <v>11.4900520414</v>
      </c>
      <c r="L453" s="70">
        <v>14.9054027682</v>
      </c>
      <c r="M453" s="70">
        <v>20.130401018600001</v>
      </c>
      <c r="N453" s="70">
        <v>22.245606561300001</v>
      </c>
      <c r="O453" s="70">
        <v>26.8429376526</v>
      </c>
      <c r="P453" s="70">
        <v>34.302100342400003</v>
      </c>
      <c r="Q453" s="71">
        <v>41871.234118599998</v>
      </c>
      <c r="R453" s="71" t="str">
        <f>TEXT(Q453, "$#,###")</f>
        <v>$41,871</v>
      </c>
      <c r="S453" s="68" t="s">
        <v>307</v>
      </c>
      <c r="T453" s="68" t="s">
        <v>546</v>
      </c>
      <c r="U453" s="68" t="s">
        <v>8</v>
      </c>
      <c r="V453" s="61">
        <v>33460.898294999999</v>
      </c>
      <c r="W453" s="61">
        <v>34167.736880600001</v>
      </c>
      <c r="X453" s="61">
        <f>W453-V453</f>
        <v>706.83858560000226</v>
      </c>
      <c r="Y453" s="72">
        <f>X453/V453</f>
        <v>2.1124315891591704E-2</v>
      </c>
      <c r="Z453" s="61">
        <v>34167.736880600001</v>
      </c>
      <c r="AA453" s="61">
        <v>34894.979235799998</v>
      </c>
      <c r="AB453" s="61">
        <f>AA453-Z453</f>
        <v>727.24235519999638</v>
      </c>
      <c r="AC453" s="72">
        <f>AB453/Z453</f>
        <v>2.1284475402668979E-2</v>
      </c>
      <c r="AD453" s="61">
        <v>14390.9835341</v>
      </c>
      <c r="AE453" s="61">
        <v>3597.74588352</v>
      </c>
      <c r="AF453" s="61">
        <v>10017.0720661</v>
      </c>
      <c r="AG453" s="61">
        <v>3339.02402205</v>
      </c>
      <c r="AH453" s="62">
        <v>9.7000000000000003E-2</v>
      </c>
      <c r="AI453" s="61">
        <v>33880.127683500003</v>
      </c>
      <c r="AJ453" s="61">
        <v>18452.148818599999</v>
      </c>
      <c r="AK453" s="63">
        <f>AJ453/AI453</f>
        <v>0.54463043914637899</v>
      </c>
      <c r="AL453" s="73">
        <v>87.8</v>
      </c>
      <c r="AM453" s="74">
        <v>1.018043</v>
      </c>
      <c r="AN453" s="74">
        <v>1.01918</v>
      </c>
      <c r="AO453" s="75">
        <v>2.6270250051099999E-3</v>
      </c>
      <c r="AP453" s="75">
        <v>2.5616664698099999E-2</v>
      </c>
      <c r="AQ453" s="75">
        <v>5.1634257441699999E-2</v>
      </c>
      <c r="AR453" s="75">
        <v>0.23181311105399999</v>
      </c>
      <c r="AS453" s="75">
        <v>0.25651928659599998</v>
      </c>
      <c r="AT453" s="75">
        <v>0.22235727777200001</v>
      </c>
      <c r="AU453" s="75">
        <v>0.152998661802</v>
      </c>
      <c r="AV453" s="75">
        <v>5.6433715630799998E-2</v>
      </c>
      <c r="AW453" s="61">
        <v>239</v>
      </c>
      <c r="AX453" s="61">
        <v>220</v>
      </c>
      <c r="AY453" s="61">
        <v>210</v>
      </c>
      <c r="AZ453" s="61">
        <v>176</v>
      </c>
      <c r="BA453" s="61">
        <v>147</v>
      </c>
      <c r="BB453" s="61">
        <f>SUM(AW453:BA453)</f>
        <v>992</v>
      </c>
      <c r="BC453" s="61">
        <f>BA453-AW453</f>
        <v>-92</v>
      </c>
      <c r="BD453" s="62">
        <f>BC453/AW453</f>
        <v>-0.38493723849372385</v>
      </c>
      <c r="BE453" s="67">
        <f>IF(K453&lt;BE$6,1,0)</f>
        <v>1</v>
      </c>
      <c r="BF453" s="67">
        <f>+IF(AND(K453&gt;=BF$5,K453&lt;BF$6),1,0)</f>
        <v>0</v>
      </c>
      <c r="BG453" s="67">
        <f>+IF(AND(K453&gt;=BG$5,K453&lt;BG$6),1,0)</f>
        <v>0</v>
      </c>
      <c r="BH453" s="67">
        <f>+IF(AND(K453&gt;=BH$5,K453&lt;BH$6),1,0)</f>
        <v>0</v>
      </c>
      <c r="BI453" s="67">
        <f>+IF(K453&gt;=BI$6,1,0)</f>
        <v>0</v>
      </c>
      <c r="BJ453" s="67">
        <f>IF(M453&lt;BJ$6,1,0)</f>
        <v>0</v>
      </c>
      <c r="BK453" s="67">
        <f>+IF(AND(M453&gt;=BK$5,M453&lt;BK$6),1,0)</f>
        <v>0</v>
      </c>
      <c r="BL453" s="67">
        <f>+IF(AND(M453&gt;=BL$5,M453&lt;BL$6),1,0)</f>
        <v>1</v>
      </c>
      <c r="BM453" s="67">
        <f>+IF(AND(M453&gt;=BM$5,M453&lt;BM$6),1,0)</f>
        <v>0</v>
      </c>
      <c r="BN453" s="67">
        <f>+IF(M453&gt;=BN$6,1,0)</f>
        <v>0</v>
      </c>
      <c r="BO453" s="67" t="str">
        <f>+IF(M453&gt;=BO$6,"YES","NO")</f>
        <v>NO</v>
      </c>
      <c r="BP453" s="67" t="str">
        <f>+IF(K453&gt;=BP$6,"YES","NO")</f>
        <v>NO</v>
      </c>
      <c r="BQ453" s="67" t="str">
        <f>+IF(ISERROR(VLOOKUP(E453,'[1]Hi Tech List (2020)'!$A$2:$B$84,1,FALSE)),"NO","YES")</f>
        <v>NO</v>
      </c>
      <c r="BR453" s="67" t="str">
        <f>IF(AL453&gt;=BR$6,"YES","NO")</f>
        <v>NO</v>
      </c>
      <c r="BS453" s="67" t="str">
        <f>IF(AB453&gt;BS$6,"YES","NO")</f>
        <v>YES</v>
      </c>
      <c r="BT453" s="67" t="str">
        <f>IF(AC453&gt;BT$6,"YES","NO")</f>
        <v>NO</v>
      </c>
      <c r="BU453" s="67" t="str">
        <f>IF(AD453&gt;BU$6,"YES","NO")</f>
        <v>YES</v>
      </c>
      <c r="BV453" s="67" t="str">
        <f>IF(OR(BS453="YES",BT453="YES",BU453="YES"),"YES","NO")</f>
        <v>YES</v>
      </c>
      <c r="BW453" s="67" t="str">
        <f>+IF(BE453=1,BE$8,IF(BF453=1,BF$8,IF(BG453=1,BG$8,IF(BH453=1,BH$8,BI$8))))</f>
        <v>&lt;$15</v>
      </c>
      <c r="BX453" s="67" t="str">
        <f>+IF(BJ453=1,BJ$8,IF(BK453=1,BK$8,IF(BL453=1,BL$8,IF(BM453=1,BM$8,BN$8))))</f>
        <v>$20-25</v>
      </c>
    </row>
    <row r="454" spans="1:76" ht="25.5" hidden="1" x14ac:dyDescent="0.2">
      <c r="A454" s="77" t="str">
        <f t="shared" si="28"/>
        <v>41-0000</v>
      </c>
      <c r="B454" s="77" t="str">
        <f>VLOOKUP(A454,'[1]2- &amp; 3-digit SOC'!$A$1:$B$121,2,FALSE)</f>
        <v>Sales and Related Occupations</v>
      </c>
      <c r="C454" s="77" t="str">
        <f t="shared" si="29"/>
        <v>41-0000 Sales and Related Occupations</v>
      </c>
      <c r="D454" s="77" t="str">
        <f t="shared" si="30"/>
        <v>41-1000</v>
      </c>
      <c r="E454" s="77" t="str">
        <f>VLOOKUP(D454,'[1]2- &amp; 3-digit SOC'!$A$1:$B$121,2,FALSE)</f>
        <v>Supervisors of Sales Workers</v>
      </c>
      <c r="F454" s="77" t="str">
        <f t="shared" si="31"/>
        <v>41-1000 Supervisors of Sales Workers</v>
      </c>
      <c r="G454" s="77" t="s">
        <v>1434</v>
      </c>
      <c r="H454" s="77" t="s">
        <v>1435</v>
      </c>
      <c r="I454" s="77" t="s">
        <v>1436</v>
      </c>
      <c r="J454" s="78" t="str">
        <f>CONCATENATE(H454, " (", R454, ")")</f>
        <v>First-Line Supervisors of Non-Retail Sales Workers ($72,499)</v>
      </c>
      <c r="K454" s="70">
        <v>13.048763146300001</v>
      </c>
      <c r="L454" s="70">
        <v>21.751433745300002</v>
      </c>
      <c r="M454" s="70">
        <v>34.855332643200001</v>
      </c>
      <c r="N454" s="70">
        <v>39.575749035699999</v>
      </c>
      <c r="O454" s="70">
        <v>49.756015167500003</v>
      </c>
      <c r="P454" s="70">
        <v>70.431465787799993</v>
      </c>
      <c r="Q454" s="71">
        <v>72499.091897799997</v>
      </c>
      <c r="R454" s="71" t="str">
        <f>TEXT(Q454, "$#,###")</f>
        <v>$72,499</v>
      </c>
      <c r="S454" s="68" t="s">
        <v>307</v>
      </c>
      <c r="T454" s="68" t="s">
        <v>546</v>
      </c>
      <c r="U454" s="68" t="s">
        <v>8</v>
      </c>
      <c r="V454" s="61">
        <v>11082.534857099999</v>
      </c>
      <c r="W454" s="61">
        <v>10916.6143577</v>
      </c>
      <c r="X454" s="61">
        <f>W454-V454</f>
        <v>-165.92049939999924</v>
      </c>
      <c r="Y454" s="72">
        <f>X454/V454</f>
        <v>-1.4971349202994175E-2</v>
      </c>
      <c r="Z454" s="61">
        <v>10916.6143577</v>
      </c>
      <c r="AA454" s="61">
        <v>11123.0221956</v>
      </c>
      <c r="AB454" s="61">
        <f>AA454-Z454</f>
        <v>206.40783790000023</v>
      </c>
      <c r="AC454" s="72">
        <f>AB454/Z454</f>
        <v>1.8907678803768597E-2</v>
      </c>
      <c r="AD454" s="61">
        <v>3893.1273388999998</v>
      </c>
      <c r="AE454" s="61">
        <v>973.28183472499995</v>
      </c>
      <c r="AF454" s="61">
        <v>2704.4449006700002</v>
      </c>
      <c r="AG454" s="61">
        <v>901.48163355500003</v>
      </c>
      <c r="AH454" s="62">
        <v>8.2000000000000003E-2</v>
      </c>
      <c r="AI454" s="61">
        <v>10814.1126535</v>
      </c>
      <c r="AJ454" s="61">
        <v>3348.5211801199998</v>
      </c>
      <c r="AK454" s="63">
        <f>AJ454/AI454</f>
        <v>0.30964363766233255</v>
      </c>
      <c r="AL454" s="73">
        <v>81.400000000000006</v>
      </c>
      <c r="AM454" s="74">
        <v>1.2809729999999999</v>
      </c>
      <c r="AN454" s="74">
        <v>1.267965</v>
      </c>
      <c r="AO454" s="76" t="s">
        <v>90</v>
      </c>
      <c r="AP454" s="75">
        <v>6.2984112925799996E-3</v>
      </c>
      <c r="AQ454" s="75">
        <v>2.4397342049100001E-2</v>
      </c>
      <c r="AR454" s="75">
        <v>0.164860779559</v>
      </c>
      <c r="AS454" s="75">
        <v>0.26261920525499999</v>
      </c>
      <c r="AT454" s="75">
        <v>0.26856260375800001</v>
      </c>
      <c r="AU454" s="75">
        <v>0.19914202679699999</v>
      </c>
      <c r="AV454" s="75">
        <v>7.3587619961200001E-2</v>
      </c>
      <c r="AW454" s="61">
        <v>201</v>
      </c>
      <c r="AX454" s="61">
        <v>179</v>
      </c>
      <c r="AY454" s="61">
        <v>142</v>
      </c>
      <c r="AZ454" s="61">
        <v>102</v>
      </c>
      <c r="BA454" s="61">
        <v>64</v>
      </c>
      <c r="BB454" s="61">
        <f>SUM(AW454:BA454)</f>
        <v>688</v>
      </c>
      <c r="BC454" s="61">
        <f>BA454-AW454</f>
        <v>-137</v>
      </c>
      <c r="BD454" s="62">
        <f>BC454/AW454</f>
        <v>-0.68159203980099503</v>
      </c>
      <c r="BE454" s="67">
        <f>IF(K454&lt;BE$6,1,0)</f>
        <v>1</v>
      </c>
      <c r="BF454" s="67">
        <f>+IF(AND(K454&gt;=BF$5,K454&lt;BF$6),1,0)</f>
        <v>0</v>
      </c>
      <c r="BG454" s="67">
        <f>+IF(AND(K454&gt;=BG$5,K454&lt;BG$6),1,0)</f>
        <v>0</v>
      </c>
      <c r="BH454" s="67">
        <f>+IF(AND(K454&gt;=BH$5,K454&lt;BH$6),1,0)</f>
        <v>0</v>
      </c>
      <c r="BI454" s="67">
        <f>+IF(K454&gt;=BI$6,1,0)</f>
        <v>0</v>
      </c>
      <c r="BJ454" s="67">
        <f>IF(M454&lt;BJ$6,1,0)</f>
        <v>0</v>
      </c>
      <c r="BK454" s="67">
        <f>+IF(AND(M454&gt;=BK$5,M454&lt;BK$6),1,0)</f>
        <v>0</v>
      </c>
      <c r="BL454" s="67">
        <f>+IF(AND(M454&gt;=BL$5,M454&lt;BL$6),1,0)</f>
        <v>0</v>
      </c>
      <c r="BM454" s="67">
        <f>+IF(AND(M454&gt;=BM$5,M454&lt;BM$6),1,0)</f>
        <v>0</v>
      </c>
      <c r="BN454" s="67">
        <f>+IF(M454&gt;=BN$6,1,0)</f>
        <v>1</v>
      </c>
      <c r="BO454" s="67" t="str">
        <f>+IF(M454&gt;=BO$6,"YES","NO")</f>
        <v>YES</v>
      </c>
      <c r="BP454" s="67" t="str">
        <f>+IF(K454&gt;=BP$6,"YES","NO")</f>
        <v>NO</v>
      </c>
      <c r="BQ454" s="67" t="str">
        <f>+IF(ISERROR(VLOOKUP(E454,'[1]Hi Tech List (2020)'!$A$2:$B$84,1,FALSE)),"NO","YES")</f>
        <v>NO</v>
      </c>
      <c r="BR454" s="67" t="str">
        <f>IF(AL454&gt;=BR$6,"YES","NO")</f>
        <v>NO</v>
      </c>
      <c r="BS454" s="67" t="str">
        <f>IF(AB454&gt;BS$6,"YES","NO")</f>
        <v>YES</v>
      </c>
      <c r="BT454" s="67" t="str">
        <f>IF(AC454&gt;BT$6,"YES","NO")</f>
        <v>NO</v>
      </c>
      <c r="BU454" s="67" t="str">
        <f>IF(AD454&gt;BU$6,"YES","NO")</f>
        <v>YES</v>
      </c>
      <c r="BV454" s="67" t="str">
        <f>IF(OR(BS454="YES",BT454="YES",BU454="YES"),"YES","NO")</f>
        <v>YES</v>
      </c>
      <c r="BW454" s="67" t="str">
        <f>+IF(BE454=1,BE$8,IF(BF454=1,BF$8,IF(BG454=1,BG$8,IF(BH454=1,BH$8,BI$8))))</f>
        <v>&lt;$15</v>
      </c>
      <c r="BX454" s="67" t="str">
        <f>+IF(BJ454=1,BJ$8,IF(BK454=1,BK$8,IF(BL454=1,BL$8,IF(BM454=1,BM$8,BN$8))))</f>
        <v>&gt;$30</v>
      </c>
    </row>
    <row r="455" spans="1:76" hidden="1" x14ac:dyDescent="0.2">
      <c r="A455" s="77" t="str">
        <f t="shared" si="28"/>
        <v>41-0000</v>
      </c>
      <c r="B455" s="77" t="str">
        <f>VLOOKUP(A455,'[1]2- &amp; 3-digit SOC'!$A$1:$B$121,2,FALSE)</f>
        <v>Sales and Related Occupations</v>
      </c>
      <c r="C455" s="77" t="str">
        <f t="shared" si="29"/>
        <v>41-0000 Sales and Related Occupations</v>
      </c>
      <c r="D455" s="77" t="str">
        <f t="shared" si="30"/>
        <v>41-2000</v>
      </c>
      <c r="E455" s="77" t="str">
        <f>VLOOKUP(D455,'[1]2- &amp; 3-digit SOC'!$A$1:$B$121,2,FALSE)</f>
        <v>Retail Sales Workers</v>
      </c>
      <c r="F455" s="77" t="str">
        <f t="shared" si="31"/>
        <v>41-2000 Retail Sales Workers</v>
      </c>
      <c r="G455" s="77" t="s">
        <v>1437</v>
      </c>
      <c r="H455" s="77" t="s">
        <v>1438</v>
      </c>
      <c r="I455" s="77" t="s">
        <v>1439</v>
      </c>
      <c r="J455" s="78" t="str">
        <f>CONCATENATE(H455, " (", R455, ")")</f>
        <v>Cashiers ($22,406)</v>
      </c>
      <c r="K455" s="70">
        <v>8.2665142926800002</v>
      </c>
      <c r="L455" s="70">
        <v>9.3562301984099996</v>
      </c>
      <c r="M455" s="70">
        <v>10.7719276411</v>
      </c>
      <c r="N455" s="70">
        <v>11.106912055</v>
      </c>
      <c r="O455" s="70">
        <v>12.285601789799999</v>
      </c>
      <c r="P455" s="70">
        <v>14.3018579811</v>
      </c>
      <c r="Q455" s="71">
        <v>22405.609493600001</v>
      </c>
      <c r="R455" s="71" t="str">
        <f>TEXT(Q455, "$#,###")</f>
        <v>$22,406</v>
      </c>
      <c r="S455" s="68" t="s">
        <v>484</v>
      </c>
      <c r="T455" s="68" t="s">
        <v>8</v>
      </c>
      <c r="U455" s="68" t="s">
        <v>317</v>
      </c>
      <c r="V455" s="61">
        <v>71925.950296299998</v>
      </c>
      <c r="W455" s="61">
        <v>74017.834460099999</v>
      </c>
      <c r="X455" s="61">
        <f>W455-V455</f>
        <v>2091.8841638000013</v>
      </c>
      <c r="Y455" s="72">
        <f>X455/V455</f>
        <v>2.9083858540380127E-2</v>
      </c>
      <c r="Z455" s="61">
        <v>74017.834460099999</v>
      </c>
      <c r="AA455" s="61">
        <v>75292.422943500002</v>
      </c>
      <c r="AB455" s="61">
        <f>AA455-Z455</f>
        <v>1274.5884834000026</v>
      </c>
      <c r="AC455" s="72">
        <f>AB455/Z455</f>
        <v>1.7220018563054305E-2</v>
      </c>
      <c r="AD455" s="61">
        <v>52536.8857317</v>
      </c>
      <c r="AE455" s="61">
        <v>13134.2214329</v>
      </c>
      <c r="AF455" s="61">
        <v>37775.850369599997</v>
      </c>
      <c r="AG455" s="61">
        <v>12591.9501232</v>
      </c>
      <c r="AH455" s="62">
        <v>0.16900000000000001</v>
      </c>
      <c r="AI455" s="61">
        <v>73334.486587399995</v>
      </c>
      <c r="AJ455" s="61">
        <v>90198.228753699994</v>
      </c>
      <c r="AK455" s="63">
        <f>AJ455/AI455</f>
        <v>1.229956504109452</v>
      </c>
      <c r="AL455" s="73">
        <v>105.5</v>
      </c>
      <c r="AM455" s="74">
        <v>0.85588600000000004</v>
      </c>
      <c r="AN455" s="74">
        <v>0.865151</v>
      </c>
      <c r="AO455" s="75">
        <v>0.113797097106</v>
      </c>
      <c r="AP455" s="75">
        <v>0.170529189419</v>
      </c>
      <c r="AQ455" s="75">
        <v>0.105366944371</v>
      </c>
      <c r="AR455" s="75">
        <v>0.19193554446</v>
      </c>
      <c r="AS455" s="75">
        <v>0.137929783917</v>
      </c>
      <c r="AT455" s="75">
        <v>0.119110078353</v>
      </c>
      <c r="AU455" s="75">
        <v>0.10377617248899999</v>
      </c>
      <c r="AV455" s="75">
        <v>5.75551898847E-2</v>
      </c>
      <c r="AW455" s="61">
        <v>0</v>
      </c>
      <c r="AX455" s="61">
        <v>0</v>
      </c>
      <c r="AY455" s="61">
        <v>0</v>
      </c>
      <c r="AZ455" s="61">
        <v>0</v>
      </c>
      <c r="BA455" s="61">
        <v>0</v>
      </c>
      <c r="BB455" s="61">
        <f>SUM(AW455:BA455)</f>
        <v>0</v>
      </c>
      <c r="BC455" s="61">
        <f>BA455-AW455</f>
        <v>0</v>
      </c>
      <c r="BD455" s="62">
        <v>0</v>
      </c>
      <c r="BE455" s="67">
        <f>IF(K455&lt;BE$6,1,0)</f>
        <v>1</v>
      </c>
      <c r="BF455" s="67">
        <f>+IF(AND(K455&gt;=BF$5,K455&lt;BF$6),1,0)</f>
        <v>0</v>
      </c>
      <c r="BG455" s="67">
        <f>+IF(AND(K455&gt;=BG$5,K455&lt;BG$6),1,0)</f>
        <v>0</v>
      </c>
      <c r="BH455" s="67">
        <f>+IF(AND(K455&gt;=BH$5,K455&lt;BH$6),1,0)</f>
        <v>0</v>
      </c>
      <c r="BI455" s="67">
        <f>+IF(K455&gt;=BI$6,1,0)</f>
        <v>0</v>
      </c>
      <c r="BJ455" s="67">
        <f>IF(M455&lt;BJ$6,1,0)</f>
        <v>1</v>
      </c>
      <c r="BK455" s="67">
        <f>+IF(AND(M455&gt;=BK$5,M455&lt;BK$6),1,0)</f>
        <v>0</v>
      </c>
      <c r="BL455" s="67">
        <f>+IF(AND(M455&gt;=BL$5,M455&lt;BL$6),1,0)</f>
        <v>0</v>
      </c>
      <c r="BM455" s="67">
        <f>+IF(AND(M455&gt;=BM$5,M455&lt;BM$6),1,0)</f>
        <v>0</v>
      </c>
      <c r="BN455" s="67">
        <f>+IF(M455&gt;=BN$6,1,0)</f>
        <v>0</v>
      </c>
      <c r="BO455" s="67" t="str">
        <f>+IF(M455&gt;=BO$6,"YES","NO")</f>
        <v>NO</v>
      </c>
      <c r="BP455" s="67" t="str">
        <f>+IF(K455&gt;=BP$6,"YES","NO")</f>
        <v>NO</v>
      </c>
      <c r="BQ455" s="67" t="str">
        <f>+IF(ISERROR(VLOOKUP(E455,'[1]Hi Tech List (2020)'!$A$2:$B$84,1,FALSE)),"NO","YES")</f>
        <v>NO</v>
      </c>
      <c r="BR455" s="67" t="str">
        <f>IF(AL455&gt;=BR$6,"YES","NO")</f>
        <v>YES</v>
      </c>
      <c r="BS455" s="67" t="str">
        <f>IF(AB455&gt;BS$6,"YES","NO")</f>
        <v>YES</v>
      </c>
      <c r="BT455" s="67" t="str">
        <f>IF(AC455&gt;BT$6,"YES","NO")</f>
        <v>NO</v>
      </c>
      <c r="BU455" s="67" t="str">
        <f>IF(AD455&gt;BU$6,"YES","NO")</f>
        <v>YES</v>
      </c>
      <c r="BV455" s="67" t="str">
        <f>IF(OR(BS455="YES",BT455="YES",BU455="YES"),"YES","NO")</f>
        <v>YES</v>
      </c>
      <c r="BW455" s="67" t="str">
        <f>+IF(BE455=1,BE$8,IF(BF455=1,BF$8,IF(BG455=1,BG$8,IF(BH455=1,BH$8,BI$8))))</f>
        <v>&lt;$15</v>
      </c>
      <c r="BX455" s="67" t="str">
        <f>+IF(BJ455=1,BJ$8,IF(BK455=1,BK$8,IF(BL455=1,BL$8,IF(BM455=1,BM$8,BN$8))))</f>
        <v>&lt;$15</v>
      </c>
    </row>
    <row r="456" spans="1:76" hidden="1" x14ac:dyDescent="0.2">
      <c r="A456" s="77" t="str">
        <f t="shared" si="28"/>
        <v>41-0000</v>
      </c>
      <c r="B456" s="77" t="str">
        <f>VLOOKUP(A456,'[1]2- &amp; 3-digit SOC'!$A$1:$B$121,2,FALSE)</f>
        <v>Sales and Related Occupations</v>
      </c>
      <c r="C456" s="77" t="str">
        <f t="shared" si="29"/>
        <v>41-0000 Sales and Related Occupations</v>
      </c>
      <c r="D456" s="77" t="str">
        <f t="shared" si="30"/>
        <v>41-2000</v>
      </c>
      <c r="E456" s="77" t="str">
        <f>VLOOKUP(D456,'[1]2- &amp; 3-digit SOC'!$A$1:$B$121,2,FALSE)</f>
        <v>Retail Sales Workers</v>
      </c>
      <c r="F456" s="77" t="str">
        <f t="shared" si="31"/>
        <v>41-2000 Retail Sales Workers</v>
      </c>
      <c r="G456" s="77" t="s">
        <v>1440</v>
      </c>
      <c r="H456" s="77" t="s">
        <v>1441</v>
      </c>
      <c r="I456" s="77" t="s">
        <v>1442</v>
      </c>
      <c r="J456" s="78" t="str">
        <f>CONCATENATE(H456, " (", R456, ")")</f>
        <v>Gambling Change Persons and Booth Cashiers ($30,482)</v>
      </c>
      <c r="K456" s="70">
        <v>9.3783408230899994</v>
      </c>
      <c r="L456" s="70">
        <v>11.1682325556</v>
      </c>
      <c r="M456" s="70">
        <v>14.654762355600001</v>
      </c>
      <c r="N456" s="70">
        <v>17.252938509300002</v>
      </c>
      <c r="O456" s="70">
        <v>19.990755649499999</v>
      </c>
      <c r="P456" s="70">
        <v>33.244355666300002</v>
      </c>
      <c r="Q456" s="71">
        <v>30481.905699700001</v>
      </c>
      <c r="R456" s="71" t="str">
        <f>TEXT(Q456, "$#,###")</f>
        <v>$30,482</v>
      </c>
      <c r="S456" s="68" t="s">
        <v>484</v>
      </c>
      <c r="T456" s="68" t="s">
        <v>8</v>
      </c>
      <c r="U456" s="68" t="s">
        <v>317</v>
      </c>
      <c r="V456" s="61">
        <v>17.000082757200001</v>
      </c>
      <c r="W456" s="61">
        <v>29.601584898999999</v>
      </c>
      <c r="X456" s="61">
        <f>W456-V456</f>
        <v>12.601502141799998</v>
      </c>
      <c r="Y456" s="72">
        <f>X456/V456</f>
        <v>0.74126122335862843</v>
      </c>
      <c r="Z456" s="61">
        <v>29.601584898999999</v>
      </c>
      <c r="AA456" s="61">
        <v>34.569022828100003</v>
      </c>
      <c r="AB456" s="61">
        <f>AA456-Z456</f>
        <v>4.9674379291000044</v>
      </c>
      <c r="AC456" s="72">
        <f>AB456/Z456</f>
        <v>0.1678098637640113</v>
      </c>
      <c r="AD456" s="61">
        <v>29.044062626799999</v>
      </c>
      <c r="AE456" s="61">
        <v>7.2610156567099997</v>
      </c>
      <c r="AF456" s="61">
        <v>15.8906578494</v>
      </c>
      <c r="AG456" s="61">
        <v>5.2968859498</v>
      </c>
      <c r="AH456" s="76">
        <v>0.16900000000000001</v>
      </c>
      <c r="AI456" s="61">
        <v>27.267832611799999</v>
      </c>
      <c r="AJ456" s="61">
        <v>63.9816945918</v>
      </c>
      <c r="AK456" s="63">
        <f>AJ456/AI456</f>
        <v>2.3464165818632861</v>
      </c>
      <c r="AL456" s="73">
        <v>115.6</v>
      </c>
      <c r="AM456" s="74">
        <v>5.3471999999999999E-2</v>
      </c>
      <c r="AN456" s="74">
        <v>6.0759000000000001E-2</v>
      </c>
      <c r="AO456" s="76" t="s">
        <v>90</v>
      </c>
      <c r="AP456" s="76" t="s">
        <v>90</v>
      </c>
      <c r="AQ456" s="76" t="s">
        <v>90</v>
      </c>
      <c r="AR456" s="76" t="s">
        <v>90</v>
      </c>
      <c r="AS456" s="76" t="s">
        <v>90</v>
      </c>
      <c r="AT456" s="76" t="s">
        <v>90</v>
      </c>
      <c r="AU456" s="76" t="s">
        <v>90</v>
      </c>
      <c r="AV456" s="76" t="s">
        <v>90</v>
      </c>
      <c r="AW456" s="61">
        <v>0</v>
      </c>
      <c r="AX456" s="61">
        <v>0</v>
      </c>
      <c r="AY456" s="61">
        <v>0</v>
      </c>
      <c r="AZ456" s="61">
        <v>0</v>
      </c>
      <c r="BA456" s="61">
        <v>0</v>
      </c>
      <c r="BB456" s="61">
        <f>SUM(AW456:BA456)</f>
        <v>0</v>
      </c>
      <c r="BC456" s="61">
        <f>BA456-AW456</f>
        <v>0</v>
      </c>
      <c r="BD456" s="62">
        <v>0</v>
      </c>
      <c r="BE456" s="67">
        <f>IF(K456&lt;BE$6,1,0)</f>
        <v>1</v>
      </c>
      <c r="BF456" s="67">
        <f>+IF(AND(K456&gt;=BF$5,K456&lt;BF$6),1,0)</f>
        <v>0</v>
      </c>
      <c r="BG456" s="67">
        <f>+IF(AND(K456&gt;=BG$5,K456&lt;BG$6),1,0)</f>
        <v>0</v>
      </c>
      <c r="BH456" s="67">
        <f>+IF(AND(K456&gt;=BH$5,K456&lt;BH$6),1,0)</f>
        <v>0</v>
      </c>
      <c r="BI456" s="67">
        <f>+IF(K456&gt;=BI$6,1,0)</f>
        <v>0</v>
      </c>
      <c r="BJ456" s="67">
        <f>IF(M456&lt;BJ$6,1,0)</f>
        <v>1</v>
      </c>
      <c r="BK456" s="67">
        <f>+IF(AND(M456&gt;=BK$5,M456&lt;BK$6),1,0)</f>
        <v>0</v>
      </c>
      <c r="BL456" s="67">
        <f>+IF(AND(M456&gt;=BL$5,M456&lt;BL$6),1,0)</f>
        <v>0</v>
      </c>
      <c r="BM456" s="67">
        <f>+IF(AND(M456&gt;=BM$5,M456&lt;BM$6),1,0)</f>
        <v>0</v>
      </c>
      <c r="BN456" s="67">
        <f>+IF(M456&gt;=BN$6,1,0)</f>
        <v>0</v>
      </c>
      <c r="BO456" s="67" t="str">
        <f>+IF(M456&gt;=BO$6,"YES","NO")</f>
        <v>NO</v>
      </c>
      <c r="BP456" s="67" t="str">
        <f>+IF(K456&gt;=BP$6,"YES","NO")</f>
        <v>NO</v>
      </c>
      <c r="BQ456" s="67" t="str">
        <f>+IF(ISERROR(VLOOKUP(E456,'[1]Hi Tech List (2020)'!$A$2:$B$84,1,FALSE)),"NO","YES")</f>
        <v>NO</v>
      </c>
      <c r="BR456" s="67" t="str">
        <f>IF(AL456&gt;=BR$6,"YES","NO")</f>
        <v>YES</v>
      </c>
      <c r="BS456" s="67" t="str">
        <f>IF(AB456&gt;BS$6,"YES","NO")</f>
        <v>NO</v>
      </c>
      <c r="BT456" s="67" t="str">
        <f>IF(AC456&gt;BT$6,"YES","NO")</f>
        <v>NO</v>
      </c>
      <c r="BU456" s="67" t="str">
        <f>IF(AD456&gt;BU$6,"YES","NO")</f>
        <v>NO</v>
      </c>
      <c r="BV456" s="67" t="str">
        <f>IF(OR(BS456="YES",BT456="YES",BU456="YES"),"YES","NO")</f>
        <v>NO</v>
      </c>
      <c r="BW456" s="67" t="str">
        <f>+IF(BE456=1,BE$8,IF(BF456=1,BF$8,IF(BG456=1,BG$8,IF(BH456=1,BH$8,BI$8))))</f>
        <v>&lt;$15</v>
      </c>
      <c r="BX456" s="67" t="str">
        <f>+IF(BJ456=1,BJ$8,IF(BK456=1,BK$8,IF(BL456=1,BL$8,IF(BM456=1,BM$8,BN$8))))</f>
        <v>&lt;$15</v>
      </c>
    </row>
    <row r="457" spans="1:76" hidden="1" x14ac:dyDescent="0.2">
      <c r="A457" s="77" t="str">
        <f t="shared" ref="A457:A520" si="32">CONCATENATE(LEFT(G457, 3), "0000")</f>
        <v>41-0000</v>
      </c>
      <c r="B457" s="77" t="str">
        <f>VLOOKUP(A457,'[1]2- &amp; 3-digit SOC'!$A$1:$B$121,2,FALSE)</f>
        <v>Sales and Related Occupations</v>
      </c>
      <c r="C457" s="77" t="str">
        <f t="shared" ref="C457:C520" si="33">CONCATENATE(A457, " ",B457)</f>
        <v>41-0000 Sales and Related Occupations</v>
      </c>
      <c r="D457" s="77" t="str">
        <f t="shared" ref="D457:D520" si="34">CONCATENATE(LEFT(G457, 4), "000")</f>
        <v>41-2000</v>
      </c>
      <c r="E457" s="77" t="str">
        <f>VLOOKUP(D457,'[1]2- &amp; 3-digit SOC'!$A$1:$B$121,2,FALSE)</f>
        <v>Retail Sales Workers</v>
      </c>
      <c r="F457" s="77" t="str">
        <f t="shared" ref="F457:F520" si="35">CONCATENATE(D457, " ",E457)</f>
        <v>41-2000 Retail Sales Workers</v>
      </c>
      <c r="G457" s="77" t="s">
        <v>1443</v>
      </c>
      <c r="H457" s="77" t="s">
        <v>1444</v>
      </c>
      <c r="I457" s="77" t="s">
        <v>1445</v>
      </c>
      <c r="J457" s="78" t="str">
        <f>CONCATENATE(H457, " (", R457, ")")</f>
        <v>Counter and Rental Clerks ($28,202)</v>
      </c>
      <c r="K457" s="70">
        <v>8.7534526782299995</v>
      </c>
      <c r="L457" s="70">
        <v>10.6787409757</v>
      </c>
      <c r="M457" s="70">
        <v>13.5587190427</v>
      </c>
      <c r="N457" s="70">
        <v>15.5651225762</v>
      </c>
      <c r="O457" s="70">
        <v>17.8346654134</v>
      </c>
      <c r="P457" s="70">
        <v>23.751569100899999</v>
      </c>
      <c r="Q457" s="71">
        <v>28202.135608799999</v>
      </c>
      <c r="R457" s="71" t="str">
        <f>TEXT(Q457, "$#,###")</f>
        <v>$28,202</v>
      </c>
      <c r="S457" s="68" t="s">
        <v>484</v>
      </c>
      <c r="T457" s="68" t="s">
        <v>8</v>
      </c>
      <c r="U457" s="68" t="s">
        <v>317</v>
      </c>
      <c r="V457" s="61">
        <v>14510.098428699999</v>
      </c>
      <c r="W457" s="61">
        <v>14177.5644312</v>
      </c>
      <c r="X457" s="61">
        <f>W457-V457</f>
        <v>-332.5339974999988</v>
      </c>
      <c r="Y457" s="72">
        <f>X457/V457</f>
        <v>-2.2917418454051899E-2</v>
      </c>
      <c r="Z457" s="61">
        <v>14177.5644312</v>
      </c>
      <c r="AA457" s="61">
        <v>14633.054432999999</v>
      </c>
      <c r="AB457" s="61">
        <f>AA457-Z457</f>
        <v>455.49000179999894</v>
      </c>
      <c r="AC457" s="72">
        <f>AB457/Z457</f>
        <v>3.2127521198043033E-2</v>
      </c>
      <c r="AD457" s="61">
        <v>6747.19834395</v>
      </c>
      <c r="AE457" s="61">
        <v>1686.79958599</v>
      </c>
      <c r="AF457" s="61">
        <v>4649.7414571999998</v>
      </c>
      <c r="AG457" s="61">
        <v>1549.91381907</v>
      </c>
      <c r="AH457" s="62">
        <v>0.108</v>
      </c>
      <c r="AI457" s="61">
        <v>13941.570677</v>
      </c>
      <c r="AJ457" s="61">
        <v>9200.5967574400001</v>
      </c>
      <c r="AK457" s="63">
        <f>AJ457/AI457</f>
        <v>0.65993975647368164</v>
      </c>
      <c r="AL457" s="73">
        <v>100.3</v>
      </c>
      <c r="AM457" s="74">
        <v>1.3764479999999999</v>
      </c>
      <c r="AN457" s="74">
        <v>1.3717010000000001</v>
      </c>
      <c r="AO457" s="75">
        <v>3.2960019370699999E-2</v>
      </c>
      <c r="AP457" s="75">
        <v>7.7349291028899994E-2</v>
      </c>
      <c r="AQ457" s="75">
        <v>9.1182166318300006E-2</v>
      </c>
      <c r="AR457" s="75">
        <v>0.24852220088499999</v>
      </c>
      <c r="AS457" s="75">
        <v>0.17869547614199999</v>
      </c>
      <c r="AT457" s="75">
        <v>0.163154319986</v>
      </c>
      <c r="AU457" s="75">
        <v>0.12508196347299999</v>
      </c>
      <c r="AV457" s="75">
        <v>8.3054562796900003E-2</v>
      </c>
      <c r="AW457" s="61">
        <v>0</v>
      </c>
      <c r="AX457" s="61">
        <v>0</v>
      </c>
      <c r="AY457" s="61">
        <v>0</v>
      </c>
      <c r="AZ457" s="61">
        <v>0</v>
      </c>
      <c r="BA457" s="61">
        <v>0</v>
      </c>
      <c r="BB457" s="61">
        <f>SUM(AW457:BA457)</f>
        <v>0</v>
      </c>
      <c r="BC457" s="61">
        <f>BA457-AW457</f>
        <v>0</v>
      </c>
      <c r="BD457" s="62">
        <v>0</v>
      </c>
      <c r="BE457" s="67">
        <f>IF(K457&lt;BE$6,1,0)</f>
        <v>1</v>
      </c>
      <c r="BF457" s="67">
        <f>+IF(AND(K457&gt;=BF$5,K457&lt;BF$6),1,0)</f>
        <v>0</v>
      </c>
      <c r="BG457" s="67">
        <f>+IF(AND(K457&gt;=BG$5,K457&lt;BG$6),1,0)</f>
        <v>0</v>
      </c>
      <c r="BH457" s="67">
        <f>+IF(AND(K457&gt;=BH$5,K457&lt;BH$6),1,0)</f>
        <v>0</v>
      </c>
      <c r="BI457" s="67">
        <f>+IF(K457&gt;=BI$6,1,0)</f>
        <v>0</v>
      </c>
      <c r="BJ457" s="67">
        <f>IF(M457&lt;BJ$6,1,0)</f>
        <v>1</v>
      </c>
      <c r="BK457" s="67">
        <f>+IF(AND(M457&gt;=BK$5,M457&lt;BK$6),1,0)</f>
        <v>0</v>
      </c>
      <c r="BL457" s="67">
        <f>+IF(AND(M457&gt;=BL$5,M457&lt;BL$6),1,0)</f>
        <v>0</v>
      </c>
      <c r="BM457" s="67">
        <f>+IF(AND(M457&gt;=BM$5,M457&lt;BM$6),1,0)</f>
        <v>0</v>
      </c>
      <c r="BN457" s="67">
        <f>+IF(M457&gt;=BN$6,1,0)</f>
        <v>0</v>
      </c>
      <c r="BO457" s="67" t="str">
        <f>+IF(M457&gt;=BO$6,"YES","NO")</f>
        <v>NO</v>
      </c>
      <c r="BP457" s="67" t="str">
        <f>+IF(K457&gt;=BP$6,"YES","NO")</f>
        <v>NO</v>
      </c>
      <c r="BQ457" s="67" t="str">
        <f>+IF(ISERROR(VLOOKUP(E457,'[1]Hi Tech List (2020)'!$A$2:$B$84,1,FALSE)),"NO","YES")</f>
        <v>NO</v>
      </c>
      <c r="BR457" s="67" t="str">
        <f>IF(AL457&gt;=BR$6,"YES","NO")</f>
        <v>YES</v>
      </c>
      <c r="BS457" s="67" t="str">
        <f>IF(AB457&gt;BS$6,"YES","NO")</f>
        <v>YES</v>
      </c>
      <c r="BT457" s="67" t="str">
        <f>IF(AC457&gt;BT$6,"YES","NO")</f>
        <v>NO</v>
      </c>
      <c r="BU457" s="67" t="str">
        <f>IF(AD457&gt;BU$6,"YES","NO")</f>
        <v>YES</v>
      </c>
      <c r="BV457" s="67" t="str">
        <f>IF(OR(BS457="YES",BT457="YES",BU457="YES"),"YES","NO")</f>
        <v>YES</v>
      </c>
      <c r="BW457" s="67" t="str">
        <f>+IF(BE457=1,BE$8,IF(BF457=1,BF$8,IF(BG457=1,BG$8,IF(BH457=1,BH$8,BI$8))))</f>
        <v>&lt;$15</v>
      </c>
      <c r="BX457" s="67" t="str">
        <f>+IF(BJ457=1,BJ$8,IF(BK457=1,BK$8,IF(BL457=1,BL$8,IF(BM457=1,BM$8,BN$8))))</f>
        <v>&lt;$15</v>
      </c>
    </row>
    <row r="458" spans="1:76" hidden="1" x14ac:dyDescent="0.2">
      <c r="A458" s="77" t="str">
        <f t="shared" si="32"/>
        <v>41-0000</v>
      </c>
      <c r="B458" s="77" t="str">
        <f>VLOOKUP(A458,'[1]2- &amp; 3-digit SOC'!$A$1:$B$121,2,FALSE)</f>
        <v>Sales and Related Occupations</v>
      </c>
      <c r="C458" s="77" t="str">
        <f t="shared" si="33"/>
        <v>41-0000 Sales and Related Occupations</v>
      </c>
      <c r="D458" s="77" t="str">
        <f t="shared" si="34"/>
        <v>41-2000</v>
      </c>
      <c r="E458" s="77" t="str">
        <f>VLOOKUP(D458,'[1]2- &amp; 3-digit SOC'!$A$1:$B$121,2,FALSE)</f>
        <v>Retail Sales Workers</v>
      </c>
      <c r="F458" s="77" t="str">
        <f t="shared" si="35"/>
        <v>41-2000 Retail Sales Workers</v>
      </c>
      <c r="G458" s="77" t="s">
        <v>1446</v>
      </c>
      <c r="H458" s="77" t="s">
        <v>1447</v>
      </c>
      <c r="I458" s="77" t="s">
        <v>1448</v>
      </c>
      <c r="J458" s="78" t="str">
        <f>CONCATENATE(H458, " (", R458, ")")</f>
        <v>Parts Salespersons ($26,390)</v>
      </c>
      <c r="K458" s="70">
        <v>9.2814712307100002</v>
      </c>
      <c r="L458" s="70">
        <v>10.6492038549</v>
      </c>
      <c r="M458" s="70">
        <v>12.687260568899999</v>
      </c>
      <c r="N458" s="70">
        <v>15.531870385</v>
      </c>
      <c r="O458" s="70">
        <v>18.437903482500001</v>
      </c>
      <c r="P458" s="70">
        <v>25.9562487677</v>
      </c>
      <c r="Q458" s="71">
        <v>26389.501983300001</v>
      </c>
      <c r="R458" s="71" t="str">
        <f>TEXT(Q458, "$#,###")</f>
        <v>$26,390</v>
      </c>
      <c r="S458" s="68" t="s">
        <v>484</v>
      </c>
      <c r="T458" s="68" t="s">
        <v>8</v>
      </c>
      <c r="U458" s="68" t="s">
        <v>85</v>
      </c>
      <c r="V458" s="61">
        <v>7630.0737593800004</v>
      </c>
      <c r="W458" s="61">
        <v>7901.31343844</v>
      </c>
      <c r="X458" s="61">
        <f>W458-V458</f>
        <v>271.23967905999962</v>
      </c>
      <c r="Y458" s="72">
        <f>X458/V458</f>
        <v>3.5548762386019166E-2</v>
      </c>
      <c r="Z458" s="61">
        <v>7901.31343844</v>
      </c>
      <c r="AA458" s="61">
        <v>8220.1126684400006</v>
      </c>
      <c r="AB458" s="61">
        <f>AA458-Z458</f>
        <v>318.79923000000053</v>
      </c>
      <c r="AC458" s="72">
        <f>AB458/Z458</f>
        <v>4.0347624794763594E-2</v>
      </c>
      <c r="AD458" s="61">
        <v>3858.9270671499999</v>
      </c>
      <c r="AE458" s="61">
        <v>964.73176678799996</v>
      </c>
      <c r="AF458" s="61">
        <v>2598.3567654399999</v>
      </c>
      <c r="AG458" s="61">
        <v>866.11892181400003</v>
      </c>
      <c r="AH458" s="62">
        <v>0.108</v>
      </c>
      <c r="AI458" s="61">
        <v>7743.6528056799998</v>
      </c>
      <c r="AJ458" s="61">
        <v>4737.4460694999998</v>
      </c>
      <c r="AK458" s="63">
        <f>AJ458/AI458</f>
        <v>0.6117844108435575</v>
      </c>
      <c r="AL458" s="73">
        <v>98.7</v>
      </c>
      <c r="AM458" s="74">
        <v>1.2389969999999999</v>
      </c>
      <c r="AN458" s="74">
        <v>1.2436050000000001</v>
      </c>
      <c r="AO458" s="75">
        <v>1.37374026494E-2</v>
      </c>
      <c r="AP458" s="75">
        <v>6.3766157937700005E-2</v>
      </c>
      <c r="AQ458" s="75">
        <v>7.1392887186799994E-2</v>
      </c>
      <c r="AR458" s="75">
        <v>0.22231139328999999</v>
      </c>
      <c r="AS458" s="75">
        <v>0.18601295272099999</v>
      </c>
      <c r="AT458" s="75">
        <v>0.198400306897</v>
      </c>
      <c r="AU458" s="75">
        <v>0.17423672291600001</v>
      </c>
      <c r="AV458" s="75">
        <v>7.0142176402800002E-2</v>
      </c>
      <c r="AW458" s="61">
        <v>0</v>
      </c>
      <c r="AX458" s="61">
        <v>0</v>
      </c>
      <c r="AY458" s="61">
        <v>0</v>
      </c>
      <c r="AZ458" s="61">
        <v>0</v>
      </c>
      <c r="BA458" s="61">
        <v>0</v>
      </c>
      <c r="BB458" s="61">
        <f>SUM(AW458:BA458)</f>
        <v>0</v>
      </c>
      <c r="BC458" s="61">
        <f>BA458-AW458</f>
        <v>0</v>
      </c>
      <c r="BD458" s="62">
        <v>0</v>
      </c>
      <c r="BE458" s="67">
        <f>IF(K458&lt;BE$6,1,0)</f>
        <v>1</v>
      </c>
      <c r="BF458" s="67">
        <f>+IF(AND(K458&gt;=BF$5,K458&lt;BF$6),1,0)</f>
        <v>0</v>
      </c>
      <c r="BG458" s="67">
        <f>+IF(AND(K458&gt;=BG$5,K458&lt;BG$6),1,0)</f>
        <v>0</v>
      </c>
      <c r="BH458" s="67">
        <f>+IF(AND(K458&gt;=BH$5,K458&lt;BH$6),1,0)</f>
        <v>0</v>
      </c>
      <c r="BI458" s="67">
        <f>+IF(K458&gt;=BI$6,1,0)</f>
        <v>0</v>
      </c>
      <c r="BJ458" s="67">
        <f>IF(M458&lt;BJ$6,1,0)</f>
        <v>1</v>
      </c>
      <c r="BK458" s="67">
        <f>+IF(AND(M458&gt;=BK$5,M458&lt;BK$6),1,0)</f>
        <v>0</v>
      </c>
      <c r="BL458" s="67">
        <f>+IF(AND(M458&gt;=BL$5,M458&lt;BL$6),1,0)</f>
        <v>0</v>
      </c>
      <c r="BM458" s="67">
        <f>+IF(AND(M458&gt;=BM$5,M458&lt;BM$6),1,0)</f>
        <v>0</v>
      </c>
      <c r="BN458" s="67">
        <f>+IF(M458&gt;=BN$6,1,0)</f>
        <v>0</v>
      </c>
      <c r="BO458" s="67" t="str">
        <f>+IF(M458&gt;=BO$6,"YES","NO")</f>
        <v>NO</v>
      </c>
      <c r="BP458" s="67" t="str">
        <f>+IF(K458&gt;=BP$6,"YES","NO")</f>
        <v>NO</v>
      </c>
      <c r="BQ458" s="67" t="str">
        <f>+IF(ISERROR(VLOOKUP(E458,'[1]Hi Tech List (2020)'!$A$2:$B$84,1,FALSE)),"NO","YES")</f>
        <v>NO</v>
      </c>
      <c r="BR458" s="67" t="str">
        <f>IF(AL458&gt;=BR$6,"YES","NO")</f>
        <v>NO</v>
      </c>
      <c r="BS458" s="67" t="str">
        <f>IF(AB458&gt;BS$6,"YES","NO")</f>
        <v>YES</v>
      </c>
      <c r="BT458" s="67" t="str">
        <f>IF(AC458&gt;BT$6,"YES","NO")</f>
        <v>NO</v>
      </c>
      <c r="BU458" s="67" t="str">
        <f>IF(AD458&gt;BU$6,"YES","NO")</f>
        <v>YES</v>
      </c>
      <c r="BV458" s="67" t="str">
        <f>IF(OR(BS458="YES",BT458="YES",BU458="YES"),"YES","NO")</f>
        <v>YES</v>
      </c>
      <c r="BW458" s="67" t="str">
        <f>+IF(BE458=1,BE$8,IF(BF458=1,BF$8,IF(BG458=1,BG$8,IF(BH458=1,BH$8,BI$8))))</f>
        <v>&lt;$15</v>
      </c>
      <c r="BX458" s="67" t="str">
        <f>+IF(BJ458=1,BJ$8,IF(BK458=1,BK$8,IF(BL458=1,BL$8,IF(BM458=1,BM$8,BN$8))))</f>
        <v>&lt;$15</v>
      </c>
    </row>
    <row r="459" spans="1:76" hidden="1" x14ac:dyDescent="0.2">
      <c r="A459" s="77" t="str">
        <f t="shared" si="32"/>
        <v>41-0000</v>
      </c>
      <c r="B459" s="77" t="str">
        <f>VLOOKUP(A459,'[1]2- &amp; 3-digit SOC'!$A$1:$B$121,2,FALSE)</f>
        <v>Sales and Related Occupations</v>
      </c>
      <c r="C459" s="77" t="str">
        <f t="shared" si="33"/>
        <v>41-0000 Sales and Related Occupations</v>
      </c>
      <c r="D459" s="77" t="str">
        <f t="shared" si="34"/>
        <v>41-2000</v>
      </c>
      <c r="E459" s="77" t="str">
        <f>VLOOKUP(D459,'[1]2- &amp; 3-digit SOC'!$A$1:$B$121,2,FALSE)</f>
        <v>Retail Sales Workers</v>
      </c>
      <c r="F459" s="77" t="str">
        <f t="shared" si="35"/>
        <v>41-2000 Retail Sales Workers</v>
      </c>
      <c r="G459" s="77" t="s">
        <v>1449</v>
      </c>
      <c r="H459" s="77" t="s">
        <v>1450</v>
      </c>
      <c r="I459" s="77" t="s">
        <v>1451</v>
      </c>
      <c r="J459" s="78" t="str">
        <f>CONCATENATE(H459, " (", R459, ")")</f>
        <v>Retail Salespersons ($24,573)</v>
      </c>
      <c r="K459" s="70">
        <v>8.5294528217599996</v>
      </c>
      <c r="L459" s="70">
        <v>9.8113605241199995</v>
      </c>
      <c r="M459" s="70">
        <v>11.814085110700001</v>
      </c>
      <c r="N459" s="70">
        <v>14.0973685624</v>
      </c>
      <c r="O459" s="70">
        <v>15.044099685000001</v>
      </c>
      <c r="P459" s="70">
        <v>19.680499052599998</v>
      </c>
      <c r="Q459" s="71">
        <v>24573.297030199999</v>
      </c>
      <c r="R459" s="71" t="str">
        <f>TEXT(Q459, "$#,###")</f>
        <v>$24,573</v>
      </c>
      <c r="S459" s="68" t="s">
        <v>484</v>
      </c>
      <c r="T459" s="68" t="s">
        <v>8</v>
      </c>
      <c r="U459" s="68" t="s">
        <v>317</v>
      </c>
      <c r="V459" s="61">
        <v>121880.339915</v>
      </c>
      <c r="W459" s="61">
        <v>113910.72882600001</v>
      </c>
      <c r="X459" s="61">
        <f>W459-V459</f>
        <v>-7969.6110889999982</v>
      </c>
      <c r="Y459" s="72">
        <f>X459/V459</f>
        <v>-6.5388815739749723E-2</v>
      </c>
      <c r="Z459" s="61">
        <v>113910.72882600001</v>
      </c>
      <c r="AA459" s="61">
        <v>116549.38680199999</v>
      </c>
      <c r="AB459" s="61">
        <f>AA459-Z459</f>
        <v>2638.6579759999877</v>
      </c>
      <c r="AC459" s="72">
        <f>AB459/Z459</f>
        <v>2.3164262077811557E-2</v>
      </c>
      <c r="AD459" s="61">
        <v>64098.582532499997</v>
      </c>
      <c r="AE459" s="61">
        <v>16024.645633100001</v>
      </c>
      <c r="AF459" s="61">
        <v>45109.901709199999</v>
      </c>
      <c r="AG459" s="61">
        <v>15036.633903100001</v>
      </c>
      <c r="AH459" s="62">
        <v>0.13100000000000001</v>
      </c>
      <c r="AI459" s="61">
        <v>113077.562993</v>
      </c>
      <c r="AJ459" s="61">
        <v>103591.763505</v>
      </c>
      <c r="AK459" s="63">
        <f>AJ459/AI459</f>
        <v>0.91611245204685554</v>
      </c>
      <c r="AL459" s="73">
        <v>93.4</v>
      </c>
      <c r="AM459" s="74">
        <v>1.0959700000000001</v>
      </c>
      <c r="AN459" s="74">
        <v>1.1010439999999999</v>
      </c>
      <c r="AO459" s="75">
        <v>4.8108595515399998E-2</v>
      </c>
      <c r="AP459" s="75">
        <v>0.13231248981400001</v>
      </c>
      <c r="AQ459" s="75">
        <v>0.102839275624</v>
      </c>
      <c r="AR459" s="75">
        <v>0.19862238939900001</v>
      </c>
      <c r="AS459" s="75">
        <v>0.148400283957</v>
      </c>
      <c r="AT459" s="75">
        <v>0.14303348785700001</v>
      </c>
      <c r="AU459" s="75">
        <v>0.140899846005</v>
      </c>
      <c r="AV459" s="75">
        <v>8.5783631830200005E-2</v>
      </c>
      <c r="AW459" s="61">
        <v>0</v>
      </c>
      <c r="AX459" s="61">
        <v>0</v>
      </c>
      <c r="AY459" s="61">
        <v>0</v>
      </c>
      <c r="AZ459" s="61">
        <v>0</v>
      </c>
      <c r="BA459" s="61">
        <v>0</v>
      </c>
      <c r="BB459" s="61">
        <f>SUM(AW459:BA459)</f>
        <v>0</v>
      </c>
      <c r="BC459" s="61">
        <f>BA459-AW459</f>
        <v>0</v>
      </c>
      <c r="BD459" s="62">
        <v>0</v>
      </c>
      <c r="BE459" s="67">
        <f>IF(K459&lt;BE$6,1,0)</f>
        <v>1</v>
      </c>
      <c r="BF459" s="67">
        <f>+IF(AND(K459&gt;=BF$5,K459&lt;BF$6),1,0)</f>
        <v>0</v>
      </c>
      <c r="BG459" s="67">
        <f>+IF(AND(K459&gt;=BG$5,K459&lt;BG$6),1,0)</f>
        <v>0</v>
      </c>
      <c r="BH459" s="67">
        <f>+IF(AND(K459&gt;=BH$5,K459&lt;BH$6),1,0)</f>
        <v>0</v>
      </c>
      <c r="BI459" s="67">
        <f>+IF(K459&gt;=BI$6,1,0)</f>
        <v>0</v>
      </c>
      <c r="BJ459" s="67">
        <f>IF(M459&lt;BJ$6,1,0)</f>
        <v>1</v>
      </c>
      <c r="BK459" s="67">
        <f>+IF(AND(M459&gt;=BK$5,M459&lt;BK$6),1,0)</f>
        <v>0</v>
      </c>
      <c r="BL459" s="67">
        <f>+IF(AND(M459&gt;=BL$5,M459&lt;BL$6),1,0)</f>
        <v>0</v>
      </c>
      <c r="BM459" s="67">
        <f>+IF(AND(M459&gt;=BM$5,M459&lt;BM$6),1,0)</f>
        <v>0</v>
      </c>
      <c r="BN459" s="67">
        <f>+IF(M459&gt;=BN$6,1,0)</f>
        <v>0</v>
      </c>
      <c r="BO459" s="67" t="str">
        <f>+IF(M459&gt;=BO$6,"YES","NO")</f>
        <v>NO</v>
      </c>
      <c r="BP459" s="67" t="str">
        <f>+IF(K459&gt;=BP$6,"YES","NO")</f>
        <v>NO</v>
      </c>
      <c r="BQ459" s="67" t="str">
        <f>+IF(ISERROR(VLOOKUP(E459,'[1]Hi Tech List (2020)'!$A$2:$B$84,1,FALSE)),"NO","YES")</f>
        <v>NO</v>
      </c>
      <c r="BR459" s="67" t="str">
        <f>IF(AL459&gt;=BR$6,"YES","NO")</f>
        <v>NO</v>
      </c>
      <c r="BS459" s="67" t="str">
        <f>IF(AB459&gt;BS$6,"YES","NO")</f>
        <v>YES</v>
      </c>
      <c r="BT459" s="67" t="str">
        <f>IF(AC459&gt;BT$6,"YES","NO")</f>
        <v>NO</v>
      </c>
      <c r="BU459" s="67" t="str">
        <f>IF(AD459&gt;BU$6,"YES","NO")</f>
        <v>YES</v>
      </c>
      <c r="BV459" s="67" t="str">
        <f>IF(OR(BS459="YES",BT459="YES",BU459="YES"),"YES","NO")</f>
        <v>YES</v>
      </c>
      <c r="BW459" s="67" t="str">
        <f>+IF(BE459=1,BE$8,IF(BF459=1,BF$8,IF(BG459=1,BG$8,IF(BH459=1,BH$8,BI$8))))</f>
        <v>&lt;$15</v>
      </c>
      <c r="BX459" s="67" t="str">
        <f>+IF(BJ459=1,BJ$8,IF(BK459=1,BK$8,IF(BL459=1,BL$8,IF(BM459=1,BM$8,BN$8))))</f>
        <v>&lt;$15</v>
      </c>
    </row>
    <row r="460" spans="1:76" hidden="1" x14ac:dyDescent="0.2">
      <c r="A460" s="77" t="str">
        <f t="shared" si="32"/>
        <v>41-0000</v>
      </c>
      <c r="B460" s="77" t="str">
        <f>VLOOKUP(A460,'[1]2- &amp; 3-digit SOC'!$A$1:$B$121,2,FALSE)</f>
        <v>Sales and Related Occupations</v>
      </c>
      <c r="C460" s="77" t="str">
        <f t="shared" si="33"/>
        <v>41-0000 Sales and Related Occupations</v>
      </c>
      <c r="D460" s="77" t="str">
        <f t="shared" si="34"/>
        <v>41-3000</v>
      </c>
      <c r="E460" s="77" t="str">
        <f>VLOOKUP(D460,'[1]2- &amp; 3-digit SOC'!$A$1:$B$121,2,FALSE)</f>
        <v>Sales Representatives, Services</v>
      </c>
      <c r="F460" s="77" t="str">
        <f t="shared" si="35"/>
        <v>41-3000 Sales Representatives, Services</v>
      </c>
      <c r="G460" s="77" t="s">
        <v>1452</v>
      </c>
      <c r="H460" s="77" t="s">
        <v>1453</v>
      </c>
      <c r="I460" s="77" t="s">
        <v>1454</v>
      </c>
      <c r="J460" s="78" t="str">
        <f>CONCATENATE(H460, " (", R460, ")")</f>
        <v>Advertising Sales Agents ($49,293)</v>
      </c>
      <c r="K460" s="70">
        <v>11.300098175500001</v>
      </c>
      <c r="L460" s="70">
        <v>15.763155182</v>
      </c>
      <c r="M460" s="70">
        <v>23.698454212800002</v>
      </c>
      <c r="N460" s="70">
        <v>31.595710981900002</v>
      </c>
      <c r="O460" s="70">
        <v>38.578829805700003</v>
      </c>
      <c r="P460" s="70">
        <v>60.962033311799999</v>
      </c>
      <c r="Q460" s="71">
        <v>49292.784762700001</v>
      </c>
      <c r="R460" s="71" t="str">
        <f>TEXT(Q460, "$#,###")</f>
        <v>$49,293</v>
      </c>
      <c r="S460" s="68" t="s">
        <v>307</v>
      </c>
      <c r="T460" s="68" t="s">
        <v>8</v>
      </c>
      <c r="U460" s="68" t="s">
        <v>85</v>
      </c>
      <c r="V460" s="61">
        <v>2657.7442471099998</v>
      </c>
      <c r="W460" s="61">
        <v>2754.3040062</v>
      </c>
      <c r="X460" s="61">
        <f>W460-V460</f>
        <v>96.559759090000171</v>
      </c>
      <c r="Y460" s="72">
        <f>X460/V460</f>
        <v>3.6331471395337656E-2</v>
      </c>
      <c r="Z460" s="61">
        <v>2754.3040062</v>
      </c>
      <c r="AA460" s="61">
        <v>2699.62965343</v>
      </c>
      <c r="AB460" s="61">
        <f>AA460-Z460</f>
        <v>-54.674352770000041</v>
      </c>
      <c r="AC460" s="72">
        <f>AB460/Z460</f>
        <v>-1.9850514920258203E-2</v>
      </c>
      <c r="AD460" s="61">
        <v>1277.73902806</v>
      </c>
      <c r="AE460" s="61">
        <v>319.434757015</v>
      </c>
      <c r="AF460" s="61">
        <v>935.01680531700003</v>
      </c>
      <c r="AG460" s="61">
        <v>311.67226843899999</v>
      </c>
      <c r="AH460" s="62">
        <v>0.114</v>
      </c>
      <c r="AI460" s="61">
        <v>2777.8953550599999</v>
      </c>
      <c r="AJ460" s="61">
        <v>1689.21961861</v>
      </c>
      <c r="AK460" s="63">
        <f>AJ460/AI460</f>
        <v>0.60809332343388955</v>
      </c>
      <c r="AL460" s="73">
        <v>95.3</v>
      </c>
      <c r="AM460" s="74">
        <v>0.83064099999999996</v>
      </c>
      <c r="AN460" s="74">
        <v>0.80736699999999995</v>
      </c>
      <c r="AO460" s="76" t="s">
        <v>90</v>
      </c>
      <c r="AP460" s="75">
        <v>1.0122798362599999E-2</v>
      </c>
      <c r="AQ460" s="75">
        <v>5.91188525503E-2</v>
      </c>
      <c r="AR460" s="75">
        <v>0.26386849757199998</v>
      </c>
      <c r="AS460" s="75">
        <v>0.23772910943799999</v>
      </c>
      <c r="AT460" s="75">
        <v>0.21043327338100001</v>
      </c>
      <c r="AU460" s="75">
        <v>0.16115178016699999</v>
      </c>
      <c r="AV460" s="75">
        <v>5.6239836227600003E-2</v>
      </c>
      <c r="AW460" s="61">
        <v>131</v>
      </c>
      <c r="AX460" s="61">
        <v>153</v>
      </c>
      <c r="AY460" s="61">
        <v>106</v>
      </c>
      <c r="AZ460" s="61">
        <v>131</v>
      </c>
      <c r="BA460" s="61">
        <v>52</v>
      </c>
      <c r="BB460" s="61">
        <f>SUM(AW460:BA460)</f>
        <v>573</v>
      </c>
      <c r="BC460" s="61">
        <f>BA460-AW460</f>
        <v>-79</v>
      </c>
      <c r="BD460" s="62">
        <f>BC460/AW460</f>
        <v>-0.60305343511450382</v>
      </c>
      <c r="BE460" s="67">
        <f>IF(K460&lt;BE$6,1,0)</f>
        <v>1</v>
      </c>
      <c r="BF460" s="67">
        <f>+IF(AND(K460&gt;=BF$5,K460&lt;BF$6),1,0)</f>
        <v>0</v>
      </c>
      <c r="BG460" s="67">
        <f>+IF(AND(K460&gt;=BG$5,K460&lt;BG$6),1,0)</f>
        <v>0</v>
      </c>
      <c r="BH460" s="67">
        <f>+IF(AND(K460&gt;=BH$5,K460&lt;BH$6),1,0)</f>
        <v>0</v>
      </c>
      <c r="BI460" s="67">
        <f>+IF(K460&gt;=BI$6,1,0)</f>
        <v>0</v>
      </c>
      <c r="BJ460" s="67">
        <f>IF(M460&lt;BJ$6,1,0)</f>
        <v>0</v>
      </c>
      <c r="BK460" s="67">
        <f>+IF(AND(M460&gt;=BK$5,M460&lt;BK$6),1,0)</f>
        <v>0</v>
      </c>
      <c r="BL460" s="67">
        <f>+IF(AND(M460&gt;=BL$5,M460&lt;BL$6),1,0)</f>
        <v>1</v>
      </c>
      <c r="BM460" s="67">
        <f>+IF(AND(M460&gt;=BM$5,M460&lt;BM$6),1,0)</f>
        <v>0</v>
      </c>
      <c r="BN460" s="67">
        <f>+IF(M460&gt;=BN$6,1,0)</f>
        <v>0</v>
      </c>
      <c r="BO460" s="67" t="str">
        <f>+IF(M460&gt;=BO$6,"YES","NO")</f>
        <v>YES</v>
      </c>
      <c r="BP460" s="67" t="str">
        <f>+IF(K460&gt;=BP$6,"YES","NO")</f>
        <v>NO</v>
      </c>
      <c r="BQ460" s="67" t="str">
        <f>+IF(ISERROR(VLOOKUP(E460,'[1]Hi Tech List (2020)'!$A$2:$B$84,1,FALSE)),"NO","YES")</f>
        <v>NO</v>
      </c>
      <c r="BR460" s="67" t="str">
        <f>IF(AL460&gt;=BR$6,"YES","NO")</f>
        <v>NO</v>
      </c>
      <c r="BS460" s="67" t="str">
        <f>IF(AB460&gt;BS$6,"YES","NO")</f>
        <v>NO</v>
      </c>
      <c r="BT460" s="67" t="str">
        <f>IF(AC460&gt;BT$6,"YES","NO")</f>
        <v>NO</v>
      </c>
      <c r="BU460" s="67" t="str">
        <f>IF(AD460&gt;BU$6,"YES","NO")</f>
        <v>YES</v>
      </c>
      <c r="BV460" s="67" t="str">
        <f>IF(OR(BS460="YES",BT460="YES",BU460="YES"),"YES","NO")</f>
        <v>YES</v>
      </c>
      <c r="BW460" s="67" t="str">
        <f>+IF(BE460=1,BE$8,IF(BF460=1,BF$8,IF(BG460=1,BG$8,IF(BH460=1,BH$8,BI$8))))</f>
        <v>&lt;$15</v>
      </c>
      <c r="BX460" s="67" t="str">
        <f>+IF(BJ460=1,BJ$8,IF(BK460=1,BK$8,IF(BL460=1,BL$8,IF(BM460=1,BM$8,BN$8))))</f>
        <v>$20-25</v>
      </c>
    </row>
    <row r="461" spans="1:76" hidden="1" x14ac:dyDescent="0.2">
      <c r="A461" s="77" t="str">
        <f t="shared" si="32"/>
        <v>41-0000</v>
      </c>
      <c r="B461" s="77" t="str">
        <f>VLOOKUP(A461,'[1]2- &amp; 3-digit SOC'!$A$1:$B$121,2,FALSE)</f>
        <v>Sales and Related Occupations</v>
      </c>
      <c r="C461" s="77" t="str">
        <f t="shared" si="33"/>
        <v>41-0000 Sales and Related Occupations</v>
      </c>
      <c r="D461" s="77" t="str">
        <f t="shared" si="34"/>
        <v>41-3000</v>
      </c>
      <c r="E461" s="77" t="str">
        <f>VLOOKUP(D461,'[1]2- &amp; 3-digit SOC'!$A$1:$B$121,2,FALSE)</f>
        <v>Sales Representatives, Services</v>
      </c>
      <c r="F461" s="77" t="str">
        <f t="shared" si="35"/>
        <v>41-3000 Sales Representatives, Services</v>
      </c>
      <c r="G461" s="77" t="s">
        <v>1455</v>
      </c>
      <c r="H461" s="77" t="s">
        <v>1456</v>
      </c>
      <c r="I461" s="77" t="s">
        <v>1457</v>
      </c>
      <c r="J461" s="78" t="str">
        <f>CONCATENATE(H461, " (", R461, ")")</f>
        <v>Travel Agents ($32,568)</v>
      </c>
      <c r="K461" s="70">
        <v>9.2786503949399997</v>
      </c>
      <c r="L461" s="70">
        <v>11.176824501700001</v>
      </c>
      <c r="M461" s="70">
        <v>15.6578382411</v>
      </c>
      <c r="N461" s="70">
        <v>20.708373723899999</v>
      </c>
      <c r="O461" s="70">
        <v>21.176611756100002</v>
      </c>
      <c r="P461" s="70">
        <v>35.307274483699999</v>
      </c>
      <c r="Q461" s="71">
        <v>32568.303541400001</v>
      </c>
      <c r="R461" s="71" t="str">
        <f>TEXT(Q461, "$#,###")</f>
        <v>$32,568</v>
      </c>
      <c r="S461" s="68" t="s">
        <v>307</v>
      </c>
      <c r="T461" s="68" t="s">
        <v>8</v>
      </c>
      <c r="U461" s="68" t="s">
        <v>85</v>
      </c>
      <c r="V461" s="61">
        <v>1972.4037146400001</v>
      </c>
      <c r="W461" s="61">
        <v>1511.30717151</v>
      </c>
      <c r="X461" s="61">
        <f>W461-V461</f>
        <v>-461.0965431300001</v>
      </c>
      <c r="Y461" s="72">
        <f>X461/V461</f>
        <v>-0.23377391743259757</v>
      </c>
      <c r="Z461" s="61">
        <v>1511.30717151</v>
      </c>
      <c r="AA461" s="61">
        <v>1499.2850076499999</v>
      </c>
      <c r="AB461" s="61">
        <f>AA461-Z461</f>
        <v>-12.022163860000092</v>
      </c>
      <c r="AC461" s="72">
        <f>AB461/Z461</f>
        <v>-7.9548116270687225E-3</v>
      </c>
      <c r="AD461" s="61">
        <v>669.95286961399995</v>
      </c>
      <c r="AE461" s="61">
        <v>167.48821740400001</v>
      </c>
      <c r="AF461" s="61">
        <v>493.36156296399997</v>
      </c>
      <c r="AG461" s="61">
        <v>164.45385432099999</v>
      </c>
      <c r="AH461" s="62">
        <v>0.109</v>
      </c>
      <c r="AI461" s="61">
        <v>1513.2307402900001</v>
      </c>
      <c r="AJ461" s="61">
        <v>613.85822423900004</v>
      </c>
      <c r="AK461" s="63">
        <f>AJ461/AI461</f>
        <v>0.40566068868080118</v>
      </c>
      <c r="AL461" s="73">
        <v>106.8</v>
      </c>
      <c r="AM461" s="74">
        <v>0.80829300000000004</v>
      </c>
      <c r="AN461" s="74">
        <v>0.82551399999999997</v>
      </c>
      <c r="AO461" s="76" t="s">
        <v>90</v>
      </c>
      <c r="AP461" s="76" t="s">
        <v>90</v>
      </c>
      <c r="AQ461" s="75">
        <v>1.35986923914E-2</v>
      </c>
      <c r="AR461" s="75">
        <v>0.12544722602300001</v>
      </c>
      <c r="AS461" s="75">
        <v>0.223642775934</v>
      </c>
      <c r="AT461" s="75">
        <v>0.26887879095</v>
      </c>
      <c r="AU461" s="75">
        <v>0.23327500867600001</v>
      </c>
      <c r="AV461" s="75">
        <v>0.13290110208</v>
      </c>
      <c r="AW461" s="61">
        <v>18</v>
      </c>
      <c r="AX461" s="61">
        <v>29</v>
      </c>
      <c r="AY461" s="61">
        <v>14</v>
      </c>
      <c r="AZ461" s="61">
        <v>22</v>
      </c>
      <c r="BA461" s="61">
        <v>12</v>
      </c>
      <c r="BB461" s="61">
        <f>SUM(AW461:BA461)</f>
        <v>95</v>
      </c>
      <c r="BC461" s="61">
        <f>BA461-AW461</f>
        <v>-6</v>
      </c>
      <c r="BD461" s="62">
        <f>BC461/AW461</f>
        <v>-0.33333333333333331</v>
      </c>
      <c r="BE461" s="67">
        <f>IF(K461&lt;BE$6,1,0)</f>
        <v>1</v>
      </c>
      <c r="BF461" s="67">
        <f>+IF(AND(K461&gt;=BF$5,K461&lt;BF$6),1,0)</f>
        <v>0</v>
      </c>
      <c r="BG461" s="67">
        <f>+IF(AND(K461&gt;=BG$5,K461&lt;BG$6),1,0)</f>
        <v>0</v>
      </c>
      <c r="BH461" s="67">
        <f>+IF(AND(K461&gt;=BH$5,K461&lt;BH$6),1,0)</f>
        <v>0</v>
      </c>
      <c r="BI461" s="67">
        <f>+IF(K461&gt;=BI$6,1,0)</f>
        <v>0</v>
      </c>
      <c r="BJ461" s="67">
        <f>IF(M461&lt;BJ$6,1,0)</f>
        <v>0</v>
      </c>
      <c r="BK461" s="67">
        <f>+IF(AND(M461&gt;=BK$5,M461&lt;BK$6),1,0)</f>
        <v>1</v>
      </c>
      <c r="BL461" s="67">
        <f>+IF(AND(M461&gt;=BL$5,M461&lt;BL$6),1,0)</f>
        <v>0</v>
      </c>
      <c r="BM461" s="67">
        <f>+IF(AND(M461&gt;=BM$5,M461&lt;BM$6),1,0)</f>
        <v>0</v>
      </c>
      <c r="BN461" s="67">
        <f>+IF(M461&gt;=BN$6,1,0)</f>
        <v>0</v>
      </c>
      <c r="BO461" s="67" t="str">
        <f>+IF(M461&gt;=BO$6,"YES","NO")</f>
        <v>NO</v>
      </c>
      <c r="BP461" s="67" t="str">
        <f>+IF(K461&gt;=BP$6,"YES","NO")</f>
        <v>NO</v>
      </c>
      <c r="BQ461" s="67" t="str">
        <f>+IF(ISERROR(VLOOKUP(E461,'[1]Hi Tech List (2020)'!$A$2:$B$84,1,FALSE)),"NO","YES")</f>
        <v>NO</v>
      </c>
      <c r="BR461" s="67" t="str">
        <f>IF(AL461&gt;=BR$6,"YES","NO")</f>
        <v>YES</v>
      </c>
      <c r="BS461" s="67" t="str">
        <f>IF(AB461&gt;BS$6,"YES","NO")</f>
        <v>NO</v>
      </c>
      <c r="BT461" s="67" t="str">
        <f>IF(AC461&gt;BT$6,"YES","NO")</f>
        <v>NO</v>
      </c>
      <c r="BU461" s="67" t="str">
        <f>IF(AD461&gt;BU$6,"YES","NO")</f>
        <v>YES</v>
      </c>
      <c r="BV461" s="67" t="str">
        <f>IF(OR(BS461="YES",BT461="YES",BU461="YES"),"YES","NO")</f>
        <v>YES</v>
      </c>
      <c r="BW461" s="67" t="str">
        <f>+IF(BE461=1,BE$8,IF(BF461=1,BF$8,IF(BG461=1,BG$8,IF(BH461=1,BH$8,BI$8))))</f>
        <v>&lt;$15</v>
      </c>
      <c r="BX461" s="67" t="str">
        <f>+IF(BJ461=1,BJ$8,IF(BK461=1,BK$8,IF(BL461=1,BL$8,IF(BM461=1,BM$8,BN$8))))</f>
        <v>$15-20</v>
      </c>
    </row>
    <row r="462" spans="1:76" ht="25.5" hidden="1" x14ac:dyDescent="0.2">
      <c r="A462" s="77" t="str">
        <f t="shared" si="32"/>
        <v>41-0000</v>
      </c>
      <c r="B462" s="77" t="str">
        <f>VLOOKUP(A462,'[1]2- &amp; 3-digit SOC'!$A$1:$B$121,2,FALSE)</f>
        <v>Sales and Related Occupations</v>
      </c>
      <c r="C462" s="77" t="str">
        <f t="shared" si="33"/>
        <v>41-0000 Sales and Related Occupations</v>
      </c>
      <c r="D462" s="77" t="str">
        <f t="shared" si="34"/>
        <v>41-3000</v>
      </c>
      <c r="E462" s="77" t="str">
        <f>VLOOKUP(D462,'[1]2- &amp; 3-digit SOC'!$A$1:$B$121,2,FALSE)</f>
        <v>Sales Representatives, Services</v>
      </c>
      <c r="F462" s="77" t="str">
        <f t="shared" si="35"/>
        <v>41-3000 Sales Representatives, Services</v>
      </c>
      <c r="G462" s="77" t="s">
        <v>1458</v>
      </c>
      <c r="H462" s="77" t="s">
        <v>1459</v>
      </c>
      <c r="I462" s="77" t="s">
        <v>1460</v>
      </c>
      <c r="J462" s="78" t="str">
        <f>CONCATENATE(H462, " (", R462, ")")</f>
        <v>Sales Representatives of Services, Except Advertising, Insurance, Financial Services, and Travel ($59,231)</v>
      </c>
      <c r="K462" s="70">
        <v>13.642742478200001</v>
      </c>
      <c r="L462" s="70">
        <v>19.597043448600001</v>
      </c>
      <c r="M462" s="70">
        <v>28.4763721146</v>
      </c>
      <c r="N462" s="70">
        <v>32.323783742800003</v>
      </c>
      <c r="O462" s="70">
        <v>39.058791343499998</v>
      </c>
      <c r="P462" s="70">
        <v>52.333739377699999</v>
      </c>
      <c r="Q462" s="71">
        <v>59230.853998300001</v>
      </c>
      <c r="R462" s="71" t="str">
        <f>TEXT(Q462, "$#,###")</f>
        <v>$59,231</v>
      </c>
      <c r="S462" s="68" t="s">
        <v>307</v>
      </c>
      <c r="T462" s="68" t="s">
        <v>8</v>
      </c>
      <c r="U462" s="68" t="s">
        <v>85</v>
      </c>
      <c r="V462" s="61">
        <v>36455.889492299997</v>
      </c>
      <c r="W462" s="61">
        <v>34926.428230799997</v>
      </c>
      <c r="X462" s="61">
        <f>W462-V462</f>
        <v>-1529.4612615000005</v>
      </c>
      <c r="Y462" s="72">
        <f>X462/V462</f>
        <v>-4.1953749662946627E-2</v>
      </c>
      <c r="Z462" s="61">
        <v>34926.428230799997</v>
      </c>
      <c r="AA462" s="61">
        <v>36296.319981100001</v>
      </c>
      <c r="AB462" s="61">
        <f>AA462-Z462</f>
        <v>1369.8917503000048</v>
      </c>
      <c r="AC462" s="72">
        <f>AB462/Z462</f>
        <v>3.9222211365202264E-2</v>
      </c>
      <c r="AD462" s="61">
        <v>16744.282729400002</v>
      </c>
      <c r="AE462" s="61">
        <v>4186.0706823399996</v>
      </c>
      <c r="AF462" s="61">
        <v>11265.948674699999</v>
      </c>
      <c r="AG462" s="61">
        <v>3755.3162248899998</v>
      </c>
      <c r="AH462" s="62">
        <v>0.106</v>
      </c>
      <c r="AI462" s="61">
        <v>34297.452326799998</v>
      </c>
      <c r="AJ462" s="61">
        <v>25225.193929900001</v>
      </c>
      <c r="AK462" s="63">
        <f>AJ462/AI462</f>
        <v>0.735483023332</v>
      </c>
      <c r="AL462" s="73">
        <v>96.7</v>
      </c>
      <c r="AM462" s="74">
        <v>1.290621</v>
      </c>
      <c r="AN462" s="74">
        <v>1.2758069999999999</v>
      </c>
      <c r="AO462" s="75">
        <v>3.2166632053600001E-3</v>
      </c>
      <c r="AP462" s="75">
        <v>2.0879769961100001E-2</v>
      </c>
      <c r="AQ462" s="75">
        <v>5.5552537823299997E-2</v>
      </c>
      <c r="AR462" s="75">
        <v>0.238504192389</v>
      </c>
      <c r="AS462" s="75">
        <v>0.24342384598899999</v>
      </c>
      <c r="AT462" s="75">
        <v>0.22347839655400001</v>
      </c>
      <c r="AU462" s="75">
        <v>0.15694186899199999</v>
      </c>
      <c r="AV462" s="75">
        <v>5.80027250863E-2</v>
      </c>
      <c r="AW462" s="61">
        <v>86</v>
      </c>
      <c r="AX462" s="61">
        <v>76</v>
      </c>
      <c r="AY462" s="61">
        <v>54</v>
      </c>
      <c r="AZ462" s="61">
        <v>40</v>
      </c>
      <c r="BA462" s="61">
        <v>38</v>
      </c>
      <c r="BB462" s="61">
        <f>SUM(AW462:BA462)</f>
        <v>294</v>
      </c>
      <c r="BC462" s="61">
        <f>BA462-AW462</f>
        <v>-48</v>
      </c>
      <c r="BD462" s="62">
        <f>BC462/AW462</f>
        <v>-0.55813953488372092</v>
      </c>
      <c r="BE462" s="67">
        <f>IF(K462&lt;BE$6,1,0)</f>
        <v>1</v>
      </c>
      <c r="BF462" s="67">
        <f>+IF(AND(K462&gt;=BF$5,K462&lt;BF$6),1,0)</f>
        <v>0</v>
      </c>
      <c r="BG462" s="67">
        <f>+IF(AND(K462&gt;=BG$5,K462&lt;BG$6),1,0)</f>
        <v>0</v>
      </c>
      <c r="BH462" s="67">
        <f>+IF(AND(K462&gt;=BH$5,K462&lt;BH$6),1,0)</f>
        <v>0</v>
      </c>
      <c r="BI462" s="67">
        <f>+IF(K462&gt;=BI$6,1,0)</f>
        <v>0</v>
      </c>
      <c r="BJ462" s="67">
        <f>IF(M462&lt;BJ$6,1,0)</f>
        <v>0</v>
      </c>
      <c r="BK462" s="67">
        <f>+IF(AND(M462&gt;=BK$5,M462&lt;BK$6),1,0)</f>
        <v>0</v>
      </c>
      <c r="BL462" s="67">
        <f>+IF(AND(M462&gt;=BL$5,M462&lt;BL$6),1,0)</f>
        <v>0</v>
      </c>
      <c r="BM462" s="67">
        <f>+IF(AND(M462&gt;=BM$5,M462&lt;BM$6),1,0)</f>
        <v>1</v>
      </c>
      <c r="BN462" s="67">
        <f>+IF(M462&gt;=BN$6,1,0)</f>
        <v>0</v>
      </c>
      <c r="BO462" s="67" t="str">
        <f>+IF(M462&gt;=BO$6,"YES","NO")</f>
        <v>YES</v>
      </c>
      <c r="BP462" s="67" t="str">
        <f>+IF(K462&gt;=BP$6,"YES","NO")</f>
        <v>NO</v>
      </c>
      <c r="BQ462" s="67" t="str">
        <f>+IF(ISERROR(VLOOKUP(E462,'[1]Hi Tech List (2020)'!$A$2:$B$84,1,FALSE)),"NO","YES")</f>
        <v>NO</v>
      </c>
      <c r="BR462" s="67" t="str">
        <f>IF(AL462&gt;=BR$6,"YES","NO")</f>
        <v>NO</v>
      </c>
      <c r="BS462" s="67" t="str">
        <f>IF(AB462&gt;BS$6,"YES","NO")</f>
        <v>YES</v>
      </c>
      <c r="BT462" s="67" t="str">
        <f>IF(AC462&gt;BT$6,"YES","NO")</f>
        <v>NO</v>
      </c>
      <c r="BU462" s="67" t="str">
        <f>IF(AD462&gt;BU$6,"YES","NO")</f>
        <v>YES</v>
      </c>
      <c r="BV462" s="67" t="str">
        <f>IF(OR(BS462="YES",BT462="YES",BU462="YES"),"YES","NO")</f>
        <v>YES</v>
      </c>
      <c r="BW462" s="67" t="str">
        <f>+IF(BE462=1,BE$8,IF(BF462=1,BF$8,IF(BG462=1,BG$8,IF(BH462=1,BH$8,BI$8))))</f>
        <v>&lt;$15</v>
      </c>
      <c r="BX462" s="67" t="str">
        <f>+IF(BJ462=1,BJ$8,IF(BK462=1,BK$8,IF(BL462=1,BL$8,IF(BM462=1,BM$8,BN$8))))</f>
        <v>$25-30</v>
      </c>
    </row>
    <row r="463" spans="1:76" hidden="1" x14ac:dyDescent="0.2">
      <c r="A463" s="77" t="str">
        <f t="shared" si="32"/>
        <v>41-0000</v>
      </c>
      <c r="B463" s="77" t="str">
        <f>VLOOKUP(A463,'[1]2- &amp; 3-digit SOC'!$A$1:$B$121,2,FALSE)</f>
        <v>Sales and Related Occupations</v>
      </c>
      <c r="C463" s="77" t="str">
        <f t="shared" si="33"/>
        <v>41-0000 Sales and Related Occupations</v>
      </c>
      <c r="D463" s="77" t="str">
        <f t="shared" si="34"/>
        <v>41-9000</v>
      </c>
      <c r="E463" s="77" t="str">
        <f>VLOOKUP(D463,'[1]2- &amp; 3-digit SOC'!$A$1:$B$121,2,FALSE)</f>
        <v>Other Sales and Related Workers</v>
      </c>
      <c r="F463" s="77" t="str">
        <f t="shared" si="35"/>
        <v>41-9000 Other Sales and Related Workers</v>
      </c>
      <c r="G463" s="77" t="s">
        <v>1461</v>
      </c>
      <c r="H463" s="77" t="s">
        <v>1462</v>
      </c>
      <c r="I463" s="77" t="s">
        <v>1463</v>
      </c>
      <c r="J463" s="78" t="str">
        <f>CONCATENATE(H463, " (", R463, ")")</f>
        <v>Demonstrators and Product Promoters ($32,292)</v>
      </c>
      <c r="K463" s="70">
        <v>8.4157386703399997</v>
      </c>
      <c r="L463" s="70">
        <v>10.004751258100001</v>
      </c>
      <c r="M463" s="70">
        <v>15.525232300000001</v>
      </c>
      <c r="N463" s="70">
        <v>17.981020847700002</v>
      </c>
      <c r="O463" s="70">
        <v>21.922524767300001</v>
      </c>
      <c r="P463" s="70">
        <v>26.1472426164</v>
      </c>
      <c r="Q463" s="71">
        <v>32292.4831839</v>
      </c>
      <c r="R463" s="71" t="str">
        <f>TEXT(Q463, "$#,###")</f>
        <v>$32,292</v>
      </c>
      <c r="S463" s="68" t="s">
        <v>484</v>
      </c>
      <c r="T463" s="68" t="s">
        <v>8</v>
      </c>
      <c r="U463" s="68" t="s">
        <v>317</v>
      </c>
      <c r="V463" s="61">
        <v>2307.8746701099999</v>
      </c>
      <c r="W463" s="61">
        <v>2535.3463776600001</v>
      </c>
      <c r="X463" s="61">
        <f>W463-V463</f>
        <v>227.47170755000025</v>
      </c>
      <c r="Y463" s="72">
        <f>X463/V463</f>
        <v>9.856328443483385E-2</v>
      </c>
      <c r="Z463" s="61">
        <v>2535.3463776600001</v>
      </c>
      <c r="AA463" s="61">
        <v>2612.73943925</v>
      </c>
      <c r="AB463" s="61">
        <f>AA463-Z463</f>
        <v>77.393061589999888</v>
      </c>
      <c r="AC463" s="72">
        <f>AB463/Z463</f>
        <v>3.0525636367457559E-2</v>
      </c>
      <c r="AD463" s="61">
        <v>1831.7022677499999</v>
      </c>
      <c r="AE463" s="61">
        <v>457.92556693699999</v>
      </c>
      <c r="AF463" s="61">
        <v>1292.0612449400001</v>
      </c>
      <c r="AG463" s="61">
        <v>430.68708164600002</v>
      </c>
      <c r="AH463" s="62">
        <v>0.16800000000000001</v>
      </c>
      <c r="AI463" s="61">
        <v>2499.5389745100001</v>
      </c>
      <c r="AJ463" s="61">
        <v>3686.0156027799999</v>
      </c>
      <c r="AK463" s="63">
        <f>AJ463/AI463</f>
        <v>1.4746781868054657</v>
      </c>
      <c r="AL463" s="73">
        <v>106.9</v>
      </c>
      <c r="AM463" s="74">
        <v>1.2025380000000001</v>
      </c>
      <c r="AN463" s="74">
        <v>1.1925520000000001</v>
      </c>
      <c r="AO463" s="75">
        <v>2.0851840289300001E-2</v>
      </c>
      <c r="AP463" s="75">
        <v>5.37028241034E-2</v>
      </c>
      <c r="AQ463" s="75">
        <v>6.9244369650200005E-2</v>
      </c>
      <c r="AR463" s="75">
        <v>0.184834602362</v>
      </c>
      <c r="AS463" s="75">
        <v>0.117842850758</v>
      </c>
      <c r="AT463" s="75">
        <v>0.11804272168799999</v>
      </c>
      <c r="AU463" s="75">
        <v>0.154218430677</v>
      </c>
      <c r="AV463" s="75">
        <v>0.28126236047300002</v>
      </c>
      <c r="AW463" s="61">
        <v>0</v>
      </c>
      <c r="AX463" s="61">
        <v>0</v>
      </c>
      <c r="AY463" s="61">
        <v>0</v>
      </c>
      <c r="AZ463" s="61">
        <v>0</v>
      </c>
      <c r="BA463" s="61">
        <v>0</v>
      </c>
      <c r="BB463" s="61">
        <f>SUM(AW463:BA463)</f>
        <v>0</v>
      </c>
      <c r="BC463" s="61">
        <f>BA463-AW463</f>
        <v>0</v>
      </c>
      <c r="BD463" s="62">
        <v>0</v>
      </c>
      <c r="BE463" s="67">
        <f>IF(K463&lt;BE$6,1,0)</f>
        <v>1</v>
      </c>
      <c r="BF463" s="67">
        <f>+IF(AND(K463&gt;=BF$5,K463&lt;BF$6),1,0)</f>
        <v>0</v>
      </c>
      <c r="BG463" s="67">
        <f>+IF(AND(K463&gt;=BG$5,K463&lt;BG$6),1,0)</f>
        <v>0</v>
      </c>
      <c r="BH463" s="67">
        <f>+IF(AND(K463&gt;=BH$5,K463&lt;BH$6),1,0)</f>
        <v>0</v>
      </c>
      <c r="BI463" s="67">
        <f>+IF(K463&gt;=BI$6,1,0)</f>
        <v>0</v>
      </c>
      <c r="BJ463" s="67">
        <f>IF(M463&lt;BJ$6,1,0)</f>
        <v>0</v>
      </c>
      <c r="BK463" s="67">
        <f>+IF(AND(M463&gt;=BK$5,M463&lt;BK$6),1,0)</f>
        <v>1</v>
      </c>
      <c r="BL463" s="67">
        <f>+IF(AND(M463&gt;=BL$5,M463&lt;BL$6),1,0)</f>
        <v>0</v>
      </c>
      <c r="BM463" s="67">
        <f>+IF(AND(M463&gt;=BM$5,M463&lt;BM$6),1,0)</f>
        <v>0</v>
      </c>
      <c r="BN463" s="67">
        <f>+IF(M463&gt;=BN$6,1,0)</f>
        <v>0</v>
      </c>
      <c r="BO463" s="67" t="str">
        <f>+IF(M463&gt;=BO$6,"YES","NO")</f>
        <v>NO</v>
      </c>
      <c r="BP463" s="67" t="str">
        <f>+IF(K463&gt;=BP$6,"YES","NO")</f>
        <v>NO</v>
      </c>
      <c r="BQ463" s="67" t="str">
        <f>+IF(ISERROR(VLOOKUP(E463,'[1]Hi Tech List (2020)'!$A$2:$B$84,1,FALSE)),"NO","YES")</f>
        <v>NO</v>
      </c>
      <c r="BR463" s="67" t="str">
        <f>IF(AL463&gt;=BR$6,"YES","NO")</f>
        <v>YES</v>
      </c>
      <c r="BS463" s="67" t="str">
        <f>IF(AB463&gt;BS$6,"YES","NO")</f>
        <v>NO</v>
      </c>
      <c r="BT463" s="67" t="str">
        <f>IF(AC463&gt;BT$6,"YES","NO")</f>
        <v>NO</v>
      </c>
      <c r="BU463" s="67" t="str">
        <f>IF(AD463&gt;BU$6,"YES","NO")</f>
        <v>YES</v>
      </c>
      <c r="BV463" s="67" t="str">
        <f>IF(OR(BS463="YES",BT463="YES",BU463="YES"),"YES","NO")</f>
        <v>YES</v>
      </c>
      <c r="BW463" s="67" t="str">
        <f>+IF(BE463=1,BE$8,IF(BF463=1,BF$8,IF(BG463=1,BG$8,IF(BH463=1,BH$8,BI$8))))</f>
        <v>&lt;$15</v>
      </c>
      <c r="BX463" s="67" t="str">
        <f>+IF(BJ463=1,BJ$8,IF(BK463=1,BK$8,IF(BL463=1,BL$8,IF(BM463=1,BM$8,BN$8))))</f>
        <v>$15-20</v>
      </c>
    </row>
    <row r="464" spans="1:76" hidden="1" x14ac:dyDescent="0.2">
      <c r="A464" s="77" t="str">
        <f t="shared" si="32"/>
        <v>41-0000</v>
      </c>
      <c r="B464" s="77" t="str">
        <f>VLOOKUP(A464,'[1]2- &amp; 3-digit SOC'!$A$1:$B$121,2,FALSE)</f>
        <v>Sales and Related Occupations</v>
      </c>
      <c r="C464" s="77" t="str">
        <f t="shared" si="33"/>
        <v>41-0000 Sales and Related Occupations</v>
      </c>
      <c r="D464" s="77" t="str">
        <f t="shared" si="34"/>
        <v>41-9000</v>
      </c>
      <c r="E464" s="77" t="str">
        <f>VLOOKUP(D464,'[1]2- &amp; 3-digit SOC'!$A$1:$B$121,2,FALSE)</f>
        <v>Other Sales and Related Workers</v>
      </c>
      <c r="F464" s="77" t="str">
        <f t="shared" si="35"/>
        <v>41-9000 Other Sales and Related Workers</v>
      </c>
      <c r="G464" s="77" t="s">
        <v>1464</v>
      </c>
      <c r="H464" s="77" t="s">
        <v>1465</v>
      </c>
      <c r="I464" s="77" t="s">
        <v>1466</v>
      </c>
      <c r="J464" s="78" t="str">
        <f>CONCATENATE(H464, " (", R464, ")")</f>
        <v>Models ($38,792)</v>
      </c>
      <c r="K464" s="70">
        <v>6.1974897530200002</v>
      </c>
      <c r="L464" s="70">
        <v>11.752993843600001</v>
      </c>
      <c r="M464" s="70">
        <v>18.650091417199999</v>
      </c>
      <c r="N464" s="70">
        <v>30.402261406600001</v>
      </c>
      <c r="O464" s="70">
        <v>26.838803803600001</v>
      </c>
      <c r="P464" s="70">
        <v>77.844124228200002</v>
      </c>
      <c r="Q464" s="71">
        <v>38792.190147699999</v>
      </c>
      <c r="R464" s="71" t="str">
        <f>TEXT(Q464, "$#,###")</f>
        <v>$38,792</v>
      </c>
      <c r="S464" s="68" t="s">
        <v>484</v>
      </c>
      <c r="T464" s="68" t="s">
        <v>8</v>
      </c>
      <c r="U464" s="68" t="s">
        <v>8</v>
      </c>
      <c r="V464" s="61">
        <v>155.825262971</v>
      </c>
      <c r="W464" s="61">
        <v>111.763622424</v>
      </c>
      <c r="X464" s="61">
        <f>W464-V464</f>
        <v>-44.061640546999996</v>
      </c>
      <c r="Y464" s="72">
        <f>X464/V464</f>
        <v>-0.28276313934538411</v>
      </c>
      <c r="Z464" s="61">
        <v>111.763622424</v>
      </c>
      <c r="AA464" s="61">
        <v>117.37127366999999</v>
      </c>
      <c r="AB464" s="61">
        <f>AA464-Z464</f>
        <v>5.607651245999989</v>
      </c>
      <c r="AC464" s="72">
        <f>AB464/Z464</f>
        <v>5.0174208068579994E-2</v>
      </c>
      <c r="AD464" s="61">
        <v>86.004345164300005</v>
      </c>
      <c r="AE464" s="61">
        <v>21.501086291099998</v>
      </c>
      <c r="AF464" s="61">
        <v>57.445063247299998</v>
      </c>
      <c r="AG464" s="61">
        <v>19.1483544158</v>
      </c>
      <c r="AH464" s="62">
        <v>0.16800000000000001</v>
      </c>
      <c r="AI464" s="61">
        <v>109.585441549</v>
      </c>
      <c r="AJ464" s="61">
        <v>37.497170056900003</v>
      </c>
      <c r="AK464" s="63">
        <f>AJ464/AI464</f>
        <v>0.34217291573473774</v>
      </c>
      <c r="AL464" s="73">
        <v>115.3</v>
      </c>
      <c r="AM464" s="74">
        <v>0.71223000000000003</v>
      </c>
      <c r="AN464" s="74">
        <v>0.71298099999999998</v>
      </c>
      <c r="AO464" s="76" t="s">
        <v>90</v>
      </c>
      <c r="AP464" s="75">
        <v>0.12670792354999999</v>
      </c>
      <c r="AQ464" s="75">
        <v>0.11218150475700001</v>
      </c>
      <c r="AR464" s="75">
        <v>0.24924120120000001</v>
      </c>
      <c r="AS464" s="75">
        <v>0.112531445391</v>
      </c>
      <c r="AT464" s="75">
        <v>0.12062708573</v>
      </c>
      <c r="AU464" s="76" t="s">
        <v>90</v>
      </c>
      <c r="AV464" s="75">
        <v>0.14599277192400001</v>
      </c>
      <c r="AW464" s="61">
        <v>0</v>
      </c>
      <c r="AX464" s="61">
        <v>0</v>
      </c>
      <c r="AY464" s="61">
        <v>0</v>
      </c>
      <c r="AZ464" s="61">
        <v>0</v>
      </c>
      <c r="BA464" s="61">
        <v>0</v>
      </c>
      <c r="BB464" s="61">
        <f>SUM(AW464:BA464)</f>
        <v>0</v>
      </c>
      <c r="BC464" s="61">
        <f>BA464-AW464</f>
        <v>0</v>
      </c>
      <c r="BD464" s="62">
        <v>0</v>
      </c>
      <c r="BE464" s="67">
        <f>IF(K464&lt;BE$6,1,0)</f>
        <v>1</v>
      </c>
      <c r="BF464" s="67">
        <f>+IF(AND(K464&gt;=BF$5,K464&lt;BF$6),1,0)</f>
        <v>0</v>
      </c>
      <c r="BG464" s="67">
        <f>+IF(AND(K464&gt;=BG$5,K464&lt;BG$6),1,0)</f>
        <v>0</v>
      </c>
      <c r="BH464" s="67">
        <f>+IF(AND(K464&gt;=BH$5,K464&lt;BH$6),1,0)</f>
        <v>0</v>
      </c>
      <c r="BI464" s="67">
        <f>+IF(K464&gt;=BI$6,1,0)</f>
        <v>0</v>
      </c>
      <c r="BJ464" s="67">
        <f>IF(M464&lt;BJ$6,1,0)</f>
        <v>0</v>
      </c>
      <c r="BK464" s="67">
        <f>+IF(AND(M464&gt;=BK$5,M464&lt;BK$6),1,0)</f>
        <v>1</v>
      </c>
      <c r="BL464" s="67">
        <f>+IF(AND(M464&gt;=BL$5,M464&lt;BL$6),1,0)</f>
        <v>0</v>
      </c>
      <c r="BM464" s="67">
        <f>+IF(AND(M464&gt;=BM$5,M464&lt;BM$6),1,0)</f>
        <v>0</v>
      </c>
      <c r="BN464" s="67">
        <f>+IF(M464&gt;=BN$6,1,0)</f>
        <v>0</v>
      </c>
      <c r="BO464" s="67" t="str">
        <f>+IF(M464&gt;=BO$6,"YES","NO")</f>
        <v>NO</v>
      </c>
      <c r="BP464" s="67" t="str">
        <f>+IF(K464&gt;=BP$6,"YES","NO")</f>
        <v>NO</v>
      </c>
      <c r="BQ464" s="67" t="str">
        <f>+IF(ISERROR(VLOOKUP(E464,'[1]Hi Tech List (2020)'!$A$2:$B$84,1,FALSE)),"NO","YES")</f>
        <v>NO</v>
      </c>
      <c r="BR464" s="67" t="str">
        <f>IF(AL464&gt;=BR$6,"YES","NO")</f>
        <v>YES</v>
      </c>
      <c r="BS464" s="67" t="str">
        <f>IF(AB464&gt;BS$6,"YES","NO")</f>
        <v>NO</v>
      </c>
      <c r="BT464" s="67" t="str">
        <f>IF(AC464&gt;BT$6,"YES","NO")</f>
        <v>NO</v>
      </c>
      <c r="BU464" s="67" t="str">
        <f>IF(AD464&gt;BU$6,"YES","NO")</f>
        <v>NO</v>
      </c>
      <c r="BV464" s="67" t="str">
        <f>IF(OR(BS464="YES",BT464="YES",BU464="YES"),"YES","NO")</f>
        <v>NO</v>
      </c>
      <c r="BW464" s="67" t="str">
        <f>+IF(BE464=1,BE$8,IF(BF464=1,BF$8,IF(BG464=1,BG$8,IF(BH464=1,BH$8,BI$8))))</f>
        <v>&lt;$15</v>
      </c>
      <c r="BX464" s="67" t="str">
        <f>+IF(BJ464=1,BJ$8,IF(BK464=1,BK$8,IF(BL464=1,BL$8,IF(BM464=1,BM$8,BN$8))))</f>
        <v>$15-20</v>
      </c>
    </row>
    <row r="465" spans="1:76" hidden="1" x14ac:dyDescent="0.2">
      <c r="A465" s="77" t="str">
        <f t="shared" si="32"/>
        <v>41-0000</v>
      </c>
      <c r="B465" s="77" t="str">
        <f>VLOOKUP(A465,'[1]2- &amp; 3-digit SOC'!$A$1:$B$121,2,FALSE)</f>
        <v>Sales and Related Occupations</v>
      </c>
      <c r="C465" s="77" t="str">
        <f t="shared" si="33"/>
        <v>41-0000 Sales and Related Occupations</v>
      </c>
      <c r="D465" s="77" t="str">
        <f t="shared" si="34"/>
        <v>41-9000</v>
      </c>
      <c r="E465" s="77" t="str">
        <f>VLOOKUP(D465,'[1]2- &amp; 3-digit SOC'!$A$1:$B$121,2,FALSE)</f>
        <v>Other Sales and Related Workers</v>
      </c>
      <c r="F465" s="77" t="str">
        <f t="shared" si="35"/>
        <v>41-9000 Other Sales and Related Workers</v>
      </c>
      <c r="G465" s="77" t="s">
        <v>1467</v>
      </c>
      <c r="H465" s="77" t="s">
        <v>1468</v>
      </c>
      <c r="I465" s="77" t="s">
        <v>1469</v>
      </c>
      <c r="J465" s="78" t="str">
        <f>CONCATENATE(H465, " (", R465, ")")</f>
        <v>Real Estate Brokers ($54,247)</v>
      </c>
      <c r="K465" s="70">
        <v>10.036522056400001</v>
      </c>
      <c r="L465" s="70">
        <v>14.944058568599999</v>
      </c>
      <c r="M465" s="70">
        <v>26.080183831700001</v>
      </c>
      <c r="N465" s="70">
        <v>45.2137227889</v>
      </c>
      <c r="O465" s="70">
        <v>50.4041479825</v>
      </c>
      <c r="P465" s="70">
        <v>90.692536132800001</v>
      </c>
      <c r="Q465" s="71">
        <v>54246.782369799999</v>
      </c>
      <c r="R465" s="71" t="str">
        <f>TEXT(Q465, "$#,###")</f>
        <v>$54,247</v>
      </c>
      <c r="S465" s="68" t="s">
        <v>307</v>
      </c>
      <c r="T465" s="68" t="s">
        <v>546</v>
      </c>
      <c r="U465" s="68" t="s">
        <v>8</v>
      </c>
      <c r="V465" s="61">
        <v>2935.9923548800002</v>
      </c>
      <c r="W465" s="61">
        <v>3130.4388219100001</v>
      </c>
      <c r="X465" s="61">
        <f>W465-V465</f>
        <v>194.44646702999989</v>
      </c>
      <c r="Y465" s="72">
        <f>X465/V465</f>
        <v>6.6228533159088318E-2</v>
      </c>
      <c r="Z465" s="61">
        <v>3130.4388219100001</v>
      </c>
      <c r="AA465" s="61">
        <v>3272.1621699299999</v>
      </c>
      <c r="AB465" s="61">
        <f>AA465-Z465</f>
        <v>141.72334801999978</v>
      </c>
      <c r="AC465" s="72">
        <f>AB465/Z465</f>
        <v>4.52726777562543E-2</v>
      </c>
      <c r="AD465" s="61">
        <v>1240.60856384</v>
      </c>
      <c r="AE465" s="61">
        <v>310.15214096</v>
      </c>
      <c r="AF465" s="61">
        <v>793.05514396299998</v>
      </c>
      <c r="AG465" s="61">
        <v>264.35171465399998</v>
      </c>
      <c r="AH465" s="62">
        <v>8.3000000000000004E-2</v>
      </c>
      <c r="AI465" s="61">
        <v>3063.67864414</v>
      </c>
      <c r="AJ465" s="61">
        <v>494.739598032</v>
      </c>
      <c r="AK465" s="63">
        <f>AJ465/AI465</f>
        <v>0.16148547399979593</v>
      </c>
      <c r="AL465" s="73">
        <v>99.2</v>
      </c>
      <c r="AM465" s="74">
        <v>1.0278210000000001</v>
      </c>
      <c r="AN465" s="74">
        <v>1.0347470000000001</v>
      </c>
      <c r="AO465" s="76" t="s">
        <v>90</v>
      </c>
      <c r="AP465" s="75">
        <v>1.02776932589E-2</v>
      </c>
      <c r="AQ465" s="75">
        <v>1.88100706156E-2</v>
      </c>
      <c r="AR465" s="75">
        <v>0.16533112588099999</v>
      </c>
      <c r="AS465" s="75">
        <v>0.19206115238599999</v>
      </c>
      <c r="AT465" s="75">
        <v>0.24961083141400001</v>
      </c>
      <c r="AU465" s="75">
        <v>0.21508096260599999</v>
      </c>
      <c r="AV465" s="75">
        <v>0.14810824901899999</v>
      </c>
      <c r="AW465" s="61">
        <v>383</v>
      </c>
      <c r="AX465" s="61">
        <v>307</v>
      </c>
      <c r="AY465" s="61">
        <v>302</v>
      </c>
      <c r="AZ465" s="61">
        <v>437</v>
      </c>
      <c r="BA465" s="61">
        <v>391</v>
      </c>
      <c r="BB465" s="61">
        <f>SUM(AW465:BA465)</f>
        <v>1820</v>
      </c>
      <c r="BC465" s="61">
        <f>BA465-AW465</f>
        <v>8</v>
      </c>
      <c r="BD465" s="62">
        <f>BC465/AW465</f>
        <v>2.0887728459530026E-2</v>
      </c>
      <c r="BE465" s="67">
        <f>IF(K465&lt;BE$6,1,0)</f>
        <v>1</v>
      </c>
      <c r="BF465" s="67">
        <f>+IF(AND(K465&gt;=BF$5,K465&lt;BF$6),1,0)</f>
        <v>0</v>
      </c>
      <c r="BG465" s="67">
        <f>+IF(AND(K465&gt;=BG$5,K465&lt;BG$6),1,0)</f>
        <v>0</v>
      </c>
      <c r="BH465" s="67">
        <f>+IF(AND(K465&gt;=BH$5,K465&lt;BH$6),1,0)</f>
        <v>0</v>
      </c>
      <c r="BI465" s="67">
        <f>+IF(K465&gt;=BI$6,1,0)</f>
        <v>0</v>
      </c>
      <c r="BJ465" s="67">
        <f>IF(M465&lt;BJ$6,1,0)</f>
        <v>0</v>
      </c>
      <c r="BK465" s="67">
        <f>+IF(AND(M465&gt;=BK$5,M465&lt;BK$6),1,0)</f>
        <v>0</v>
      </c>
      <c r="BL465" s="67">
        <f>+IF(AND(M465&gt;=BL$5,M465&lt;BL$6),1,0)</f>
        <v>0</v>
      </c>
      <c r="BM465" s="67">
        <f>+IF(AND(M465&gt;=BM$5,M465&lt;BM$6),1,0)</f>
        <v>1</v>
      </c>
      <c r="BN465" s="67">
        <f>+IF(M465&gt;=BN$6,1,0)</f>
        <v>0</v>
      </c>
      <c r="BO465" s="67" t="str">
        <f>+IF(M465&gt;=BO$6,"YES","NO")</f>
        <v>YES</v>
      </c>
      <c r="BP465" s="67" t="str">
        <f>+IF(K465&gt;=BP$6,"YES","NO")</f>
        <v>NO</v>
      </c>
      <c r="BQ465" s="67" t="str">
        <f>+IF(ISERROR(VLOOKUP(E465,'[1]Hi Tech List (2020)'!$A$2:$B$84,1,FALSE)),"NO","YES")</f>
        <v>NO</v>
      </c>
      <c r="BR465" s="67" t="str">
        <f>IF(AL465&gt;=BR$6,"YES","NO")</f>
        <v>NO</v>
      </c>
      <c r="BS465" s="67" t="str">
        <f>IF(AB465&gt;BS$6,"YES","NO")</f>
        <v>YES</v>
      </c>
      <c r="BT465" s="67" t="str">
        <f>IF(AC465&gt;BT$6,"YES","NO")</f>
        <v>NO</v>
      </c>
      <c r="BU465" s="67" t="str">
        <f>IF(AD465&gt;BU$6,"YES","NO")</f>
        <v>YES</v>
      </c>
      <c r="BV465" s="67" t="str">
        <f>IF(OR(BS465="YES",BT465="YES",BU465="YES"),"YES","NO")</f>
        <v>YES</v>
      </c>
      <c r="BW465" s="67" t="str">
        <f>+IF(BE465=1,BE$8,IF(BF465=1,BF$8,IF(BG465=1,BG$8,IF(BH465=1,BH$8,BI$8))))</f>
        <v>&lt;$15</v>
      </c>
      <c r="BX465" s="67" t="str">
        <f>+IF(BJ465=1,BJ$8,IF(BK465=1,BK$8,IF(BL465=1,BL$8,IF(BM465=1,BM$8,BN$8))))</f>
        <v>$25-30</v>
      </c>
    </row>
    <row r="466" spans="1:76" hidden="1" x14ac:dyDescent="0.2">
      <c r="A466" s="77" t="str">
        <f t="shared" si="32"/>
        <v>41-0000</v>
      </c>
      <c r="B466" s="77" t="str">
        <f>VLOOKUP(A466,'[1]2- &amp; 3-digit SOC'!$A$1:$B$121,2,FALSE)</f>
        <v>Sales and Related Occupations</v>
      </c>
      <c r="C466" s="77" t="str">
        <f t="shared" si="33"/>
        <v>41-0000 Sales and Related Occupations</v>
      </c>
      <c r="D466" s="77" t="str">
        <f t="shared" si="34"/>
        <v>41-9000</v>
      </c>
      <c r="E466" s="77" t="str">
        <f>VLOOKUP(D466,'[1]2- &amp; 3-digit SOC'!$A$1:$B$121,2,FALSE)</f>
        <v>Other Sales and Related Workers</v>
      </c>
      <c r="F466" s="77" t="str">
        <f t="shared" si="35"/>
        <v>41-9000 Other Sales and Related Workers</v>
      </c>
      <c r="G466" s="77" t="s">
        <v>1470</v>
      </c>
      <c r="H466" s="77" t="s">
        <v>1471</v>
      </c>
      <c r="I466" s="77" t="s">
        <v>1472</v>
      </c>
      <c r="J466" s="78" t="str">
        <f>CONCATENATE(H466, " (", R466, ")")</f>
        <v>Real Estate Sales Agents ($59,638)</v>
      </c>
      <c r="K466" s="70">
        <v>9.3528493689799994</v>
      </c>
      <c r="L466" s="70">
        <v>18.605496828700002</v>
      </c>
      <c r="M466" s="70">
        <v>28.672292855399999</v>
      </c>
      <c r="N466" s="70">
        <v>39.7672175497</v>
      </c>
      <c r="O466" s="70">
        <v>47.9765221615</v>
      </c>
      <c r="P466" s="70">
        <v>70.547916540900005</v>
      </c>
      <c r="Q466" s="71">
        <v>59638.369139299997</v>
      </c>
      <c r="R466" s="71" t="str">
        <f>TEXT(Q466, "$#,###")</f>
        <v>$59,638</v>
      </c>
      <c r="S466" s="68" t="s">
        <v>307</v>
      </c>
      <c r="T466" s="68" t="s">
        <v>8</v>
      </c>
      <c r="U466" s="68" t="s">
        <v>85</v>
      </c>
      <c r="V466" s="61">
        <v>12081.4064301</v>
      </c>
      <c r="W466" s="61">
        <v>12999.2130196</v>
      </c>
      <c r="X466" s="61">
        <f>W466-V466</f>
        <v>917.80658949999997</v>
      </c>
      <c r="Y466" s="72">
        <f>X466/V466</f>
        <v>7.5968521944046796E-2</v>
      </c>
      <c r="Z466" s="61">
        <v>12999.2130196</v>
      </c>
      <c r="AA466" s="61">
        <v>13637.2228187</v>
      </c>
      <c r="AB466" s="61">
        <f>AA466-Z466</f>
        <v>638.00979910000024</v>
      </c>
      <c r="AC466" s="72">
        <f>AB466/Z466</f>
        <v>4.9080648046771716E-2</v>
      </c>
      <c r="AD466" s="61">
        <v>5219.1825595500004</v>
      </c>
      <c r="AE466" s="61">
        <v>1304.7956398900001</v>
      </c>
      <c r="AF466" s="61">
        <v>3297.4176793900001</v>
      </c>
      <c r="AG466" s="61">
        <v>1099.1392264599999</v>
      </c>
      <c r="AH466" s="62">
        <v>8.3000000000000004E-2</v>
      </c>
      <c r="AI466" s="61">
        <v>12696.166909</v>
      </c>
      <c r="AJ466" s="61">
        <v>2801.56942553</v>
      </c>
      <c r="AK466" s="63">
        <f>AJ466/AI466</f>
        <v>0.22066261774993179</v>
      </c>
      <c r="AL466" s="73">
        <v>91.7</v>
      </c>
      <c r="AM466" s="74">
        <v>1.2074480000000001</v>
      </c>
      <c r="AN466" s="74">
        <v>1.2160550000000001</v>
      </c>
      <c r="AO466" s="76" t="s">
        <v>90</v>
      </c>
      <c r="AP466" s="75">
        <v>9.7226055475200003E-3</v>
      </c>
      <c r="AQ466" s="75">
        <v>2.0645950293800001E-2</v>
      </c>
      <c r="AR466" s="75">
        <v>0.16804151825800001</v>
      </c>
      <c r="AS466" s="75">
        <v>0.197727531323</v>
      </c>
      <c r="AT466" s="75">
        <v>0.24500288633100001</v>
      </c>
      <c r="AU466" s="75">
        <v>0.21372289653000001</v>
      </c>
      <c r="AV466" s="75">
        <v>0.14442091110300001</v>
      </c>
      <c r="AW466" s="61">
        <v>383</v>
      </c>
      <c r="AX466" s="61">
        <v>307</v>
      </c>
      <c r="AY466" s="61">
        <v>302</v>
      </c>
      <c r="AZ466" s="61">
        <v>437</v>
      </c>
      <c r="BA466" s="61">
        <v>391</v>
      </c>
      <c r="BB466" s="61">
        <f>SUM(AW466:BA466)</f>
        <v>1820</v>
      </c>
      <c r="BC466" s="61">
        <f>BA466-AW466</f>
        <v>8</v>
      </c>
      <c r="BD466" s="62">
        <f>BC466/AW466</f>
        <v>2.0887728459530026E-2</v>
      </c>
      <c r="BE466" s="67">
        <f>IF(K466&lt;BE$6,1,0)</f>
        <v>1</v>
      </c>
      <c r="BF466" s="67">
        <f>+IF(AND(K466&gt;=BF$5,K466&lt;BF$6),1,0)</f>
        <v>0</v>
      </c>
      <c r="BG466" s="67">
        <f>+IF(AND(K466&gt;=BG$5,K466&lt;BG$6),1,0)</f>
        <v>0</v>
      </c>
      <c r="BH466" s="67">
        <f>+IF(AND(K466&gt;=BH$5,K466&lt;BH$6),1,0)</f>
        <v>0</v>
      </c>
      <c r="BI466" s="67">
        <f>+IF(K466&gt;=BI$6,1,0)</f>
        <v>0</v>
      </c>
      <c r="BJ466" s="67">
        <f>IF(M466&lt;BJ$6,1,0)</f>
        <v>0</v>
      </c>
      <c r="BK466" s="67">
        <f>+IF(AND(M466&gt;=BK$5,M466&lt;BK$6),1,0)</f>
        <v>0</v>
      </c>
      <c r="BL466" s="67">
        <f>+IF(AND(M466&gt;=BL$5,M466&lt;BL$6),1,0)</f>
        <v>0</v>
      </c>
      <c r="BM466" s="67">
        <f>+IF(AND(M466&gt;=BM$5,M466&lt;BM$6),1,0)</f>
        <v>1</v>
      </c>
      <c r="BN466" s="67">
        <f>+IF(M466&gt;=BN$6,1,0)</f>
        <v>0</v>
      </c>
      <c r="BO466" s="67" t="str">
        <f>+IF(M466&gt;=BO$6,"YES","NO")</f>
        <v>YES</v>
      </c>
      <c r="BP466" s="67" t="str">
        <f>+IF(K466&gt;=BP$6,"YES","NO")</f>
        <v>NO</v>
      </c>
      <c r="BQ466" s="67" t="str">
        <f>+IF(ISERROR(VLOOKUP(E466,'[1]Hi Tech List (2020)'!$A$2:$B$84,1,FALSE)),"NO","YES")</f>
        <v>NO</v>
      </c>
      <c r="BR466" s="67" t="str">
        <f>IF(AL466&gt;=BR$6,"YES","NO")</f>
        <v>NO</v>
      </c>
      <c r="BS466" s="67" t="str">
        <f>IF(AB466&gt;BS$6,"YES","NO")</f>
        <v>YES</v>
      </c>
      <c r="BT466" s="67" t="str">
        <f>IF(AC466&gt;BT$6,"YES","NO")</f>
        <v>NO</v>
      </c>
      <c r="BU466" s="67" t="str">
        <f>IF(AD466&gt;BU$6,"YES","NO")</f>
        <v>YES</v>
      </c>
      <c r="BV466" s="67" t="str">
        <f>IF(OR(BS466="YES",BT466="YES",BU466="YES"),"YES","NO")</f>
        <v>YES</v>
      </c>
      <c r="BW466" s="67" t="str">
        <f>+IF(BE466=1,BE$8,IF(BF466=1,BF$8,IF(BG466=1,BG$8,IF(BH466=1,BH$8,BI$8))))</f>
        <v>&lt;$15</v>
      </c>
      <c r="BX466" s="67" t="str">
        <f>+IF(BJ466=1,BJ$8,IF(BK466=1,BK$8,IF(BL466=1,BL$8,IF(BM466=1,BM$8,BN$8))))</f>
        <v>$25-30</v>
      </c>
    </row>
    <row r="467" spans="1:76" hidden="1" x14ac:dyDescent="0.2">
      <c r="A467" s="77" t="str">
        <f t="shared" si="32"/>
        <v>41-0000</v>
      </c>
      <c r="B467" s="77" t="str">
        <f>VLOOKUP(A467,'[1]2- &amp; 3-digit SOC'!$A$1:$B$121,2,FALSE)</f>
        <v>Sales and Related Occupations</v>
      </c>
      <c r="C467" s="77" t="str">
        <f t="shared" si="33"/>
        <v>41-0000 Sales and Related Occupations</v>
      </c>
      <c r="D467" s="77" t="str">
        <f t="shared" si="34"/>
        <v>41-9000</v>
      </c>
      <c r="E467" s="77" t="str">
        <f>VLOOKUP(D467,'[1]2- &amp; 3-digit SOC'!$A$1:$B$121,2,FALSE)</f>
        <v>Other Sales and Related Workers</v>
      </c>
      <c r="F467" s="77" t="str">
        <f t="shared" si="35"/>
        <v>41-9000 Other Sales and Related Workers</v>
      </c>
      <c r="G467" s="77" t="s">
        <v>1473</v>
      </c>
      <c r="H467" s="77" t="s">
        <v>1474</v>
      </c>
      <c r="I467" s="77" t="s">
        <v>1475</v>
      </c>
      <c r="J467" s="78" t="str">
        <f>CONCATENATE(H467, " (", R467, ")")</f>
        <v>Telemarketers ($31,412)</v>
      </c>
      <c r="K467" s="70">
        <v>8.4207231788599994</v>
      </c>
      <c r="L467" s="70">
        <v>10.128614478999999</v>
      </c>
      <c r="M467" s="70">
        <v>15.1018725946</v>
      </c>
      <c r="N467" s="70">
        <v>16.451858802699999</v>
      </c>
      <c r="O467" s="70">
        <v>21.617849622000001</v>
      </c>
      <c r="P467" s="70">
        <v>25.564653436</v>
      </c>
      <c r="Q467" s="71">
        <v>31411.894996800002</v>
      </c>
      <c r="R467" s="71" t="str">
        <f>TEXT(Q467, "$#,###")</f>
        <v>$31,412</v>
      </c>
      <c r="S467" s="68" t="s">
        <v>484</v>
      </c>
      <c r="T467" s="68" t="s">
        <v>8</v>
      </c>
      <c r="U467" s="68" t="s">
        <v>317</v>
      </c>
      <c r="V467" s="61">
        <v>4575.1102203600003</v>
      </c>
      <c r="W467" s="61">
        <v>3223.7033757700001</v>
      </c>
      <c r="X467" s="61">
        <f>W467-V467</f>
        <v>-1351.4068445900002</v>
      </c>
      <c r="Y467" s="72">
        <f>X467/V467</f>
        <v>-0.29538235791042045</v>
      </c>
      <c r="Z467" s="61">
        <v>3223.7033757700001</v>
      </c>
      <c r="AA467" s="61">
        <v>3101.8070204999999</v>
      </c>
      <c r="AB467" s="61">
        <f>AA467-Z467</f>
        <v>-121.89635527000019</v>
      </c>
      <c r="AC467" s="72">
        <f>AB467/Z467</f>
        <v>-3.7812522140280524E-2</v>
      </c>
      <c r="AD467" s="61">
        <v>1773.3703249600001</v>
      </c>
      <c r="AE467" s="61">
        <v>443.34258124000002</v>
      </c>
      <c r="AF467" s="61">
        <v>1307.95976419</v>
      </c>
      <c r="AG467" s="61">
        <v>435.98658806200001</v>
      </c>
      <c r="AH467" s="62">
        <v>0.13700000000000001</v>
      </c>
      <c r="AI467" s="61">
        <v>3262.6761339099999</v>
      </c>
      <c r="AJ467" s="61">
        <v>3792.57000023</v>
      </c>
      <c r="AK467" s="63">
        <f>AJ467/AI467</f>
        <v>1.1624108077454116</v>
      </c>
      <c r="AL467" s="73">
        <v>105.8</v>
      </c>
      <c r="AM467" s="74">
        <v>0.99206799999999995</v>
      </c>
      <c r="AN467" s="74">
        <v>0.96258100000000002</v>
      </c>
      <c r="AO467" s="75">
        <v>2.04002688711E-2</v>
      </c>
      <c r="AP467" s="75">
        <v>0.100485208122</v>
      </c>
      <c r="AQ467" s="75">
        <v>0.125204661331</v>
      </c>
      <c r="AR467" s="75">
        <v>0.26908571191699998</v>
      </c>
      <c r="AS467" s="75">
        <v>0.17694739508599999</v>
      </c>
      <c r="AT467" s="75">
        <v>0.1471276292</v>
      </c>
      <c r="AU467" s="75">
        <v>0.108351463974</v>
      </c>
      <c r="AV467" s="75">
        <v>5.2397661499599998E-2</v>
      </c>
      <c r="AW467" s="61">
        <v>0</v>
      </c>
      <c r="AX467" s="61">
        <v>0</v>
      </c>
      <c r="AY467" s="61">
        <v>0</v>
      </c>
      <c r="AZ467" s="61">
        <v>0</v>
      </c>
      <c r="BA467" s="61">
        <v>0</v>
      </c>
      <c r="BB467" s="61">
        <f>SUM(AW467:BA467)</f>
        <v>0</v>
      </c>
      <c r="BC467" s="61">
        <f>BA467-AW467</f>
        <v>0</v>
      </c>
      <c r="BD467" s="62">
        <v>0</v>
      </c>
      <c r="BE467" s="67">
        <f>IF(K467&lt;BE$6,1,0)</f>
        <v>1</v>
      </c>
      <c r="BF467" s="67">
        <f>+IF(AND(K467&gt;=BF$5,K467&lt;BF$6),1,0)</f>
        <v>0</v>
      </c>
      <c r="BG467" s="67">
        <f>+IF(AND(K467&gt;=BG$5,K467&lt;BG$6),1,0)</f>
        <v>0</v>
      </c>
      <c r="BH467" s="67">
        <f>+IF(AND(K467&gt;=BH$5,K467&lt;BH$6),1,0)</f>
        <v>0</v>
      </c>
      <c r="BI467" s="67">
        <f>+IF(K467&gt;=BI$6,1,0)</f>
        <v>0</v>
      </c>
      <c r="BJ467" s="67">
        <f>IF(M467&lt;BJ$6,1,0)</f>
        <v>0</v>
      </c>
      <c r="BK467" s="67">
        <f>+IF(AND(M467&gt;=BK$5,M467&lt;BK$6),1,0)</f>
        <v>1</v>
      </c>
      <c r="BL467" s="67">
        <f>+IF(AND(M467&gt;=BL$5,M467&lt;BL$6),1,0)</f>
        <v>0</v>
      </c>
      <c r="BM467" s="67">
        <f>+IF(AND(M467&gt;=BM$5,M467&lt;BM$6),1,0)</f>
        <v>0</v>
      </c>
      <c r="BN467" s="67">
        <f>+IF(M467&gt;=BN$6,1,0)</f>
        <v>0</v>
      </c>
      <c r="BO467" s="67" t="str">
        <f>+IF(M467&gt;=BO$6,"YES","NO")</f>
        <v>NO</v>
      </c>
      <c r="BP467" s="67" t="str">
        <f>+IF(K467&gt;=BP$6,"YES","NO")</f>
        <v>NO</v>
      </c>
      <c r="BQ467" s="67" t="str">
        <f>+IF(ISERROR(VLOOKUP(E467,'[1]Hi Tech List (2020)'!$A$2:$B$84,1,FALSE)),"NO","YES")</f>
        <v>NO</v>
      </c>
      <c r="BR467" s="67" t="str">
        <f>IF(AL467&gt;=BR$6,"YES","NO")</f>
        <v>YES</v>
      </c>
      <c r="BS467" s="67" t="str">
        <f>IF(AB467&gt;BS$6,"YES","NO")</f>
        <v>NO</v>
      </c>
      <c r="BT467" s="67" t="str">
        <f>IF(AC467&gt;BT$6,"YES","NO")</f>
        <v>NO</v>
      </c>
      <c r="BU467" s="67" t="str">
        <f>IF(AD467&gt;BU$6,"YES","NO")</f>
        <v>YES</v>
      </c>
      <c r="BV467" s="67" t="str">
        <f>IF(OR(BS467="YES",BT467="YES",BU467="YES"),"YES","NO")</f>
        <v>YES</v>
      </c>
      <c r="BW467" s="67" t="str">
        <f>+IF(BE467=1,BE$8,IF(BF467=1,BF$8,IF(BG467=1,BG$8,IF(BH467=1,BH$8,BI$8))))</f>
        <v>&lt;$15</v>
      </c>
      <c r="BX467" s="67" t="str">
        <f>+IF(BJ467=1,BJ$8,IF(BK467=1,BK$8,IF(BL467=1,BL$8,IF(BM467=1,BM$8,BN$8))))</f>
        <v>$15-20</v>
      </c>
    </row>
    <row r="468" spans="1:76" ht="25.5" hidden="1" x14ac:dyDescent="0.2">
      <c r="A468" s="77" t="str">
        <f t="shared" si="32"/>
        <v>41-0000</v>
      </c>
      <c r="B468" s="77" t="str">
        <f>VLOOKUP(A468,'[1]2- &amp; 3-digit SOC'!$A$1:$B$121,2,FALSE)</f>
        <v>Sales and Related Occupations</v>
      </c>
      <c r="C468" s="77" t="str">
        <f t="shared" si="33"/>
        <v>41-0000 Sales and Related Occupations</v>
      </c>
      <c r="D468" s="77" t="str">
        <f t="shared" si="34"/>
        <v>41-9000</v>
      </c>
      <c r="E468" s="77" t="str">
        <f>VLOOKUP(D468,'[1]2- &amp; 3-digit SOC'!$A$1:$B$121,2,FALSE)</f>
        <v>Other Sales and Related Workers</v>
      </c>
      <c r="F468" s="77" t="str">
        <f t="shared" si="35"/>
        <v>41-9000 Other Sales and Related Workers</v>
      </c>
      <c r="G468" s="77" t="s">
        <v>1476</v>
      </c>
      <c r="H468" s="77" t="s">
        <v>1477</v>
      </c>
      <c r="I468" s="77" t="s">
        <v>1478</v>
      </c>
      <c r="J468" s="78" t="str">
        <f>CONCATENATE(H468, " (", R468, ")")</f>
        <v>Door-to-Door Sales Workers, News and Street Vendors, and Related Workers ($33,344)</v>
      </c>
      <c r="K468" s="70">
        <v>3.4426623693199998</v>
      </c>
      <c r="L468" s="70">
        <v>9.6019727020399994</v>
      </c>
      <c r="M468" s="70">
        <v>16.030614403400001</v>
      </c>
      <c r="N468" s="70">
        <v>24.664116493800002</v>
      </c>
      <c r="O468" s="70">
        <v>30.332670139600001</v>
      </c>
      <c r="P468" s="70">
        <v>48.5380019734</v>
      </c>
      <c r="Q468" s="71">
        <v>33343.677959000001</v>
      </c>
      <c r="R468" s="71" t="str">
        <f>TEXT(Q468, "$#,###")</f>
        <v>$33,344</v>
      </c>
      <c r="S468" s="68" t="s">
        <v>484</v>
      </c>
      <c r="T468" s="68" t="s">
        <v>8</v>
      </c>
      <c r="U468" s="68" t="s">
        <v>317</v>
      </c>
      <c r="V468" s="61">
        <v>1990.4256512899999</v>
      </c>
      <c r="W468" s="61">
        <v>1698.69403328</v>
      </c>
      <c r="X468" s="61">
        <f>W468-V468</f>
        <v>-291.73161800999992</v>
      </c>
      <c r="Y468" s="72">
        <f>X468/V468</f>
        <v>-0.14656745295707374</v>
      </c>
      <c r="Z468" s="61">
        <v>1698.69403328</v>
      </c>
      <c r="AA468" s="61">
        <v>1544.0305103999999</v>
      </c>
      <c r="AB468" s="61">
        <f>AA468-Z468</f>
        <v>-154.66352288000007</v>
      </c>
      <c r="AC468" s="72">
        <f>AB468/Z468</f>
        <v>-9.1048487749945783E-2</v>
      </c>
      <c r="AD468" s="61">
        <v>773.09706632699999</v>
      </c>
      <c r="AE468" s="61">
        <v>193.274266582</v>
      </c>
      <c r="AF468" s="61">
        <v>579.56245487399997</v>
      </c>
      <c r="AG468" s="61">
        <v>193.187484958</v>
      </c>
      <c r="AH468" s="62">
        <v>0.11799999999999999</v>
      </c>
      <c r="AI468" s="61">
        <v>1775.17006023</v>
      </c>
      <c r="AJ468" s="61">
        <v>464.89701548699998</v>
      </c>
      <c r="AK468" s="63">
        <f>AJ468/AI468</f>
        <v>0.26188872035548277</v>
      </c>
      <c r="AL468" s="73">
        <v>93.7</v>
      </c>
      <c r="AM468" s="74">
        <v>1.2127019999999999</v>
      </c>
      <c r="AN468" s="74">
        <v>1.201225</v>
      </c>
      <c r="AO468" s="75">
        <v>4.6967078809099998E-2</v>
      </c>
      <c r="AP468" s="75">
        <v>5.0829829549700001E-2</v>
      </c>
      <c r="AQ468" s="75">
        <v>0.11173396733800001</v>
      </c>
      <c r="AR468" s="75">
        <v>0.14016022150599999</v>
      </c>
      <c r="AS468" s="75">
        <v>0.16282017903099999</v>
      </c>
      <c r="AT468" s="75">
        <v>0.26244460914899997</v>
      </c>
      <c r="AU468" s="75">
        <v>0.16331679047299999</v>
      </c>
      <c r="AV468" s="75">
        <v>6.1727324144700002E-2</v>
      </c>
      <c r="AW468" s="61">
        <v>0</v>
      </c>
      <c r="AX468" s="61">
        <v>0</v>
      </c>
      <c r="AY468" s="61">
        <v>0</v>
      </c>
      <c r="AZ468" s="61">
        <v>0</v>
      </c>
      <c r="BA468" s="61">
        <v>0</v>
      </c>
      <c r="BB468" s="61">
        <f>SUM(AW468:BA468)</f>
        <v>0</v>
      </c>
      <c r="BC468" s="61">
        <f>BA468-AW468</f>
        <v>0</v>
      </c>
      <c r="BD468" s="62">
        <v>0</v>
      </c>
      <c r="BE468" s="67">
        <f>IF(K468&lt;BE$6,1,0)</f>
        <v>1</v>
      </c>
      <c r="BF468" s="67">
        <f>+IF(AND(K468&gt;=BF$5,K468&lt;BF$6),1,0)</f>
        <v>0</v>
      </c>
      <c r="BG468" s="67">
        <f>+IF(AND(K468&gt;=BG$5,K468&lt;BG$6),1,0)</f>
        <v>0</v>
      </c>
      <c r="BH468" s="67">
        <f>+IF(AND(K468&gt;=BH$5,K468&lt;BH$6),1,0)</f>
        <v>0</v>
      </c>
      <c r="BI468" s="67">
        <f>+IF(K468&gt;=BI$6,1,0)</f>
        <v>0</v>
      </c>
      <c r="BJ468" s="67">
        <f>IF(M468&lt;BJ$6,1,0)</f>
        <v>0</v>
      </c>
      <c r="BK468" s="67">
        <f>+IF(AND(M468&gt;=BK$5,M468&lt;BK$6),1,0)</f>
        <v>1</v>
      </c>
      <c r="BL468" s="67">
        <f>+IF(AND(M468&gt;=BL$5,M468&lt;BL$6),1,0)</f>
        <v>0</v>
      </c>
      <c r="BM468" s="67">
        <f>+IF(AND(M468&gt;=BM$5,M468&lt;BM$6),1,0)</f>
        <v>0</v>
      </c>
      <c r="BN468" s="67">
        <f>+IF(M468&gt;=BN$6,1,0)</f>
        <v>0</v>
      </c>
      <c r="BO468" s="67" t="str">
        <f>+IF(M468&gt;=BO$6,"YES","NO")</f>
        <v>NO</v>
      </c>
      <c r="BP468" s="67" t="str">
        <f>+IF(K468&gt;=BP$6,"YES","NO")</f>
        <v>NO</v>
      </c>
      <c r="BQ468" s="67" t="str">
        <f>+IF(ISERROR(VLOOKUP(E468,'[1]Hi Tech List (2020)'!$A$2:$B$84,1,FALSE)),"NO","YES")</f>
        <v>NO</v>
      </c>
      <c r="BR468" s="67" t="str">
        <f>IF(AL468&gt;=BR$6,"YES","NO")</f>
        <v>NO</v>
      </c>
      <c r="BS468" s="67" t="str">
        <f>IF(AB468&gt;BS$6,"YES","NO")</f>
        <v>NO</v>
      </c>
      <c r="BT468" s="67" t="str">
        <f>IF(AC468&gt;BT$6,"YES","NO")</f>
        <v>NO</v>
      </c>
      <c r="BU468" s="67" t="str">
        <f>IF(AD468&gt;BU$6,"YES","NO")</f>
        <v>YES</v>
      </c>
      <c r="BV468" s="67" t="str">
        <f>IF(OR(BS468="YES",BT468="YES",BU468="YES"),"YES","NO")</f>
        <v>YES</v>
      </c>
      <c r="BW468" s="67" t="str">
        <f>+IF(BE468=1,BE$8,IF(BF468=1,BF$8,IF(BG468=1,BG$8,IF(BH468=1,BH$8,BI$8))))</f>
        <v>&lt;$15</v>
      </c>
      <c r="BX468" s="67" t="str">
        <f>+IF(BJ468=1,BJ$8,IF(BK468=1,BK$8,IF(BL468=1,BL$8,IF(BM468=1,BM$8,BN$8))))</f>
        <v>$15-20</v>
      </c>
    </row>
    <row r="469" spans="1:76" hidden="1" x14ac:dyDescent="0.2">
      <c r="A469" s="77" t="str">
        <f t="shared" si="32"/>
        <v>41-0000</v>
      </c>
      <c r="B469" s="77" t="str">
        <f>VLOOKUP(A469,'[1]2- &amp; 3-digit SOC'!$A$1:$B$121,2,FALSE)</f>
        <v>Sales and Related Occupations</v>
      </c>
      <c r="C469" s="77" t="str">
        <f t="shared" si="33"/>
        <v>41-0000 Sales and Related Occupations</v>
      </c>
      <c r="D469" s="77" t="str">
        <f t="shared" si="34"/>
        <v>41-9000</v>
      </c>
      <c r="E469" s="77" t="str">
        <f>VLOOKUP(D469,'[1]2- &amp; 3-digit SOC'!$A$1:$B$121,2,FALSE)</f>
        <v>Other Sales and Related Workers</v>
      </c>
      <c r="F469" s="77" t="str">
        <f t="shared" si="35"/>
        <v>41-9000 Other Sales and Related Workers</v>
      </c>
      <c r="G469" s="77" t="s">
        <v>1479</v>
      </c>
      <c r="H469" s="77" t="s">
        <v>1480</v>
      </c>
      <c r="I469" s="77" t="s">
        <v>1481</v>
      </c>
      <c r="J469" s="78" t="str">
        <f>CONCATENATE(H469, " (", R469, ")")</f>
        <v>Sales and Related Workers, All Other ($29,312)</v>
      </c>
      <c r="K469" s="70">
        <v>9.6698705421900009</v>
      </c>
      <c r="L469" s="70">
        <v>11.060276593499999</v>
      </c>
      <c r="M469" s="70">
        <v>14.0921084969</v>
      </c>
      <c r="N469" s="70">
        <v>18.3083923758</v>
      </c>
      <c r="O469" s="70">
        <v>19.834923379799999</v>
      </c>
      <c r="P469" s="70">
        <v>29.790409296</v>
      </c>
      <c r="Q469" s="71">
        <v>29311.585673599999</v>
      </c>
      <c r="R469" s="71" t="str">
        <f>TEXT(Q469, "$#,###")</f>
        <v>$29,312</v>
      </c>
      <c r="S469" s="68" t="s">
        <v>307</v>
      </c>
      <c r="T469" s="68" t="s">
        <v>8</v>
      </c>
      <c r="U469" s="68" t="s">
        <v>8</v>
      </c>
      <c r="V469" s="61">
        <v>3103.6684492200002</v>
      </c>
      <c r="W469" s="61">
        <v>4056.50859945</v>
      </c>
      <c r="X469" s="61">
        <f>W469-V469</f>
        <v>952.84015022999984</v>
      </c>
      <c r="Y469" s="72">
        <f>X469/V469</f>
        <v>0.3070044902732646</v>
      </c>
      <c r="Z469" s="61">
        <v>4056.50859945</v>
      </c>
      <c r="AA469" s="61">
        <v>4190.6991279800004</v>
      </c>
      <c r="AB469" s="61">
        <f>AA469-Z469</f>
        <v>134.19052853000039</v>
      </c>
      <c r="AC469" s="72">
        <f>AB469/Z469</f>
        <v>3.3080301752150744E-2</v>
      </c>
      <c r="AD469" s="61">
        <v>2064.3038138799998</v>
      </c>
      <c r="AE469" s="61">
        <v>516.07595347100005</v>
      </c>
      <c r="AF469" s="61">
        <v>1416.5397596</v>
      </c>
      <c r="AG469" s="61">
        <v>472.17991986700002</v>
      </c>
      <c r="AH469" s="62">
        <v>0.115</v>
      </c>
      <c r="AI469" s="61">
        <v>3995.1333693699999</v>
      </c>
      <c r="AJ469" s="61">
        <v>2577.6519398700002</v>
      </c>
      <c r="AK469" s="63">
        <f>AJ469/AI469</f>
        <v>0.64519797001832635</v>
      </c>
      <c r="AL469" s="73">
        <v>96.9</v>
      </c>
      <c r="AM469" s="74">
        <v>1.198455</v>
      </c>
      <c r="AN469" s="74">
        <v>1.1908909999999999</v>
      </c>
      <c r="AO469" s="75">
        <v>7.8102034251199999E-3</v>
      </c>
      <c r="AP469" s="75">
        <v>2.88892488984E-2</v>
      </c>
      <c r="AQ469" s="75">
        <v>4.8516790636999998E-2</v>
      </c>
      <c r="AR469" s="75">
        <v>0.19155138632599999</v>
      </c>
      <c r="AS469" s="75">
        <v>0.20207324964699999</v>
      </c>
      <c r="AT469" s="75">
        <v>0.20036505298599999</v>
      </c>
      <c r="AU469" s="75">
        <v>0.17870166514300001</v>
      </c>
      <c r="AV469" s="75">
        <v>0.14209240293700001</v>
      </c>
      <c r="AW469" s="61">
        <v>201</v>
      </c>
      <c r="AX469" s="61">
        <v>179</v>
      </c>
      <c r="AY469" s="61">
        <v>142</v>
      </c>
      <c r="AZ469" s="61">
        <v>102</v>
      </c>
      <c r="BA469" s="61">
        <v>64</v>
      </c>
      <c r="BB469" s="61">
        <f>SUM(AW469:BA469)</f>
        <v>688</v>
      </c>
      <c r="BC469" s="61">
        <f>BA469-AW469</f>
        <v>-137</v>
      </c>
      <c r="BD469" s="62">
        <f>BC469/AW469</f>
        <v>-0.68159203980099503</v>
      </c>
      <c r="BE469" s="67">
        <f>IF(K469&lt;BE$6,1,0)</f>
        <v>1</v>
      </c>
      <c r="BF469" s="67">
        <f>+IF(AND(K469&gt;=BF$5,K469&lt;BF$6),1,0)</f>
        <v>0</v>
      </c>
      <c r="BG469" s="67">
        <f>+IF(AND(K469&gt;=BG$5,K469&lt;BG$6),1,0)</f>
        <v>0</v>
      </c>
      <c r="BH469" s="67">
        <f>+IF(AND(K469&gt;=BH$5,K469&lt;BH$6),1,0)</f>
        <v>0</v>
      </c>
      <c r="BI469" s="67">
        <f>+IF(K469&gt;=BI$6,1,0)</f>
        <v>0</v>
      </c>
      <c r="BJ469" s="67">
        <f>IF(M469&lt;BJ$6,1,0)</f>
        <v>1</v>
      </c>
      <c r="BK469" s="67">
        <f>+IF(AND(M469&gt;=BK$5,M469&lt;BK$6),1,0)</f>
        <v>0</v>
      </c>
      <c r="BL469" s="67">
        <f>+IF(AND(M469&gt;=BL$5,M469&lt;BL$6),1,0)</f>
        <v>0</v>
      </c>
      <c r="BM469" s="67">
        <f>+IF(AND(M469&gt;=BM$5,M469&lt;BM$6),1,0)</f>
        <v>0</v>
      </c>
      <c r="BN469" s="67">
        <f>+IF(M469&gt;=BN$6,1,0)</f>
        <v>0</v>
      </c>
      <c r="BO469" s="67" t="str">
        <f>+IF(M469&gt;=BO$6,"YES","NO")</f>
        <v>NO</v>
      </c>
      <c r="BP469" s="67" t="str">
        <f>+IF(K469&gt;=BP$6,"YES","NO")</f>
        <v>NO</v>
      </c>
      <c r="BQ469" s="67" t="str">
        <f>+IF(ISERROR(VLOOKUP(E469,'[1]Hi Tech List (2020)'!$A$2:$B$84,1,FALSE)),"NO","YES")</f>
        <v>NO</v>
      </c>
      <c r="BR469" s="67" t="str">
        <f>IF(AL469&gt;=BR$6,"YES","NO")</f>
        <v>NO</v>
      </c>
      <c r="BS469" s="67" t="str">
        <f>IF(AB469&gt;BS$6,"YES","NO")</f>
        <v>YES</v>
      </c>
      <c r="BT469" s="67" t="str">
        <f>IF(AC469&gt;BT$6,"YES","NO")</f>
        <v>NO</v>
      </c>
      <c r="BU469" s="67" t="str">
        <f>IF(AD469&gt;BU$6,"YES","NO")</f>
        <v>YES</v>
      </c>
      <c r="BV469" s="67" t="str">
        <f>IF(OR(BS469="YES",BT469="YES",BU469="YES"),"YES","NO")</f>
        <v>YES</v>
      </c>
      <c r="BW469" s="67" t="str">
        <f>+IF(BE469=1,BE$8,IF(BF469=1,BF$8,IF(BG469=1,BG$8,IF(BH469=1,BH$8,BI$8))))</f>
        <v>&lt;$15</v>
      </c>
      <c r="BX469" s="67" t="str">
        <f>+IF(BJ469=1,BJ$8,IF(BK469=1,BK$8,IF(BL469=1,BL$8,IF(BM469=1,BM$8,BN$8))))</f>
        <v>&lt;$15</v>
      </c>
    </row>
    <row r="470" spans="1:76" ht="25.5" hidden="1" x14ac:dyDescent="0.2">
      <c r="A470" s="77" t="str">
        <f t="shared" si="32"/>
        <v>43-0000</v>
      </c>
      <c r="B470" s="77" t="str">
        <f>VLOOKUP(A470,'[1]2- &amp; 3-digit SOC'!$A$1:$B$121,2,FALSE)</f>
        <v>Office and Administrative Support Occupations</v>
      </c>
      <c r="C470" s="77" t="str">
        <f t="shared" si="33"/>
        <v>43-0000 Office and Administrative Support Occupations</v>
      </c>
      <c r="D470" s="77" t="str">
        <f t="shared" si="34"/>
        <v>43-1000</v>
      </c>
      <c r="E470" s="77" t="str">
        <f>VLOOKUP(D470,'[1]2- &amp; 3-digit SOC'!$A$1:$B$121,2,FALSE)</f>
        <v>Supervisors of Office and Administrative Support Workers</v>
      </c>
      <c r="F470" s="77" t="str">
        <f t="shared" si="35"/>
        <v>43-1000 Supervisors of Office and Administrative Support Workers</v>
      </c>
      <c r="G470" s="77" t="s">
        <v>1482</v>
      </c>
      <c r="H470" s="77" t="s">
        <v>1483</v>
      </c>
      <c r="I470" s="77" t="s">
        <v>1484</v>
      </c>
      <c r="J470" s="78" t="str">
        <f>CONCATENATE(H470, " (", R470, ")")</f>
        <v>First-Line Supervisors of Office and Administrative Support Workers ($58,377)</v>
      </c>
      <c r="K470" s="70">
        <v>16.970677123600002</v>
      </c>
      <c r="L470" s="70">
        <v>21.731014517399998</v>
      </c>
      <c r="M470" s="70">
        <v>28.065937183900001</v>
      </c>
      <c r="N470" s="70">
        <v>29.6523580018</v>
      </c>
      <c r="O470" s="70">
        <v>35.749501829400003</v>
      </c>
      <c r="P470" s="70">
        <v>44.239996842099998</v>
      </c>
      <c r="Q470" s="71">
        <v>58377.149342500001</v>
      </c>
      <c r="R470" s="71" t="str">
        <f>TEXT(Q470, "$#,###")</f>
        <v>$58,377</v>
      </c>
      <c r="S470" s="68" t="s">
        <v>307</v>
      </c>
      <c r="T470" s="68" t="s">
        <v>546</v>
      </c>
      <c r="U470" s="68" t="s">
        <v>8</v>
      </c>
      <c r="V470" s="61">
        <v>39235.5525824</v>
      </c>
      <c r="W470" s="61">
        <v>41237.490541400002</v>
      </c>
      <c r="X470" s="61">
        <f>W470-V470</f>
        <v>2001.9379590000026</v>
      </c>
      <c r="Y470" s="72">
        <f>X470/V470</f>
        <v>5.1023569880802887E-2</v>
      </c>
      <c r="Z470" s="61">
        <v>41237.490541400002</v>
      </c>
      <c r="AA470" s="61">
        <v>42329.780502900001</v>
      </c>
      <c r="AB470" s="61">
        <f>AA470-Z470</f>
        <v>1092.2899614999988</v>
      </c>
      <c r="AC470" s="72">
        <f>AB470/Z470</f>
        <v>2.6487789318882151E-2</v>
      </c>
      <c r="AD470" s="61">
        <v>16748.5434484</v>
      </c>
      <c r="AE470" s="61">
        <v>4187.1358621099998</v>
      </c>
      <c r="AF470" s="61">
        <v>11624.687354399999</v>
      </c>
      <c r="AG470" s="61">
        <v>3874.8957847900001</v>
      </c>
      <c r="AH470" s="62">
        <v>9.2999999999999999E-2</v>
      </c>
      <c r="AI470" s="61">
        <v>40616.515351200003</v>
      </c>
      <c r="AJ470" s="61">
        <v>22293.1546137</v>
      </c>
      <c r="AK470" s="63">
        <f>AJ470/AI470</f>
        <v>0.54886920802873251</v>
      </c>
      <c r="AL470" s="73">
        <v>91.8</v>
      </c>
      <c r="AM470" s="74">
        <v>1.084301</v>
      </c>
      <c r="AN470" s="74">
        <v>1.0842130000000001</v>
      </c>
      <c r="AO470" s="75">
        <v>7.9892476955899998E-4</v>
      </c>
      <c r="AP470" s="75">
        <v>8.5785721632E-3</v>
      </c>
      <c r="AQ470" s="75">
        <v>2.53254411891E-2</v>
      </c>
      <c r="AR470" s="75">
        <v>0.19588738404700001</v>
      </c>
      <c r="AS470" s="75">
        <v>0.26609822774699998</v>
      </c>
      <c r="AT470" s="75">
        <v>0.26010287506899998</v>
      </c>
      <c r="AU470" s="75">
        <v>0.19146321579200001</v>
      </c>
      <c r="AV470" s="75">
        <v>5.1745359223399998E-2</v>
      </c>
      <c r="AW470" s="61">
        <v>32</v>
      </c>
      <c r="AX470" s="61">
        <v>108</v>
      </c>
      <c r="AY470" s="61">
        <v>125</v>
      </c>
      <c r="AZ470" s="61">
        <v>146</v>
      </c>
      <c r="BA470" s="61">
        <v>193</v>
      </c>
      <c r="BB470" s="61">
        <f>SUM(AW470:BA470)</f>
        <v>604</v>
      </c>
      <c r="BC470" s="61">
        <f>BA470-AW470</f>
        <v>161</v>
      </c>
      <c r="BD470" s="62">
        <f>BC470/AW470</f>
        <v>5.03125</v>
      </c>
      <c r="BE470" s="67">
        <f>IF(K470&lt;BE$6,1,0)</f>
        <v>0</v>
      </c>
      <c r="BF470" s="67">
        <f>+IF(AND(K470&gt;=BF$5,K470&lt;BF$6),1,0)</f>
        <v>1</v>
      </c>
      <c r="BG470" s="67">
        <f>+IF(AND(K470&gt;=BG$5,K470&lt;BG$6),1,0)</f>
        <v>0</v>
      </c>
      <c r="BH470" s="67">
        <f>+IF(AND(K470&gt;=BH$5,K470&lt;BH$6),1,0)</f>
        <v>0</v>
      </c>
      <c r="BI470" s="67">
        <f>+IF(K470&gt;=BI$6,1,0)</f>
        <v>0</v>
      </c>
      <c r="BJ470" s="67">
        <f>IF(M470&lt;BJ$6,1,0)</f>
        <v>0</v>
      </c>
      <c r="BK470" s="67">
        <f>+IF(AND(M470&gt;=BK$5,M470&lt;BK$6),1,0)</f>
        <v>0</v>
      </c>
      <c r="BL470" s="67">
        <f>+IF(AND(M470&gt;=BL$5,M470&lt;BL$6),1,0)</f>
        <v>0</v>
      </c>
      <c r="BM470" s="67">
        <f>+IF(AND(M470&gt;=BM$5,M470&lt;BM$6),1,0)</f>
        <v>1</v>
      </c>
      <c r="BN470" s="67">
        <f>+IF(M470&gt;=BN$6,1,0)</f>
        <v>0</v>
      </c>
      <c r="BO470" s="67" t="str">
        <f>+IF(M470&gt;=BO$6,"YES","NO")</f>
        <v>YES</v>
      </c>
      <c r="BP470" s="67" t="str">
        <f>+IF(K470&gt;=BP$6,"YES","NO")</f>
        <v>YES</v>
      </c>
      <c r="BQ470" s="67" t="str">
        <f>+IF(ISERROR(VLOOKUP(E470,'[1]Hi Tech List (2020)'!$A$2:$B$84,1,FALSE)),"NO","YES")</f>
        <v>NO</v>
      </c>
      <c r="BR470" s="67" t="str">
        <f>IF(AL470&gt;=BR$6,"YES","NO")</f>
        <v>NO</v>
      </c>
      <c r="BS470" s="67" t="str">
        <f>IF(AB470&gt;BS$6,"YES","NO")</f>
        <v>YES</v>
      </c>
      <c r="BT470" s="67" t="str">
        <f>IF(AC470&gt;BT$6,"YES","NO")</f>
        <v>NO</v>
      </c>
      <c r="BU470" s="67" t="str">
        <f>IF(AD470&gt;BU$6,"YES","NO")</f>
        <v>YES</v>
      </c>
      <c r="BV470" s="67" t="str">
        <f>IF(OR(BS470="YES",BT470="YES",BU470="YES"),"YES","NO")</f>
        <v>YES</v>
      </c>
      <c r="BW470" s="67" t="str">
        <f>+IF(BE470=1,BE$8,IF(BF470=1,BF$8,IF(BG470=1,BG$8,IF(BH470=1,BH$8,BI$8))))</f>
        <v>$15-20</v>
      </c>
      <c r="BX470" s="67" t="str">
        <f>+IF(BJ470=1,BJ$8,IF(BK470=1,BK$8,IF(BL470=1,BL$8,IF(BM470=1,BM$8,BN$8))))</f>
        <v>$25-30</v>
      </c>
    </row>
    <row r="471" spans="1:76" ht="25.5" hidden="1" x14ac:dyDescent="0.2">
      <c r="A471" s="77" t="str">
        <f t="shared" si="32"/>
        <v>43-0000</v>
      </c>
      <c r="B471" s="77" t="str">
        <f>VLOOKUP(A471,'[1]2- &amp; 3-digit SOC'!$A$1:$B$121,2,FALSE)</f>
        <v>Office and Administrative Support Occupations</v>
      </c>
      <c r="C471" s="77" t="str">
        <f t="shared" si="33"/>
        <v>43-0000 Office and Administrative Support Occupations</v>
      </c>
      <c r="D471" s="77" t="str">
        <f t="shared" si="34"/>
        <v>43-2000</v>
      </c>
      <c r="E471" s="77" t="str">
        <f>VLOOKUP(D471,'[1]2- &amp; 3-digit SOC'!$A$1:$B$121,2,FALSE)</f>
        <v>Communications Equipment Operators</v>
      </c>
      <c r="F471" s="77" t="str">
        <f t="shared" si="35"/>
        <v>43-2000 Communications Equipment Operators</v>
      </c>
      <c r="G471" s="77" t="s">
        <v>1485</v>
      </c>
      <c r="H471" s="77" t="s">
        <v>1486</v>
      </c>
      <c r="I471" s="77" t="s">
        <v>1487</v>
      </c>
      <c r="J471" s="78" t="str">
        <f>CONCATENATE(H471, " (", R471, ")")</f>
        <v>Switchboard Operators, Including Answering Service ($27,632)</v>
      </c>
      <c r="K471" s="70">
        <v>9.6020968168199996</v>
      </c>
      <c r="L471" s="70">
        <v>11.0230732147</v>
      </c>
      <c r="M471" s="70">
        <v>13.2848338087</v>
      </c>
      <c r="N471" s="70">
        <v>13.661512936099999</v>
      </c>
      <c r="O471" s="70">
        <v>15.8447860096</v>
      </c>
      <c r="P471" s="70">
        <v>18.429016254</v>
      </c>
      <c r="Q471" s="71">
        <v>27632.454322199999</v>
      </c>
      <c r="R471" s="71" t="str">
        <f>TEXT(Q471, "$#,###")</f>
        <v>$27,632</v>
      </c>
      <c r="S471" s="68" t="s">
        <v>307</v>
      </c>
      <c r="T471" s="68" t="s">
        <v>8</v>
      </c>
      <c r="U471" s="68" t="s">
        <v>317</v>
      </c>
      <c r="V471" s="61">
        <v>1552.3077165</v>
      </c>
      <c r="W471" s="61">
        <v>1605.28174704</v>
      </c>
      <c r="X471" s="61">
        <f>W471-V471</f>
        <v>52.974030540000058</v>
      </c>
      <c r="Y471" s="72">
        <f>X471/V471</f>
        <v>3.412598544536067E-2</v>
      </c>
      <c r="Z471" s="61">
        <v>1605.28174704</v>
      </c>
      <c r="AA471" s="61">
        <v>1545.22626496</v>
      </c>
      <c r="AB471" s="61">
        <f>AA471-Z471</f>
        <v>-60.055482080000047</v>
      </c>
      <c r="AC471" s="72">
        <f>AB471/Z471</f>
        <v>-3.7411178561481268E-2</v>
      </c>
      <c r="AD471" s="61">
        <v>646.74176732000001</v>
      </c>
      <c r="AE471" s="61">
        <v>161.68544183</v>
      </c>
      <c r="AF471" s="61">
        <v>480.43402184299998</v>
      </c>
      <c r="AG471" s="61">
        <v>160.14467394799999</v>
      </c>
      <c r="AH471" s="62">
        <v>0.10100000000000001</v>
      </c>
      <c r="AI471" s="61">
        <v>1623.9800617999999</v>
      </c>
      <c r="AJ471" s="61">
        <v>1386.25084831</v>
      </c>
      <c r="AK471" s="63">
        <f>AJ471/AI471</f>
        <v>0.85361321910165344</v>
      </c>
      <c r="AL471" s="73">
        <v>100.7</v>
      </c>
      <c r="AM471" s="74">
        <v>1.015976</v>
      </c>
      <c r="AN471" s="74">
        <v>1.008054</v>
      </c>
      <c r="AO471" s="75">
        <v>9.6544717713599997E-3</v>
      </c>
      <c r="AP471" s="75">
        <v>4.3163909129399998E-2</v>
      </c>
      <c r="AQ471" s="75">
        <v>6.2704321844599994E-2</v>
      </c>
      <c r="AR471" s="75">
        <v>0.19458378599000001</v>
      </c>
      <c r="AS471" s="75">
        <v>0.155684269687</v>
      </c>
      <c r="AT471" s="75">
        <v>0.180800558444</v>
      </c>
      <c r="AU471" s="75">
        <v>0.21080018537199999</v>
      </c>
      <c r="AV471" s="75">
        <v>0.14260849776199999</v>
      </c>
      <c r="AW471" s="61">
        <v>37</v>
      </c>
      <c r="AX471" s="61">
        <v>74</v>
      </c>
      <c r="AY471" s="61">
        <v>42</v>
      </c>
      <c r="AZ471" s="61">
        <v>36</v>
      </c>
      <c r="BA471" s="61">
        <v>43</v>
      </c>
      <c r="BB471" s="61">
        <f>SUM(AW471:BA471)</f>
        <v>232</v>
      </c>
      <c r="BC471" s="61">
        <f>BA471-AW471</f>
        <v>6</v>
      </c>
      <c r="BD471" s="62">
        <f>BC471/AW471</f>
        <v>0.16216216216216217</v>
      </c>
      <c r="BE471" s="67">
        <f>IF(K471&lt;BE$6,1,0)</f>
        <v>1</v>
      </c>
      <c r="BF471" s="67">
        <f>+IF(AND(K471&gt;=BF$5,K471&lt;BF$6),1,0)</f>
        <v>0</v>
      </c>
      <c r="BG471" s="67">
        <f>+IF(AND(K471&gt;=BG$5,K471&lt;BG$6),1,0)</f>
        <v>0</v>
      </c>
      <c r="BH471" s="67">
        <f>+IF(AND(K471&gt;=BH$5,K471&lt;BH$6),1,0)</f>
        <v>0</v>
      </c>
      <c r="BI471" s="67">
        <f>+IF(K471&gt;=BI$6,1,0)</f>
        <v>0</v>
      </c>
      <c r="BJ471" s="67">
        <f>IF(M471&lt;BJ$6,1,0)</f>
        <v>1</v>
      </c>
      <c r="BK471" s="67">
        <f>+IF(AND(M471&gt;=BK$5,M471&lt;BK$6),1,0)</f>
        <v>0</v>
      </c>
      <c r="BL471" s="67">
        <f>+IF(AND(M471&gt;=BL$5,M471&lt;BL$6),1,0)</f>
        <v>0</v>
      </c>
      <c r="BM471" s="67">
        <f>+IF(AND(M471&gt;=BM$5,M471&lt;BM$6),1,0)</f>
        <v>0</v>
      </c>
      <c r="BN471" s="67">
        <f>+IF(M471&gt;=BN$6,1,0)</f>
        <v>0</v>
      </c>
      <c r="BO471" s="67" t="str">
        <f>+IF(M471&gt;=BO$6,"YES","NO")</f>
        <v>NO</v>
      </c>
      <c r="BP471" s="67" t="str">
        <f>+IF(K471&gt;=BP$6,"YES","NO")</f>
        <v>NO</v>
      </c>
      <c r="BQ471" s="67" t="str">
        <f>+IF(ISERROR(VLOOKUP(E471,'[1]Hi Tech List (2020)'!$A$2:$B$84,1,FALSE)),"NO","YES")</f>
        <v>NO</v>
      </c>
      <c r="BR471" s="67" t="str">
        <f>IF(AL471&gt;=BR$6,"YES","NO")</f>
        <v>YES</v>
      </c>
      <c r="BS471" s="67" t="str">
        <f>IF(AB471&gt;BS$6,"YES","NO")</f>
        <v>NO</v>
      </c>
      <c r="BT471" s="67" t="str">
        <f>IF(AC471&gt;BT$6,"YES","NO")</f>
        <v>NO</v>
      </c>
      <c r="BU471" s="67" t="str">
        <f>IF(AD471&gt;BU$6,"YES","NO")</f>
        <v>YES</v>
      </c>
      <c r="BV471" s="67" t="str">
        <f>IF(OR(BS471="YES",BT471="YES",BU471="YES"),"YES","NO")</f>
        <v>YES</v>
      </c>
      <c r="BW471" s="67" t="str">
        <f>+IF(BE471=1,BE$8,IF(BF471=1,BF$8,IF(BG471=1,BG$8,IF(BH471=1,BH$8,BI$8))))</f>
        <v>&lt;$15</v>
      </c>
      <c r="BX471" s="67" t="str">
        <f>+IF(BJ471=1,BJ$8,IF(BK471=1,BK$8,IF(BL471=1,BL$8,IF(BM471=1,BM$8,BN$8))))</f>
        <v>&lt;$15</v>
      </c>
    </row>
    <row r="472" spans="1:76" hidden="1" x14ac:dyDescent="0.2">
      <c r="A472" s="77" t="str">
        <f t="shared" si="32"/>
        <v>43-0000</v>
      </c>
      <c r="B472" s="77" t="str">
        <f>VLOOKUP(A472,'[1]2- &amp; 3-digit SOC'!$A$1:$B$121,2,FALSE)</f>
        <v>Office and Administrative Support Occupations</v>
      </c>
      <c r="C472" s="77" t="str">
        <f t="shared" si="33"/>
        <v>43-0000 Office and Administrative Support Occupations</v>
      </c>
      <c r="D472" s="77" t="str">
        <f t="shared" si="34"/>
        <v>43-2000</v>
      </c>
      <c r="E472" s="77" t="str">
        <f>VLOOKUP(D472,'[1]2- &amp; 3-digit SOC'!$A$1:$B$121,2,FALSE)</f>
        <v>Communications Equipment Operators</v>
      </c>
      <c r="F472" s="77" t="str">
        <f t="shared" si="35"/>
        <v>43-2000 Communications Equipment Operators</v>
      </c>
      <c r="G472" s="77" t="s">
        <v>1488</v>
      </c>
      <c r="H472" s="77" t="s">
        <v>1489</v>
      </c>
      <c r="I472" s="77" t="s">
        <v>1490</v>
      </c>
      <c r="J472" s="78" t="str">
        <f>CONCATENATE(H472, " (", R472, ")")</f>
        <v>Telephone Operators ($26,027)</v>
      </c>
      <c r="K472" s="70">
        <v>10.2760505405</v>
      </c>
      <c r="L472" s="70">
        <v>11.0725534448</v>
      </c>
      <c r="M472" s="70">
        <v>12.5127643757</v>
      </c>
      <c r="N472" s="70">
        <v>15.4660342765</v>
      </c>
      <c r="O472" s="70">
        <v>19.217886760100001</v>
      </c>
      <c r="P472" s="70">
        <v>25.035075668499999</v>
      </c>
      <c r="Q472" s="71">
        <v>26026.549901400002</v>
      </c>
      <c r="R472" s="71" t="str">
        <f>TEXT(Q472, "$#,###")</f>
        <v>$26,027</v>
      </c>
      <c r="S472" s="68" t="s">
        <v>307</v>
      </c>
      <c r="T472" s="68" t="s">
        <v>8</v>
      </c>
      <c r="U472" s="68" t="s">
        <v>317</v>
      </c>
      <c r="V472" s="61">
        <v>207.232734325</v>
      </c>
      <c r="W472" s="61">
        <v>245.344429676</v>
      </c>
      <c r="X472" s="61">
        <f>W472-V472</f>
        <v>38.111695351000009</v>
      </c>
      <c r="Y472" s="72">
        <f>X472/V472</f>
        <v>0.18390769911489951</v>
      </c>
      <c r="Z472" s="61">
        <v>245.344429676</v>
      </c>
      <c r="AA472" s="61">
        <v>233.413813025</v>
      </c>
      <c r="AB472" s="61">
        <f>AA472-Z472</f>
        <v>-11.930616651000008</v>
      </c>
      <c r="AC472" s="72">
        <f>AB472/Z472</f>
        <v>-4.8628031485187947E-2</v>
      </c>
      <c r="AD472" s="61">
        <v>114.37313613800001</v>
      </c>
      <c r="AE472" s="61">
        <v>28.5932840344</v>
      </c>
      <c r="AF472" s="61">
        <v>86.159570849600001</v>
      </c>
      <c r="AG472" s="61">
        <v>28.719856949899999</v>
      </c>
      <c r="AH472" s="62">
        <v>0.11899999999999999</v>
      </c>
      <c r="AI472" s="61">
        <v>248.96514398400001</v>
      </c>
      <c r="AJ472" s="61">
        <v>172.19723788799999</v>
      </c>
      <c r="AK472" s="63">
        <f>AJ472/AI472</f>
        <v>0.69165199245347542</v>
      </c>
      <c r="AL472" s="73">
        <v>94.8</v>
      </c>
      <c r="AM472" s="74">
        <v>2.0770089999999999</v>
      </c>
      <c r="AN472" s="74">
        <v>2.0980819999999998</v>
      </c>
      <c r="AO472" s="76" t="s">
        <v>90</v>
      </c>
      <c r="AP472" s="75">
        <v>5.4489373044100002E-2</v>
      </c>
      <c r="AQ472" s="75">
        <v>7.47888402358E-2</v>
      </c>
      <c r="AR472" s="75">
        <v>0.21585960591100001</v>
      </c>
      <c r="AS472" s="75">
        <v>0.18188476886400001</v>
      </c>
      <c r="AT472" s="75">
        <v>0.19678273576700001</v>
      </c>
      <c r="AU472" s="75">
        <v>0.17344211402199999</v>
      </c>
      <c r="AV472" s="75">
        <v>9.3575511318699997E-2</v>
      </c>
      <c r="AW472" s="61">
        <v>37</v>
      </c>
      <c r="AX472" s="61">
        <v>74</v>
      </c>
      <c r="AY472" s="61">
        <v>42</v>
      </c>
      <c r="AZ472" s="61">
        <v>36</v>
      </c>
      <c r="BA472" s="61">
        <v>43</v>
      </c>
      <c r="BB472" s="61">
        <f>SUM(AW472:BA472)</f>
        <v>232</v>
      </c>
      <c r="BC472" s="61">
        <f>BA472-AW472</f>
        <v>6</v>
      </c>
      <c r="BD472" s="62">
        <f>BC472/AW472</f>
        <v>0.16216216216216217</v>
      </c>
      <c r="BE472" s="67">
        <f>IF(K472&lt;BE$6,1,0)</f>
        <v>1</v>
      </c>
      <c r="BF472" s="67">
        <f>+IF(AND(K472&gt;=BF$5,K472&lt;BF$6),1,0)</f>
        <v>0</v>
      </c>
      <c r="BG472" s="67">
        <f>+IF(AND(K472&gt;=BG$5,K472&lt;BG$6),1,0)</f>
        <v>0</v>
      </c>
      <c r="BH472" s="67">
        <f>+IF(AND(K472&gt;=BH$5,K472&lt;BH$6),1,0)</f>
        <v>0</v>
      </c>
      <c r="BI472" s="67">
        <f>+IF(K472&gt;=BI$6,1,0)</f>
        <v>0</v>
      </c>
      <c r="BJ472" s="67">
        <f>IF(M472&lt;BJ$6,1,0)</f>
        <v>1</v>
      </c>
      <c r="BK472" s="67">
        <f>+IF(AND(M472&gt;=BK$5,M472&lt;BK$6),1,0)</f>
        <v>0</v>
      </c>
      <c r="BL472" s="67">
        <f>+IF(AND(M472&gt;=BL$5,M472&lt;BL$6),1,0)</f>
        <v>0</v>
      </c>
      <c r="BM472" s="67">
        <f>+IF(AND(M472&gt;=BM$5,M472&lt;BM$6),1,0)</f>
        <v>0</v>
      </c>
      <c r="BN472" s="67">
        <f>+IF(M472&gt;=BN$6,1,0)</f>
        <v>0</v>
      </c>
      <c r="BO472" s="67" t="str">
        <f>+IF(M472&gt;=BO$6,"YES","NO")</f>
        <v>NO</v>
      </c>
      <c r="BP472" s="67" t="str">
        <f>+IF(K472&gt;=BP$6,"YES","NO")</f>
        <v>NO</v>
      </c>
      <c r="BQ472" s="67" t="str">
        <f>+IF(ISERROR(VLOOKUP(E472,'[1]Hi Tech List (2020)'!$A$2:$B$84,1,FALSE)),"NO","YES")</f>
        <v>NO</v>
      </c>
      <c r="BR472" s="67" t="str">
        <f>IF(AL472&gt;=BR$6,"YES","NO")</f>
        <v>NO</v>
      </c>
      <c r="BS472" s="67" t="str">
        <f>IF(AB472&gt;BS$6,"YES","NO")</f>
        <v>NO</v>
      </c>
      <c r="BT472" s="67" t="str">
        <f>IF(AC472&gt;BT$6,"YES","NO")</f>
        <v>NO</v>
      </c>
      <c r="BU472" s="67" t="str">
        <f>IF(AD472&gt;BU$6,"YES","NO")</f>
        <v>YES</v>
      </c>
      <c r="BV472" s="67" t="str">
        <f>IF(OR(BS472="YES",BT472="YES",BU472="YES"),"YES","NO")</f>
        <v>YES</v>
      </c>
      <c r="BW472" s="67" t="str">
        <f>+IF(BE472=1,BE$8,IF(BF472=1,BF$8,IF(BG472=1,BG$8,IF(BH472=1,BH$8,BI$8))))</f>
        <v>&lt;$15</v>
      </c>
      <c r="BX472" s="67" t="str">
        <f>+IF(BJ472=1,BJ$8,IF(BK472=1,BK$8,IF(BL472=1,BL$8,IF(BM472=1,BM$8,BN$8))))</f>
        <v>&lt;$15</v>
      </c>
    </row>
    <row r="473" spans="1:76" hidden="1" x14ac:dyDescent="0.2">
      <c r="A473" s="77" t="str">
        <f t="shared" si="32"/>
        <v>43-0000</v>
      </c>
      <c r="B473" s="77" t="str">
        <f>VLOOKUP(A473,'[1]2- &amp; 3-digit SOC'!$A$1:$B$121,2,FALSE)</f>
        <v>Office and Administrative Support Occupations</v>
      </c>
      <c r="C473" s="77" t="str">
        <f t="shared" si="33"/>
        <v>43-0000 Office and Administrative Support Occupations</v>
      </c>
      <c r="D473" s="77" t="str">
        <f t="shared" si="34"/>
        <v>43-2000</v>
      </c>
      <c r="E473" s="77" t="str">
        <f>VLOOKUP(D473,'[1]2- &amp; 3-digit SOC'!$A$1:$B$121,2,FALSE)</f>
        <v>Communications Equipment Operators</v>
      </c>
      <c r="F473" s="77" t="str">
        <f t="shared" si="35"/>
        <v>43-2000 Communications Equipment Operators</v>
      </c>
      <c r="G473" s="77" t="s">
        <v>1491</v>
      </c>
      <c r="H473" s="77" t="s">
        <v>1492</v>
      </c>
      <c r="I473" s="77" t="s">
        <v>1493</v>
      </c>
      <c r="J473" s="78" t="str">
        <f>CONCATENATE(H473, " (", R473, ")")</f>
        <v>Communications Equipment Operators, All Other ($40,921)</v>
      </c>
      <c r="K473" s="70">
        <v>9.9235936983100004</v>
      </c>
      <c r="L473" s="70">
        <v>14.325054808399999</v>
      </c>
      <c r="M473" s="70">
        <v>19.673639570700001</v>
      </c>
      <c r="N473" s="70">
        <v>21.479210147300002</v>
      </c>
      <c r="O473" s="70">
        <v>27.7644049793</v>
      </c>
      <c r="P473" s="70">
        <v>35.531819044000002</v>
      </c>
      <c r="Q473" s="71">
        <v>40921.170307100001</v>
      </c>
      <c r="R473" s="71" t="str">
        <f>TEXT(Q473, "$#,###")</f>
        <v>$40,921</v>
      </c>
      <c r="S473" s="68" t="s">
        <v>307</v>
      </c>
      <c r="T473" s="68" t="s">
        <v>8</v>
      </c>
      <c r="U473" s="68" t="s">
        <v>317</v>
      </c>
      <c r="V473" s="61">
        <v>130.539502623</v>
      </c>
      <c r="W473" s="61">
        <v>111.11607168899999</v>
      </c>
      <c r="X473" s="61">
        <f>W473-V473</f>
        <v>-19.42343093400001</v>
      </c>
      <c r="Y473" s="72">
        <f>X473/V473</f>
        <v>-0.14879351111130829</v>
      </c>
      <c r="Z473" s="61">
        <v>111.11607168899999</v>
      </c>
      <c r="AA473" s="61">
        <v>116.62548461999999</v>
      </c>
      <c r="AB473" s="61">
        <f>AA473-Z473</f>
        <v>5.509412931</v>
      </c>
      <c r="AC473" s="72">
        <f>AB473/Z473</f>
        <v>4.9582502758198282E-2</v>
      </c>
      <c r="AD473" s="61">
        <v>52.599284160400003</v>
      </c>
      <c r="AE473" s="61">
        <v>13.149821040100001</v>
      </c>
      <c r="AF473" s="61">
        <v>33.931958781900001</v>
      </c>
      <c r="AG473" s="61">
        <v>11.3106529273</v>
      </c>
      <c r="AH473" s="62">
        <v>0.1</v>
      </c>
      <c r="AI473" s="61">
        <v>108.749003268</v>
      </c>
      <c r="AJ473" s="61">
        <v>49.2554999647</v>
      </c>
      <c r="AK473" s="63">
        <f>AJ473/AI473</f>
        <v>0.45292828885350994</v>
      </c>
      <c r="AL473" s="73">
        <v>97.2</v>
      </c>
      <c r="AM473" s="74">
        <v>0.42624899999999999</v>
      </c>
      <c r="AN473" s="74">
        <v>0.43205700000000002</v>
      </c>
      <c r="AO473" s="76" t="s">
        <v>90</v>
      </c>
      <c r="AP473" s="75">
        <v>0.16342646868899999</v>
      </c>
      <c r="AQ473" s="75">
        <v>0.13903787860399999</v>
      </c>
      <c r="AR473" s="75">
        <v>0.31521784434099998</v>
      </c>
      <c r="AS473" s="75">
        <v>0.18748988952699999</v>
      </c>
      <c r="AT473" s="75">
        <v>0.101843133125</v>
      </c>
      <c r="AU473" s="76" t="s">
        <v>90</v>
      </c>
      <c r="AV473" s="76" t="s">
        <v>90</v>
      </c>
      <c r="AW473" s="61">
        <v>0</v>
      </c>
      <c r="AX473" s="61">
        <v>0</v>
      </c>
      <c r="AY473" s="61">
        <v>0</v>
      </c>
      <c r="AZ473" s="61">
        <v>0</v>
      </c>
      <c r="BA473" s="61">
        <v>0</v>
      </c>
      <c r="BB473" s="61">
        <f>SUM(AW473:BA473)</f>
        <v>0</v>
      </c>
      <c r="BC473" s="61">
        <f>BA473-AW473</f>
        <v>0</v>
      </c>
      <c r="BD473" s="62">
        <v>0</v>
      </c>
      <c r="BE473" s="67">
        <f>IF(K473&lt;BE$6,1,0)</f>
        <v>1</v>
      </c>
      <c r="BF473" s="67">
        <f>+IF(AND(K473&gt;=BF$5,K473&lt;BF$6),1,0)</f>
        <v>0</v>
      </c>
      <c r="BG473" s="67">
        <f>+IF(AND(K473&gt;=BG$5,K473&lt;BG$6),1,0)</f>
        <v>0</v>
      </c>
      <c r="BH473" s="67">
        <f>+IF(AND(K473&gt;=BH$5,K473&lt;BH$6),1,0)</f>
        <v>0</v>
      </c>
      <c r="BI473" s="67">
        <f>+IF(K473&gt;=BI$6,1,0)</f>
        <v>0</v>
      </c>
      <c r="BJ473" s="67">
        <f>IF(M473&lt;BJ$6,1,0)</f>
        <v>0</v>
      </c>
      <c r="BK473" s="67">
        <f>+IF(AND(M473&gt;=BK$5,M473&lt;BK$6),1,0)</f>
        <v>1</v>
      </c>
      <c r="BL473" s="67">
        <f>+IF(AND(M473&gt;=BL$5,M473&lt;BL$6),1,0)</f>
        <v>0</v>
      </c>
      <c r="BM473" s="67">
        <f>+IF(AND(M473&gt;=BM$5,M473&lt;BM$6),1,0)</f>
        <v>0</v>
      </c>
      <c r="BN473" s="67">
        <f>+IF(M473&gt;=BN$6,1,0)</f>
        <v>0</v>
      </c>
      <c r="BO473" s="67" t="str">
        <f>+IF(M473&gt;=BO$6,"YES","NO")</f>
        <v>NO</v>
      </c>
      <c r="BP473" s="67" t="str">
        <f>+IF(K473&gt;=BP$6,"YES","NO")</f>
        <v>NO</v>
      </c>
      <c r="BQ473" s="67" t="str">
        <f>+IF(ISERROR(VLOOKUP(E473,'[1]Hi Tech List (2020)'!$A$2:$B$84,1,FALSE)),"NO","YES")</f>
        <v>NO</v>
      </c>
      <c r="BR473" s="67" t="str">
        <f>IF(AL473&gt;=BR$6,"YES","NO")</f>
        <v>NO</v>
      </c>
      <c r="BS473" s="67" t="str">
        <f>IF(AB473&gt;BS$6,"YES","NO")</f>
        <v>NO</v>
      </c>
      <c r="BT473" s="67" t="str">
        <f>IF(AC473&gt;BT$6,"YES","NO")</f>
        <v>NO</v>
      </c>
      <c r="BU473" s="67" t="str">
        <f>IF(AD473&gt;BU$6,"YES","NO")</f>
        <v>NO</v>
      </c>
      <c r="BV473" s="67" t="str">
        <f>IF(OR(BS473="YES",BT473="YES",BU473="YES"),"YES","NO")</f>
        <v>NO</v>
      </c>
      <c r="BW473" s="67" t="str">
        <f>+IF(BE473=1,BE$8,IF(BF473=1,BF$8,IF(BG473=1,BG$8,IF(BH473=1,BH$8,BI$8))))</f>
        <v>&lt;$15</v>
      </c>
      <c r="BX473" s="67" t="str">
        <f>+IF(BJ473=1,BJ$8,IF(BK473=1,BK$8,IF(BL473=1,BL$8,IF(BM473=1,BM$8,BN$8))))</f>
        <v>$15-20</v>
      </c>
    </row>
    <row r="474" spans="1:76" hidden="1" x14ac:dyDescent="0.2">
      <c r="A474" s="77" t="str">
        <f t="shared" si="32"/>
        <v>43-0000</v>
      </c>
      <c r="B474" s="77" t="str">
        <f>VLOOKUP(A474,'[1]2- &amp; 3-digit SOC'!$A$1:$B$121,2,FALSE)</f>
        <v>Office and Administrative Support Occupations</v>
      </c>
      <c r="C474" s="77" t="str">
        <f t="shared" si="33"/>
        <v>43-0000 Office and Administrative Support Occupations</v>
      </c>
      <c r="D474" s="77" t="str">
        <f t="shared" si="34"/>
        <v>43-3000</v>
      </c>
      <c r="E474" s="77" t="str">
        <f>VLOOKUP(D474,'[1]2- &amp; 3-digit SOC'!$A$1:$B$121,2,FALSE)</f>
        <v>Financial Clerks</v>
      </c>
      <c r="F474" s="77" t="str">
        <f t="shared" si="35"/>
        <v>43-3000 Financial Clerks</v>
      </c>
      <c r="G474" s="77" t="s">
        <v>1494</v>
      </c>
      <c r="H474" s="77" t="s">
        <v>1495</v>
      </c>
      <c r="I474" s="77" t="s">
        <v>1496</v>
      </c>
      <c r="J474" s="78" t="str">
        <f>CONCATENATE(H474, " (", R474, ")")</f>
        <v>Bill and Account Collectors ($36,258)</v>
      </c>
      <c r="K474" s="70">
        <v>11.7598105868</v>
      </c>
      <c r="L474" s="70">
        <v>14.568245750099999</v>
      </c>
      <c r="M474" s="70">
        <v>17.431804183099999</v>
      </c>
      <c r="N474" s="70">
        <v>17.626235583500002</v>
      </c>
      <c r="O474" s="70">
        <v>20.443796665800001</v>
      </c>
      <c r="P474" s="70">
        <v>23.946370372600001</v>
      </c>
      <c r="Q474" s="71">
        <v>36258.152700799998</v>
      </c>
      <c r="R474" s="71" t="str">
        <f>TEXT(Q474, "$#,###")</f>
        <v>$36,258</v>
      </c>
      <c r="S474" s="68" t="s">
        <v>307</v>
      </c>
      <c r="T474" s="68" t="s">
        <v>8</v>
      </c>
      <c r="U474" s="68" t="s">
        <v>85</v>
      </c>
      <c r="V474" s="61">
        <v>12725.798795000001</v>
      </c>
      <c r="W474" s="61">
        <v>12112.616133199999</v>
      </c>
      <c r="X474" s="61">
        <f>W474-V474</f>
        <v>-613.18266180000137</v>
      </c>
      <c r="Y474" s="72">
        <f>X474/V474</f>
        <v>-4.8184217877224524E-2</v>
      </c>
      <c r="Z474" s="61">
        <v>12112.616133199999</v>
      </c>
      <c r="AA474" s="61">
        <v>11993.604985800001</v>
      </c>
      <c r="AB474" s="61">
        <f>AA474-Z474</f>
        <v>-119.01114739999866</v>
      </c>
      <c r="AC474" s="72">
        <f>AB474/Z474</f>
        <v>-9.8253875208507441E-3</v>
      </c>
      <c r="AD474" s="61">
        <v>5275.8385896399996</v>
      </c>
      <c r="AE474" s="61">
        <v>1318.9596474099999</v>
      </c>
      <c r="AF474" s="61">
        <v>3841.13408342</v>
      </c>
      <c r="AG474" s="61">
        <v>1280.37802781</v>
      </c>
      <c r="AH474" s="62">
        <v>0.106</v>
      </c>
      <c r="AI474" s="61">
        <v>12112.3745645</v>
      </c>
      <c r="AJ474" s="61">
        <v>8423.3796218000007</v>
      </c>
      <c r="AK474" s="63">
        <f>AJ474/AI474</f>
        <v>0.69543585999131619</v>
      </c>
      <c r="AL474" s="73">
        <v>98.6</v>
      </c>
      <c r="AM474" s="74">
        <v>2.0973139999999999</v>
      </c>
      <c r="AN474" s="74">
        <v>2.048063</v>
      </c>
      <c r="AO474" s="75">
        <v>1.73004592675E-3</v>
      </c>
      <c r="AP474" s="75">
        <v>2.5954919074999999E-2</v>
      </c>
      <c r="AQ474" s="75">
        <v>6.32883724619E-2</v>
      </c>
      <c r="AR474" s="75">
        <v>0.27997106174600001</v>
      </c>
      <c r="AS474" s="75">
        <v>0.25679780513900002</v>
      </c>
      <c r="AT474" s="75">
        <v>0.19816146702000001</v>
      </c>
      <c r="AU474" s="75">
        <v>0.136392389295</v>
      </c>
      <c r="AV474" s="75">
        <v>3.7703939336599997E-2</v>
      </c>
      <c r="AW474" s="61">
        <v>243</v>
      </c>
      <c r="AX474" s="61">
        <v>199</v>
      </c>
      <c r="AY474" s="61">
        <v>224</v>
      </c>
      <c r="AZ474" s="61">
        <v>295</v>
      </c>
      <c r="BA474" s="61">
        <v>320</v>
      </c>
      <c r="BB474" s="61">
        <f>SUM(AW474:BA474)</f>
        <v>1281</v>
      </c>
      <c r="BC474" s="61">
        <f>BA474-AW474</f>
        <v>77</v>
      </c>
      <c r="BD474" s="62">
        <f>BC474/AW474</f>
        <v>0.3168724279835391</v>
      </c>
      <c r="BE474" s="67">
        <f>IF(K474&lt;BE$6,1,0)</f>
        <v>1</v>
      </c>
      <c r="BF474" s="67">
        <f>+IF(AND(K474&gt;=BF$5,K474&lt;BF$6),1,0)</f>
        <v>0</v>
      </c>
      <c r="BG474" s="67">
        <f>+IF(AND(K474&gt;=BG$5,K474&lt;BG$6),1,0)</f>
        <v>0</v>
      </c>
      <c r="BH474" s="67">
        <f>+IF(AND(K474&gt;=BH$5,K474&lt;BH$6),1,0)</f>
        <v>0</v>
      </c>
      <c r="BI474" s="67">
        <f>+IF(K474&gt;=BI$6,1,0)</f>
        <v>0</v>
      </c>
      <c r="BJ474" s="67">
        <f>IF(M474&lt;BJ$6,1,0)</f>
        <v>0</v>
      </c>
      <c r="BK474" s="67">
        <f>+IF(AND(M474&gt;=BK$5,M474&lt;BK$6),1,0)</f>
        <v>1</v>
      </c>
      <c r="BL474" s="67">
        <f>+IF(AND(M474&gt;=BL$5,M474&lt;BL$6),1,0)</f>
        <v>0</v>
      </c>
      <c r="BM474" s="67">
        <f>+IF(AND(M474&gt;=BM$5,M474&lt;BM$6),1,0)</f>
        <v>0</v>
      </c>
      <c r="BN474" s="67">
        <f>+IF(M474&gt;=BN$6,1,0)</f>
        <v>0</v>
      </c>
      <c r="BO474" s="67" t="str">
        <f>+IF(M474&gt;=BO$6,"YES","NO")</f>
        <v>NO</v>
      </c>
      <c r="BP474" s="67" t="str">
        <f>+IF(K474&gt;=BP$6,"YES","NO")</f>
        <v>NO</v>
      </c>
      <c r="BQ474" s="67" t="str">
        <f>+IF(ISERROR(VLOOKUP(E474,'[1]Hi Tech List (2020)'!$A$2:$B$84,1,FALSE)),"NO","YES")</f>
        <v>NO</v>
      </c>
      <c r="BR474" s="67" t="str">
        <f>IF(AL474&gt;=BR$6,"YES","NO")</f>
        <v>NO</v>
      </c>
      <c r="BS474" s="67" t="str">
        <f>IF(AB474&gt;BS$6,"YES","NO")</f>
        <v>NO</v>
      </c>
      <c r="BT474" s="67" t="str">
        <f>IF(AC474&gt;BT$6,"YES","NO")</f>
        <v>NO</v>
      </c>
      <c r="BU474" s="67" t="str">
        <f>IF(AD474&gt;BU$6,"YES","NO")</f>
        <v>YES</v>
      </c>
      <c r="BV474" s="67" t="str">
        <f>IF(OR(BS474="YES",BT474="YES",BU474="YES"),"YES","NO")</f>
        <v>YES</v>
      </c>
      <c r="BW474" s="67" t="str">
        <f>+IF(BE474=1,BE$8,IF(BF474=1,BF$8,IF(BG474=1,BG$8,IF(BH474=1,BH$8,BI$8))))</f>
        <v>&lt;$15</v>
      </c>
      <c r="BX474" s="67" t="str">
        <f>+IF(BJ474=1,BJ$8,IF(BK474=1,BK$8,IF(BL474=1,BL$8,IF(BM474=1,BM$8,BN$8))))</f>
        <v>$15-20</v>
      </c>
    </row>
    <row r="475" spans="1:76" hidden="1" x14ac:dyDescent="0.2">
      <c r="A475" s="77" t="str">
        <f t="shared" si="32"/>
        <v>43-0000</v>
      </c>
      <c r="B475" s="77" t="str">
        <f>VLOOKUP(A475,'[1]2- &amp; 3-digit SOC'!$A$1:$B$121,2,FALSE)</f>
        <v>Office and Administrative Support Occupations</v>
      </c>
      <c r="C475" s="77" t="str">
        <f t="shared" si="33"/>
        <v>43-0000 Office and Administrative Support Occupations</v>
      </c>
      <c r="D475" s="77" t="str">
        <f t="shared" si="34"/>
        <v>43-3000</v>
      </c>
      <c r="E475" s="77" t="str">
        <f>VLOOKUP(D475,'[1]2- &amp; 3-digit SOC'!$A$1:$B$121,2,FALSE)</f>
        <v>Financial Clerks</v>
      </c>
      <c r="F475" s="77" t="str">
        <f t="shared" si="35"/>
        <v>43-3000 Financial Clerks</v>
      </c>
      <c r="G475" s="77" t="s">
        <v>1497</v>
      </c>
      <c r="H475" s="77" t="s">
        <v>1498</v>
      </c>
      <c r="I475" s="77" t="s">
        <v>1499</v>
      </c>
      <c r="J475" s="78" t="str">
        <f>CONCATENATE(H475, " (", R475, ")")</f>
        <v>Billing and Posting Clerks ($38,699)</v>
      </c>
      <c r="K475" s="70">
        <v>14.316085728099999</v>
      </c>
      <c r="L475" s="70">
        <v>16.070254962</v>
      </c>
      <c r="M475" s="70">
        <v>18.6052152888</v>
      </c>
      <c r="N475" s="70">
        <v>19.3899790195</v>
      </c>
      <c r="O475" s="70">
        <v>22.256760674900001</v>
      </c>
      <c r="P475" s="70">
        <v>26.0476584082</v>
      </c>
      <c r="Q475" s="71">
        <v>38698.847800700001</v>
      </c>
      <c r="R475" s="71" t="str">
        <f>TEXT(Q475, "$#,###")</f>
        <v>$38,699</v>
      </c>
      <c r="S475" s="68" t="s">
        <v>307</v>
      </c>
      <c r="T475" s="68" t="s">
        <v>8</v>
      </c>
      <c r="U475" s="68" t="s">
        <v>85</v>
      </c>
      <c r="V475" s="61">
        <v>14852.749534299999</v>
      </c>
      <c r="W475" s="61">
        <v>15534.0734287</v>
      </c>
      <c r="X475" s="61">
        <f>W475-V475</f>
        <v>681.32389440000043</v>
      </c>
      <c r="Y475" s="72">
        <f>X475/V475</f>
        <v>4.5871903570890639E-2</v>
      </c>
      <c r="Z475" s="61">
        <v>15534.0734287</v>
      </c>
      <c r="AA475" s="61">
        <v>16127.250555799999</v>
      </c>
      <c r="AB475" s="61">
        <f>AA475-Z475</f>
        <v>593.17712709999978</v>
      </c>
      <c r="AC475" s="72">
        <f>AB475/Z475</f>
        <v>3.8185549323081901E-2</v>
      </c>
      <c r="AD475" s="61">
        <v>6756.5647571899999</v>
      </c>
      <c r="AE475" s="61">
        <v>1689.1411893</v>
      </c>
      <c r="AF475" s="61">
        <v>4538.6160148600002</v>
      </c>
      <c r="AG475" s="61">
        <v>1512.87200495</v>
      </c>
      <c r="AH475" s="62">
        <v>9.6000000000000002E-2</v>
      </c>
      <c r="AI475" s="61">
        <v>15218.782805000001</v>
      </c>
      <c r="AJ475" s="61">
        <v>9065.7471728700002</v>
      </c>
      <c r="AK475" s="63">
        <f>AJ475/AI475</f>
        <v>0.59569462873808321</v>
      </c>
      <c r="AL475" s="73">
        <v>98.5</v>
      </c>
      <c r="AM475" s="74">
        <v>1.3044519999999999</v>
      </c>
      <c r="AN475" s="74">
        <v>1.298805</v>
      </c>
      <c r="AO475" s="75">
        <v>1.81589658885E-3</v>
      </c>
      <c r="AP475" s="75">
        <v>1.7608026403899999E-2</v>
      </c>
      <c r="AQ475" s="75">
        <v>4.0467163838800002E-2</v>
      </c>
      <c r="AR475" s="75">
        <v>0.24176964460700001</v>
      </c>
      <c r="AS475" s="75">
        <v>0.26640450409100003</v>
      </c>
      <c r="AT475" s="75">
        <v>0.22562837404800001</v>
      </c>
      <c r="AU475" s="75">
        <v>0.15485329082400001</v>
      </c>
      <c r="AV475" s="75">
        <v>5.1453099598100002E-2</v>
      </c>
      <c r="AW475" s="61">
        <v>127</v>
      </c>
      <c r="AX475" s="61">
        <v>147</v>
      </c>
      <c r="AY475" s="61">
        <v>175</v>
      </c>
      <c r="AZ475" s="61">
        <v>174</v>
      </c>
      <c r="BA475" s="61">
        <v>133</v>
      </c>
      <c r="BB475" s="61">
        <f>SUM(AW475:BA475)</f>
        <v>756</v>
      </c>
      <c r="BC475" s="61">
        <f>BA475-AW475</f>
        <v>6</v>
      </c>
      <c r="BD475" s="62">
        <f>BC475/AW475</f>
        <v>4.7244094488188976E-2</v>
      </c>
      <c r="BE475" s="67">
        <f>IF(K475&lt;BE$6,1,0)</f>
        <v>1</v>
      </c>
      <c r="BF475" s="67">
        <f>+IF(AND(K475&gt;=BF$5,K475&lt;BF$6),1,0)</f>
        <v>0</v>
      </c>
      <c r="BG475" s="67">
        <f>+IF(AND(K475&gt;=BG$5,K475&lt;BG$6),1,0)</f>
        <v>0</v>
      </c>
      <c r="BH475" s="67">
        <f>+IF(AND(K475&gt;=BH$5,K475&lt;BH$6),1,0)</f>
        <v>0</v>
      </c>
      <c r="BI475" s="67">
        <f>+IF(K475&gt;=BI$6,1,0)</f>
        <v>0</v>
      </c>
      <c r="BJ475" s="67">
        <f>IF(M475&lt;BJ$6,1,0)</f>
        <v>0</v>
      </c>
      <c r="BK475" s="67">
        <f>+IF(AND(M475&gt;=BK$5,M475&lt;BK$6),1,0)</f>
        <v>1</v>
      </c>
      <c r="BL475" s="67">
        <f>+IF(AND(M475&gt;=BL$5,M475&lt;BL$6),1,0)</f>
        <v>0</v>
      </c>
      <c r="BM475" s="67">
        <f>+IF(AND(M475&gt;=BM$5,M475&lt;BM$6),1,0)</f>
        <v>0</v>
      </c>
      <c r="BN475" s="67">
        <f>+IF(M475&gt;=BN$6,1,0)</f>
        <v>0</v>
      </c>
      <c r="BO475" s="67" t="str">
        <f>+IF(M475&gt;=BO$6,"YES","NO")</f>
        <v>NO</v>
      </c>
      <c r="BP475" s="67" t="str">
        <f>+IF(K475&gt;=BP$6,"YES","NO")</f>
        <v>NO</v>
      </c>
      <c r="BQ475" s="67" t="str">
        <f>+IF(ISERROR(VLOOKUP(E475,'[1]Hi Tech List (2020)'!$A$2:$B$84,1,FALSE)),"NO","YES")</f>
        <v>NO</v>
      </c>
      <c r="BR475" s="67" t="str">
        <f>IF(AL475&gt;=BR$6,"YES","NO")</f>
        <v>NO</v>
      </c>
      <c r="BS475" s="67" t="str">
        <f>IF(AB475&gt;BS$6,"YES","NO")</f>
        <v>YES</v>
      </c>
      <c r="BT475" s="67" t="str">
        <f>IF(AC475&gt;BT$6,"YES","NO")</f>
        <v>NO</v>
      </c>
      <c r="BU475" s="67" t="str">
        <f>IF(AD475&gt;BU$6,"YES","NO")</f>
        <v>YES</v>
      </c>
      <c r="BV475" s="67" t="str">
        <f>IF(OR(BS475="YES",BT475="YES",BU475="YES"),"YES","NO")</f>
        <v>YES</v>
      </c>
      <c r="BW475" s="67" t="str">
        <f>+IF(BE475=1,BE$8,IF(BF475=1,BF$8,IF(BG475=1,BG$8,IF(BH475=1,BH$8,BI$8))))</f>
        <v>&lt;$15</v>
      </c>
      <c r="BX475" s="67" t="str">
        <f>+IF(BJ475=1,BJ$8,IF(BK475=1,BK$8,IF(BL475=1,BL$8,IF(BM475=1,BM$8,BN$8))))</f>
        <v>$15-20</v>
      </c>
    </row>
    <row r="476" spans="1:76" hidden="1" x14ac:dyDescent="0.2">
      <c r="A476" s="77" t="str">
        <f t="shared" si="32"/>
        <v>43-0000</v>
      </c>
      <c r="B476" s="77" t="str">
        <f>VLOOKUP(A476,'[1]2- &amp; 3-digit SOC'!$A$1:$B$121,2,FALSE)</f>
        <v>Office and Administrative Support Occupations</v>
      </c>
      <c r="C476" s="77" t="str">
        <f t="shared" si="33"/>
        <v>43-0000 Office and Administrative Support Occupations</v>
      </c>
      <c r="D476" s="77" t="str">
        <f t="shared" si="34"/>
        <v>43-3000</v>
      </c>
      <c r="E476" s="77" t="str">
        <f>VLOOKUP(D476,'[1]2- &amp; 3-digit SOC'!$A$1:$B$121,2,FALSE)</f>
        <v>Financial Clerks</v>
      </c>
      <c r="F476" s="77" t="str">
        <f t="shared" si="35"/>
        <v>43-3000 Financial Clerks</v>
      </c>
      <c r="G476" s="77" t="s">
        <v>1500</v>
      </c>
      <c r="H476" s="77" t="s">
        <v>1501</v>
      </c>
      <c r="I476" s="77" t="s">
        <v>1502</v>
      </c>
      <c r="J476" s="78" t="str">
        <f>CONCATENATE(H476, " (", R476, ")")</f>
        <v>Bookkeeping, Accounting, and Auditing Clerks ($42,857)</v>
      </c>
      <c r="K476" s="70">
        <v>12.776660612100001</v>
      </c>
      <c r="L476" s="70">
        <v>16.3204856262</v>
      </c>
      <c r="M476" s="70">
        <v>20.604337929900002</v>
      </c>
      <c r="N476" s="70">
        <v>21.624550596300001</v>
      </c>
      <c r="O476" s="70">
        <v>25.766039960800001</v>
      </c>
      <c r="P476" s="70">
        <v>31.102645366499999</v>
      </c>
      <c r="Q476" s="71">
        <v>42857.022894200003</v>
      </c>
      <c r="R476" s="71" t="str">
        <f>TEXT(Q476, "$#,###")</f>
        <v>$42,857</v>
      </c>
      <c r="S476" s="68" t="s">
        <v>143</v>
      </c>
      <c r="T476" s="68" t="s">
        <v>8</v>
      </c>
      <c r="U476" s="68" t="s">
        <v>85</v>
      </c>
      <c r="V476" s="61">
        <v>45499.820020500003</v>
      </c>
      <c r="W476" s="61">
        <v>46033.861391600003</v>
      </c>
      <c r="X476" s="61">
        <f>W476-V476</f>
        <v>534.04137110000011</v>
      </c>
      <c r="Y476" s="72">
        <f>X476/V476</f>
        <v>1.1737219418876538E-2</v>
      </c>
      <c r="Z476" s="61">
        <v>46033.861391600003</v>
      </c>
      <c r="AA476" s="61">
        <v>47010.642858799998</v>
      </c>
      <c r="AB476" s="61">
        <f>AA476-Z476</f>
        <v>976.78146719999495</v>
      </c>
      <c r="AC476" s="72">
        <f>AB476/Z476</f>
        <v>2.1218760227188598E-2</v>
      </c>
      <c r="AD476" s="61">
        <v>20812.735370499999</v>
      </c>
      <c r="AE476" s="61">
        <v>5203.1838426200002</v>
      </c>
      <c r="AF476" s="61">
        <v>14765.195951199999</v>
      </c>
      <c r="AG476" s="61">
        <v>4921.7319837200002</v>
      </c>
      <c r="AH476" s="62">
        <v>0.106</v>
      </c>
      <c r="AI476" s="61">
        <v>45418.886556899997</v>
      </c>
      <c r="AJ476" s="61">
        <v>30905.5067328</v>
      </c>
      <c r="AK476" s="63">
        <f>AJ476/AI476</f>
        <v>0.68045496214624535</v>
      </c>
      <c r="AL476" s="73">
        <v>103.6</v>
      </c>
      <c r="AM476" s="74">
        <v>1.1283369999999999</v>
      </c>
      <c r="AN476" s="74">
        <v>1.12998</v>
      </c>
      <c r="AO476" s="75">
        <v>2.7584718787599998E-3</v>
      </c>
      <c r="AP476" s="75">
        <v>1.4837987141599999E-2</v>
      </c>
      <c r="AQ476" s="75">
        <v>2.86395585679E-2</v>
      </c>
      <c r="AR476" s="75">
        <v>0.152902930741</v>
      </c>
      <c r="AS476" s="75">
        <v>0.211879583811</v>
      </c>
      <c r="AT476" s="75">
        <v>0.23876750554100001</v>
      </c>
      <c r="AU476" s="75">
        <v>0.230081478393</v>
      </c>
      <c r="AV476" s="75">
        <v>0.120132483926</v>
      </c>
      <c r="AW476" s="61">
        <v>127</v>
      </c>
      <c r="AX476" s="61">
        <v>147</v>
      </c>
      <c r="AY476" s="61">
        <v>175</v>
      </c>
      <c r="AZ476" s="61">
        <v>174</v>
      </c>
      <c r="BA476" s="61">
        <v>133</v>
      </c>
      <c r="BB476" s="61">
        <f>SUM(AW476:BA476)</f>
        <v>756</v>
      </c>
      <c r="BC476" s="61">
        <f>BA476-AW476</f>
        <v>6</v>
      </c>
      <c r="BD476" s="62">
        <f>BC476/AW476</f>
        <v>4.7244094488188976E-2</v>
      </c>
      <c r="BE476" s="67">
        <f>IF(K476&lt;BE$6,1,0)</f>
        <v>1</v>
      </c>
      <c r="BF476" s="67">
        <f>+IF(AND(K476&gt;=BF$5,K476&lt;BF$6),1,0)</f>
        <v>0</v>
      </c>
      <c r="BG476" s="67">
        <f>+IF(AND(K476&gt;=BG$5,K476&lt;BG$6),1,0)</f>
        <v>0</v>
      </c>
      <c r="BH476" s="67">
        <f>+IF(AND(K476&gt;=BH$5,K476&lt;BH$6),1,0)</f>
        <v>0</v>
      </c>
      <c r="BI476" s="67">
        <f>+IF(K476&gt;=BI$6,1,0)</f>
        <v>0</v>
      </c>
      <c r="BJ476" s="67">
        <f>IF(M476&lt;BJ$6,1,0)</f>
        <v>0</v>
      </c>
      <c r="BK476" s="67">
        <f>+IF(AND(M476&gt;=BK$5,M476&lt;BK$6),1,0)</f>
        <v>0</v>
      </c>
      <c r="BL476" s="67">
        <f>+IF(AND(M476&gt;=BL$5,M476&lt;BL$6),1,0)</f>
        <v>1</v>
      </c>
      <c r="BM476" s="67">
        <f>+IF(AND(M476&gt;=BM$5,M476&lt;BM$6),1,0)</f>
        <v>0</v>
      </c>
      <c r="BN476" s="67">
        <f>+IF(M476&gt;=BN$6,1,0)</f>
        <v>0</v>
      </c>
      <c r="BO476" s="67" t="str">
        <f>+IF(M476&gt;=BO$6,"YES","NO")</f>
        <v>NO</v>
      </c>
      <c r="BP476" s="67" t="str">
        <f>+IF(K476&gt;=BP$6,"YES","NO")</f>
        <v>NO</v>
      </c>
      <c r="BQ476" s="67" t="str">
        <f>+IF(ISERROR(VLOOKUP(E476,'[1]Hi Tech List (2020)'!$A$2:$B$84,1,FALSE)),"NO","YES")</f>
        <v>NO</v>
      </c>
      <c r="BR476" s="67" t="str">
        <f>IF(AL476&gt;=BR$6,"YES","NO")</f>
        <v>YES</v>
      </c>
      <c r="BS476" s="67" t="str">
        <f>IF(AB476&gt;BS$6,"YES","NO")</f>
        <v>YES</v>
      </c>
      <c r="BT476" s="67" t="str">
        <f>IF(AC476&gt;BT$6,"YES","NO")</f>
        <v>NO</v>
      </c>
      <c r="BU476" s="67" t="str">
        <f>IF(AD476&gt;BU$6,"YES","NO")</f>
        <v>YES</v>
      </c>
      <c r="BV476" s="67" t="str">
        <f>IF(OR(BS476="YES",BT476="YES",BU476="YES"),"YES","NO")</f>
        <v>YES</v>
      </c>
      <c r="BW476" s="67" t="str">
        <f>+IF(BE476=1,BE$8,IF(BF476=1,BF$8,IF(BG476=1,BG$8,IF(BH476=1,BH$8,BI$8))))</f>
        <v>&lt;$15</v>
      </c>
      <c r="BX476" s="67" t="str">
        <f>+IF(BJ476=1,BJ$8,IF(BK476=1,BK$8,IF(BL476=1,BL$8,IF(BM476=1,BM$8,BN$8))))</f>
        <v>$20-25</v>
      </c>
    </row>
    <row r="477" spans="1:76" hidden="1" x14ac:dyDescent="0.2">
      <c r="A477" s="77" t="str">
        <f t="shared" si="32"/>
        <v>43-0000</v>
      </c>
      <c r="B477" s="77" t="str">
        <f>VLOOKUP(A477,'[1]2- &amp; 3-digit SOC'!$A$1:$B$121,2,FALSE)</f>
        <v>Office and Administrative Support Occupations</v>
      </c>
      <c r="C477" s="77" t="str">
        <f t="shared" si="33"/>
        <v>43-0000 Office and Administrative Support Occupations</v>
      </c>
      <c r="D477" s="77" t="str">
        <f t="shared" si="34"/>
        <v>43-3000</v>
      </c>
      <c r="E477" s="77" t="str">
        <f>VLOOKUP(D477,'[1]2- &amp; 3-digit SOC'!$A$1:$B$121,2,FALSE)</f>
        <v>Financial Clerks</v>
      </c>
      <c r="F477" s="77" t="str">
        <f t="shared" si="35"/>
        <v>43-3000 Financial Clerks</v>
      </c>
      <c r="G477" s="77" t="s">
        <v>1503</v>
      </c>
      <c r="H477" s="77" t="s">
        <v>1504</v>
      </c>
      <c r="I477" s="77" t="s">
        <v>1505</v>
      </c>
      <c r="J477" s="78" t="str">
        <f>CONCATENATE(H477, " (", R477, ")")</f>
        <v>Gambling Cage Workers ($24,747)</v>
      </c>
      <c r="K477" s="70">
        <v>8.8593376407999997</v>
      </c>
      <c r="L477" s="70">
        <v>10.2952928419</v>
      </c>
      <c r="M477" s="70">
        <v>11.8975617106</v>
      </c>
      <c r="N477" s="70">
        <v>12.462629851799999</v>
      </c>
      <c r="O477" s="70">
        <v>13.507192731</v>
      </c>
      <c r="P477" s="70">
        <v>15.3539458625</v>
      </c>
      <c r="Q477" s="71">
        <v>24746.928358100002</v>
      </c>
      <c r="R477" s="71" t="str">
        <f>TEXT(Q477, "$#,###")</f>
        <v>$24,747</v>
      </c>
      <c r="S477" s="68" t="s">
        <v>307</v>
      </c>
      <c r="T477" s="68" t="s">
        <v>8</v>
      </c>
      <c r="U477" s="68" t="s">
        <v>317</v>
      </c>
      <c r="V477" s="61">
        <v>235.774436603</v>
      </c>
      <c r="W477" s="61">
        <v>354.65283593999999</v>
      </c>
      <c r="X477" s="61">
        <f>W477-V477</f>
        <v>118.87839933699999</v>
      </c>
      <c r="Y477" s="72">
        <f>X477/V477</f>
        <v>0.50420393766932825</v>
      </c>
      <c r="Z477" s="61">
        <v>354.65283593999999</v>
      </c>
      <c r="AA477" s="61">
        <v>363.267403371</v>
      </c>
      <c r="AB477" s="61">
        <f>AA477-Z477</f>
        <v>8.6145674310000118</v>
      </c>
      <c r="AC477" s="72">
        <f>AB477/Z477</f>
        <v>2.4290141112694841E-2</v>
      </c>
      <c r="AD477" s="61">
        <v>175.02919714500001</v>
      </c>
      <c r="AE477" s="61">
        <v>43.757299286299997</v>
      </c>
      <c r="AF477" s="61">
        <v>120.103985157</v>
      </c>
      <c r="AG477" s="61">
        <v>40.034661718999999</v>
      </c>
      <c r="AH477" s="62">
        <v>0.112</v>
      </c>
      <c r="AI477" s="61">
        <v>350.78153233699999</v>
      </c>
      <c r="AJ477" s="61">
        <v>170.77215288900001</v>
      </c>
      <c r="AK477" s="63">
        <f>AJ477/AI477</f>
        <v>0.4868333624956549</v>
      </c>
      <c r="AL477" s="73">
        <v>109.5</v>
      </c>
      <c r="AM477" s="74">
        <v>0.917682</v>
      </c>
      <c r="AN477" s="74">
        <v>0.89963899999999997</v>
      </c>
      <c r="AO477" s="76" t="s">
        <v>90</v>
      </c>
      <c r="AP477" s="76" t="s">
        <v>90</v>
      </c>
      <c r="AQ477" s="75">
        <v>4.65410920123E-2</v>
      </c>
      <c r="AR477" s="75">
        <v>0.221985406946</v>
      </c>
      <c r="AS477" s="75">
        <v>0.20038407515500001</v>
      </c>
      <c r="AT477" s="75">
        <v>0.23487110095300001</v>
      </c>
      <c r="AU477" s="75">
        <v>0.20321455410799999</v>
      </c>
      <c r="AV477" s="75">
        <v>6.5472317972700006E-2</v>
      </c>
      <c r="AW477" s="61">
        <v>127</v>
      </c>
      <c r="AX477" s="61">
        <v>147</v>
      </c>
      <c r="AY477" s="61">
        <v>175</v>
      </c>
      <c r="AZ477" s="61">
        <v>174</v>
      </c>
      <c r="BA477" s="61">
        <v>133</v>
      </c>
      <c r="BB477" s="61">
        <f>SUM(AW477:BA477)</f>
        <v>756</v>
      </c>
      <c r="BC477" s="61">
        <f>BA477-AW477</f>
        <v>6</v>
      </c>
      <c r="BD477" s="62">
        <f>BC477/AW477</f>
        <v>4.7244094488188976E-2</v>
      </c>
      <c r="BE477" s="67">
        <f>IF(K477&lt;BE$6,1,0)</f>
        <v>1</v>
      </c>
      <c r="BF477" s="67">
        <f>+IF(AND(K477&gt;=BF$5,K477&lt;BF$6),1,0)</f>
        <v>0</v>
      </c>
      <c r="BG477" s="67">
        <f>+IF(AND(K477&gt;=BG$5,K477&lt;BG$6),1,0)</f>
        <v>0</v>
      </c>
      <c r="BH477" s="67">
        <f>+IF(AND(K477&gt;=BH$5,K477&lt;BH$6),1,0)</f>
        <v>0</v>
      </c>
      <c r="BI477" s="67">
        <f>+IF(K477&gt;=BI$6,1,0)</f>
        <v>0</v>
      </c>
      <c r="BJ477" s="67">
        <f>IF(M477&lt;BJ$6,1,0)</f>
        <v>1</v>
      </c>
      <c r="BK477" s="67">
        <f>+IF(AND(M477&gt;=BK$5,M477&lt;BK$6),1,0)</f>
        <v>0</v>
      </c>
      <c r="BL477" s="67">
        <f>+IF(AND(M477&gt;=BL$5,M477&lt;BL$6),1,0)</f>
        <v>0</v>
      </c>
      <c r="BM477" s="67">
        <f>+IF(AND(M477&gt;=BM$5,M477&lt;BM$6),1,0)</f>
        <v>0</v>
      </c>
      <c r="BN477" s="67">
        <f>+IF(M477&gt;=BN$6,1,0)</f>
        <v>0</v>
      </c>
      <c r="BO477" s="67" t="str">
        <f>+IF(M477&gt;=BO$6,"YES","NO")</f>
        <v>NO</v>
      </c>
      <c r="BP477" s="67" t="str">
        <f>+IF(K477&gt;=BP$6,"YES","NO")</f>
        <v>NO</v>
      </c>
      <c r="BQ477" s="67" t="str">
        <f>+IF(ISERROR(VLOOKUP(E477,'[1]Hi Tech List (2020)'!$A$2:$B$84,1,FALSE)),"NO","YES")</f>
        <v>NO</v>
      </c>
      <c r="BR477" s="67" t="str">
        <f>IF(AL477&gt;=BR$6,"YES","NO")</f>
        <v>YES</v>
      </c>
      <c r="BS477" s="67" t="str">
        <f>IF(AB477&gt;BS$6,"YES","NO")</f>
        <v>NO</v>
      </c>
      <c r="BT477" s="67" t="str">
        <f>IF(AC477&gt;BT$6,"YES","NO")</f>
        <v>NO</v>
      </c>
      <c r="BU477" s="67" t="str">
        <f>IF(AD477&gt;BU$6,"YES","NO")</f>
        <v>YES</v>
      </c>
      <c r="BV477" s="67" t="str">
        <f>IF(OR(BS477="YES",BT477="YES",BU477="YES"),"YES","NO")</f>
        <v>YES</v>
      </c>
      <c r="BW477" s="67" t="str">
        <f>+IF(BE477=1,BE$8,IF(BF477=1,BF$8,IF(BG477=1,BG$8,IF(BH477=1,BH$8,BI$8))))</f>
        <v>&lt;$15</v>
      </c>
      <c r="BX477" s="67" t="str">
        <f>+IF(BJ477=1,BJ$8,IF(BK477=1,BK$8,IF(BL477=1,BL$8,IF(BM477=1,BM$8,BN$8))))</f>
        <v>&lt;$15</v>
      </c>
    </row>
    <row r="478" spans="1:76" hidden="1" x14ac:dyDescent="0.2">
      <c r="A478" s="77" t="str">
        <f t="shared" si="32"/>
        <v>43-0000</v>
      </c>
      <c r="B478" s="77" t="str">
        <f>VLOOKUP(A478,'[1]2- &amp; 3-digit SOC'!$A$1:$B$121,2,FALSE)</f>
        <v>Office and Administrative Support Occupations</v>
      </c>
      <c r="C478" s="77" t="str">
        <f t="shared" si="33"/>
        <v>43-0000 Office and Administrative Support Occupations</v>
      </c>
      <c r="D478" s="77" t="str">
        <f t="shared" si="34"/>
        <v>43-3000</v>
      </c>
      <c r="E478" s="77" t="str">
        <f>VLOOKUP(D478,'[1]2- &amp; 3-digit SOC'!$A$1:$B$121,2,FALSE)</f>
        <v>Financial Clerks</v>
      </c>
      <c r="F478" s="77" t="str">
        <f t="shared" si="35"/>
        <v>43-3000 Financial Clerks</v>
      </c>
      <c r="G478" s="77" t="s">
        <v>1506</v>
      </c>
      <c r="H478" s="77" t="s">
        <v>1507</v>
      </c>
      <c r="I478" s="77" t="s">
        <v>1508</v>
      </c>
      <c r="J478" s="78" t="str">
        <f>CONCATENATE(H478, " (", R478, ")")</f>
        <v>Procurement Clerks ($46,117)</v>
      </c>
      <c r="K478" s="70">
        <v>14.9246595584</v>
      </c>
      <c r="L478" s="70">
        <v>18.015852092900001</v>
      </c>
      <c r="M478" s="70">
        <v>22.171736365099999</v>
      </c>
      <c r="N478" s="70">
        <v>22.016850927299998</v>
      </c>
      <c r="O478" s="70">
        <v>26.436003799400002</v>
      </c>
      <c r="P478" s="70">
        <v>29.876677186799999</v>
      </c>
      <c r="Q478" s="71">
        <v>46117.211639300003</v>
      </c>
      <c r="R478" s="71" t="str">
        <f>TEXT(Q478, "$#,###")</f>
        <v>$46,117</v>
      </c>
      <c r="S478" s="68" t="s">
        <v>307</v>
      </c>
      <c r="T478" s="68" t="s">
        <v>8</v>
      </c>
      <c r="U478" s="68" t="s">
        <v>85</v>
      </c>
      <c r="V478" s="61">
        <v>1794.27624644</v>
      </c>
      <c r="W478" s="61">
        <v>1852.40090553</v>
      </c>
      <c r="X478" s="61">
        <f>W478-V478</f>
        <v>58.124659090000023</v>
      </c>
      <c r="Y478" s="72">
        <f>X478/V478</f>
        <v>3.2394487306692261E-2</v>
      </c>
      <c r="Z478" s="61">
        <v>1852.40090553</v>
      </c>
      <c r="AA478" s="61">
        <v>1884.4880204200001</v>
      </c>
      <c r="AB478" s="61">
        <f>AA478-Z478</f>
        <v>32.087114890000066</v>
      </c>
      <c r="AC478" s="72">
        <f>AB478/Z478</f>
        <v>1.73219062861662E-2</v>
      </c>
      <c r="AD478" s="61">
        <v>693.61091623799996</v>
      </c>
      <c r="AE478" s="61">
        <v>173.40272906000001</v>
      </c>
      <c r="AF478" s="61">
        <v>492.67285450600002</v>
      </c>
      <c r="AG478" s="61">
        <v>164.22428483499999</v>
      </c>
      <c r="AH478" s="62">
        <v>8.7999999999999995E-2</v>
      </c>
      <c r="AI478" s="61">
        <v>1830.7651775899999</v>
      </c>
      <c r="AJ478" s="61">
        <v>997.48208844700002</v>
      </c>
      <c r="AK478" s="63">
        <f>AJ478/AI478</f>
        <v>0.5448443637976963</v>
      </c>
      <c r="AL478" s="73">
        <v>95.1</v>
      </c>
      <c r="AM478" s="74">
        <v>1.173646</v>
      </c>
      <c r="AN478" s="74">
        <v>1.1755260000000001</v>
      </c>
      <c r="AO478" s="76" t="s">
        <v>90</v>
      </c>
      <c r="AP478" s="75">
        <v>6.7871042730999996E-3</v>
      </c>
      <c r="AQ478" s="75">
        <v>2.8044128170000002E-2</v>
      </c>
      <c r="AR478" s="75">
        <v>0.18947079239600001</v>
      </c>
      <c r="AS478" s="75">
        <v>0.22672266089599999</v>
      </c>
      <c r="AT478" s="75">
        <v>0.27282888646600001</v>
      </c>
      <c r="AU478" s="75">
        <v>0.22008883378499999</v>
      </c>
      <c r="AV478" s="75">
        <v>5.5272961503700001E-2</v>
      </c>
      <c r="AW478" s="61">
        <v>2</v>
      </c>
      <c r="AX478" s="61">
        <v>0</v>
      </c>
      <c r="AY478" s="61">
        <v>0</v>
      </c>
      <c r="AZ478" s="61">
        <v>0</v>
      </c>
      <c r="BA478" s="61">
        <v>0</v>
      </c>
      <c r="BB478" s="61">
        <f>SUM(AW478:BA478)</f>
        <v>2</v>
      </c>
      <c r="BC478" s="61">
        <f>BA478-AW478</f>
        <v>-2</v>
      </c>
      <c r="BD478" s="62">
        <f>BC478/AW478</f>
        <v>-1</v>
      </c>
      <c r="BE478" s="67">
        <f>IF(K478&lt;BE$6,1,0)</f>
        <v>1</v>
      </c>
      <c r="BF478" s="67">
        <f>+IF(AND(K478&gt;=BF$5,K478&lt;BF$6),1,0)</f>
        <v>0</v>
      </c>
      <c r="BG478" s="67">
        <f>+IF(AND(K478&gt;=BG$5,K478&lt;BG$6),1,0)</f>
        <v>0</v>
      </c>
      <c r="BH478" s="67">
        <f>+IF(AND(K478&gt;=BH$5,K478&lt;BH$6),1,0)</f>
        <v>0</v>
      </c>
      <c r="BI478" s="67">
        <f>+IF(K478&gt;=BI$6,1,0)</f>
        <v>0</v>
      </c>
      <c r="BJ478" s="67">
        <f>IF(M478&lt;BJ$6,1,0)</f>
        <v>0</v>
      </c>
      <c r="BK478" s="67">
        <f>+IF(AND(M478&gt;=BK$5,M478&lt;BK$6),1,0)</f>
        <v>0</v>
      </c>
      <c r="BL478" s="67">
        <f>+IF(AND(M478&gt;=BL$5,M478&lt;BL$6),1,0)</f>
        <v>1</v>
      </c>
      <c r="BM478" s="67">
        <f>+IF(AND(M478&gt;=BM$5,M478&lt;BM$6),1,0)</f>
        <v>0</v>
      </c>
      <c r="BN478" s="67">
        <f>+IF(M478&gt;=BN$6,1,0)</f>
        <v>0</v>
      </c>
      <c r="BO478" s="67" t="str">
        <f>+IF(M478&gt;=BO$6,"YES","NO")</f>
        <v>YES</v>
      </c>
      <c r="BP478" s="67" t="str">
        <f>+IF(K478&gt;=BP$6,"YES","NO")</f>
        <v>NO</v>
      </c>
      <c r="BQ478" s="67" t="str">
        <f>+IF(ISERROR(VLOOKUP(E478,'[1]Hi Tech List (2020)'!$A$2:$B$84,1,FALSE)),"NO","YES")</f>
        <v>NO</v>
      </c>
      <c r="BR478" s="67" t="str">
        <f>IF(AL478&gt;=BR$6,"YES","NO")</f>
        <v>NO</v>
      </c>
      <c r="BS478" s="67" t="str">
        <f>IF(AB478&gt;BS$6,"YES","NO")</f>
        <v>NO</v>
      </c>
      <c r="BT478" s="67" t="str">
        <f>IF(AC478&gt;BT$6,"YES","NO")</f>
        <v>NO</v>
      </c>
      <c r="BU478" s="67" t="str">
        <f>IF(AD478&gt;BU$6,"YES","NO")</f>
        <v>YES</v>
      </c>
      <c r="BV478" s="67" t="str">
        <f>IF(OR(BS478="YES",BT478="YES",BU478="YES"),"YES","NO")</f>
        <v>YES</v>
      </c>
      <c r="BW478" s="67" t="str">
        <f>+IF(BE478=1,BE$8,IF(BF478=1,BF$8,IF(BG478=1,BG$8,IF(BH478=1,BH$8,BI$8))))</f>
        <v>&lt;$15</v>
      </c>
      <c r="BX478" s="67" t="str">
        <f>+IF(BJ478=1,BJ$8,IF(BK478=1,BK$8,IF(BL478=1,BL$8,IF(BM478=1,BM$8,BN$8))))</f>
        <v>$20-25</v>
      </c>
    </row>
    <row r="479" spans="1:76" hidden="1" x14ac:dyDescent="0.2">
      <c r="A479" s="77" t="str">
        <f t="shared" si="32"/>
        <v>43-0000</v>
      </c>
      <c r="B479" s="77" t="str">
        <f>VLOOKUP(A479,'[1]2- &amp; 3-digit SOC'!$A$1:$B$121,2,FALSE)</f>
        <v>Office and Administrative Support Occupations</v>
      </c>
      <c r="C479" s="77" t="str">
        <f t="shared" si="33"/>
        <v>43-0000 Office and Administrative Support Occupations</v>
      </c>
      <c r="D479" s="77" t="str">
        <f t="shared" si="34"/>
        <v>43-3000</v>
      </c>
      <c r="E479" s="77" t="str">
        <f>VLOOKUP(D479,'[1]2- &amp; 3-digit SOC'!$A$1:$B$121,2,FALSE)</f>
        <v>Financial Clerks</v>
      </c>
      <c r="F479" s="77" t="str">
        <f t="shared" si="35"/>
        <v>43-3000 Financial Clerks</v>
      </c>
      <c r="G479" s="77" t="s">
        <v>1509</v>
      </c>
      <c r="H479" s="77" t="s">
        <v>1510</v>
      </c>
      <c r="I479" s="77" t="s">
        <v>1511</v>
      </c>
      <c r="J479" s="78" t="str">
        <f>CONCATENATE(H479, " (", R479, ")")</f>
        <v>Tellers ($33,036)</v>
      </c>
      <c r="K479" s="70">
        <v>12.294972119400001</v>
      </c>
      <c r="L479" s="70">
        <v>13.6577884259</v>
      </c>
      <c r="M479" s="70">
        <v>15.8825186723</v>
      </c>
      <c r="N479" s="70">
        <v>16.089794918399999</v>
      </c>
      <c r="O479" s="70">
        <v>18.4892529794</v>
      </c>
      <c r="P479" s="70">
        <v>20.982678377199999</v>
      </c>
      <c r="Q479" s="71">
        <v>33035.638838400002</v>
      </c>
      <c r="R479" s="71" t="str">
        <f>TEXT(Q479, "$#,###")</f>
        <v>$33,036</v>
      </c>
      <c r="S479" s="68" t="s">
        <v>307</v>
      </c>
      <c r="T479" s="68" t="s">
        <v>8</v>
      </c>
      <c r="U479" s="68" t="s">
        <v>317</v>
      </c>
      <c r="V479" s="61">
        <v>11122.3742994</v>
      </c>
      <c r="W479" s="61">
        <v>10792.8600632</v>
      </c>
      <c r="X479" s="61">
        <f>W479-V479</f>
        <v>-329.5142362000006</v>
      </c>
      <c r="Y479" s="72">
        <f>X479/V479</f>
        <v>-2.9626249515607144E-2</v>
      </c>
      <c r="Z479" s="61">
        <v>10792.8600632</v>
      </c>
      <c r="AA479" s="61">
        <v>10953.5694644</v>
      </c>
      <c r="AB479" s="61">
        <f>AA479-Z479</f>
        <v>160.70940119999977</v>
      </c>
      <c r="AC479" s="72">
        <f>AB479/Z479</f>
        <v>1.4890344195971227E-2</v>
      </c>
      <c r="AD479" s="61">
        <v>4857.7136275700004</v>
      </c>
      <c r="AE479" s="61">
        <v>1214.4284068899999</v>
      </c>
      <c r="AF479" s="61">
        <v>3425.0792904</v>
      </c>
      <c r="AG479" s="61">
        <v>1141.6930967999999</v>
      </c>
      <c r="AH479" s="62">
        <v>0.105</v>
      </c>
      <c r="AI479" s="61">
        <v>10628.706097</v>
      </c>
      <c r="AJ479" s="61">
        <v>4063.44123902</v>
      </c>
      <c r="AK479" s="63">
        <f>AJ479/AI479</f>
        <v>0.38230817579638637</v>
      </c>
      <c r="AL479" s="73">
        <v>102.3</v>
      </c>
      <c r="AM479" s="74">
        <v>1.0006120000000001</v>
      </c>
      <c r="AN479" s="74">
        <v>1.031415</v>
      </c>
      <c r="AO479" s="75">
        <v>6.4464280265099996E-3</v>
      </c>
      <c r="AP479" s="75">
        <v>7.5943320242200005E-2</v>
      </c>
      <c r="AQ479" s="75">
        <v>0.124463072455</v>
      </c>
      <c r="AR479" s="75">
        <v>0.28466587886299999</v>
      </c>
      <c r="AS479" s="75">
        <v>0.18560706775399999</v>
      </c>
      <c r="AT479" s="75">
        <v>0.15108091212300001</v>
      </c>
      <c r="AU479" s="75">
        <v>0.131333509687</v>
      </c>
      <c r="AV479" s="75">
        <v>4.0459810850100003E-2</v>
      </c>
      <c r="AW479" s="61">
        <v>243</v>
      </c>
      <c r="AX479" s="61">
        <v>199</v>
      </c>
      <c r="AY479" s="61">
        <v>224</v>
      </c>
      <c r="AZ479" s="61">
        <v>295</v>
      </c>
      <c r="BA479" s="61">
        <v>320</v>
      </c>
      <c r="BB479" s="61">
        <f>SUM(AW479:BA479)</f>
        <v>1281</v>
      </c>
      <c r="BC479" s="61">
        <f>BA479-AW479</f>
        <v>77</v>
      </c>
      <c r="BD479" s="62">
        <f>BC479/AW479</f>
        <v>0.3168724279835391</v>
      </c>
      <c r="BE479" s="67">
        <f>IF(K479&lt;BE$6,1,0)</f>
        <v>1</v>
      </c>
      <c r="BF479" s="67">
        <f>+IF(AND(K479&gt;=BF$5,K479&lt;BF$6),1,0)</f>
        <v>0</v>
      </c>
      <c r="BG479" s="67">
        <f>+IF(AND(K479&gt;=BG$5,K479&lt;BG$6),1,0)</f>
        <v>0</v>
      </c>
      <c r="BH479" s="67">
        <f>+IF(AND(K479&gt;=BH$5,K479&lt;BH$6),1,0)</f>
        <v>0</v>
      </c>
      <c r="BI479" s="67">
        <f>+IF(K479&gt;=BI$6,1,0)</f>
        <v>0</v>
      </c>
      <c r="BJ479" s="67">
        <f>IF(M479&lt;BJ$6,1,0)</f>
        <v>0</v>
      </c>
      <c r="BK479" s="67">
        <f>+IF(AND(M479&gt;=BK$5,M479&lt;BK$6),1,0)</f>
        <v>1</v>
      </c>
      <c r="BL479" s="67">
        <f>+IF(AND(M479&gt;=BL$5,M479&lt;BL$6),1,0)</f>
        <v>0</v>
      </c>
      <c r="BM479" s="67">
        <f>+IF(AND(M479&gt;=BM$5,M479&lt;BM$6),1,0)</f>
        <v>0</v>
      </c>
      <c r="BN479" s="67">
        <f>+IF(M479&gt;=BN$6,1,0)</f>
        <v>0</v>
      </c>
      <c r="BO479" s="67" t="str">
        <f>+IF(M479&gt;=BO$6,"YES","NO")</f>
        <v>NO</v>
      </c>
      <c r="BP479" s="67" t="str">
        <f>+IF(K479&gt;=BP$6,"YES","NO")</f>
        <v>NO</v>
      </c>
      <c r="BQ479" s="67" t="str">
        <f>+IF(ISERROR(VLOOKUP(E479,'[1]Hi Tech List (2020)'!$A$2:$B$84,1,FALSE)),"NO","YES")</f>
        <v>NO</v>
      </c>
      <c r="BR479" s="67" t="str">
        <f>IF(AL479&gt;=BR$6,"YES","NO")</f>
        <v>YES</v>
      </c>
      <c r="BS479" s="67" t="str">
        <f>IF(AB479&gt;BS$6,"YES","NO")</f>
        <v>YES</v>
      </c>
      <c r="BT479" s="67" t="str">
        <f>IF(AC479&gt;BT$6,"YES","NO")</f>
        <v>NO</v>
      </c>
      <c r="BU479" s="67" t="str">
        <f>IF(AD479&gt;BU$6,"YES","NO")</f>
        <v>YES</v>
      </c>
      <c r="BV479" s="67" t="str">
        <f>IF(OR(BS479="YES",BT479="YES",BU479="YES"),"YES","NO")</f>
        <v>YES</v>
      </c>
      <c r="BW479" s="67" t="str">
        <f>+IF(BE479=1,BE$8,IF(BF479=1,BF$8,IF(BG479=1,BG$8,IF(BH479=1,BH$8,BI$8))))</f>
        <v>&lt;$15</v>
      </c>
      <c r="BX479" s="67" t="str">
        <f>+IF(BJ479=1,BJ$8,IF(BK479=1,BK$8,IF(BL479=1,BL$8,IF(BM479=1,BM$8,BN$8))))</f>
        <v>$15-20</v>
      </c>
    </row>
    <row r="480" spans="1:76" hidden="1" x14ac:dyDescent="0.2">
      <c r="A480" s="77" t="str">
        <f t="shared" si="32"/>
        <v>43-0000</v>
      </c>
      <c r="B480" s="77" t="str">
        <f>VLOOKUP(A480,'[1]2- &amp; 3-digit SOC'!$A$1:$B$121,2,FALSE)</f>
        <v>Office and Administrative Support Occupations</v>
      </c>
      <c r="C480" s="77" t="str">
        <f t="shared" si="33"/>
        <v>43-0000 Office and Administrative Support Occupations</v>
      </c>
      <c r="D480" s="77" t="str">
        <f t="shared" si="34"/>
        <v>43-4000</v>
      </c>
      <c r="E480" s="77" t="str">
        <f>VLOOKUP(D480,'[1]2- &amp; 3-digit SOC'!$A$1:$B$121,2,FALSE)</f>
        <v>Information and Record Clerks</v>
      </c>
      <c r="F480" s="77" t="str">
        <f t="shared" si="35"/>
        <v>43-4000 Information and Record Clerks</v>
      </c>
      <c r="G480" s="77" t="s">
        <v>1512</v>
      </c>
      <c r="H480" s="77" t="s">
        <v>1513</v>
      </c>
      <c r="I480" s="77" t="s">
        <v>1514</v>
      </c>
      <c r="J480" s="78" t="str">
        <f>CONCATENATE(H480, " (", R480, ")")</f>
        <v>Correspondence Clerks ($38,191)</v>
      </c>
      <c r="K480" s="70">
        <v>12.256136010000001</v>
      </c>
      <c r="L480" s="70">
        <v>14.3601510144</v>
      </c>
      <c r="M480" s="70">
        <v>18.361178677800002</v>
      </c>
      <c r="N480" s="70">
        <v>19.640756096</v>
      </c>
      <c r="O480" s="70">
        <v>23.651667324999998</v>
      </c>
      <c r="P480" s="70">
        <v>30.426370484500001</v>
      </c>
      <c r="Q480" s="71">
        <v>38191.251649799997</v>
      </c>
      <c r="R480" s="71" t="str">
        <f>TEXT(Q480, "$#,###")</f>
        <v>$38,191</v>
      </c>
      <c r="S480" s="68" t="s">
        <v>307</v>
      </c>
      <c r="T480" s="68" t="s">
        <v>8</v>
      </c>
      <c r="U480" s="68" t="s">
        <v>317</v>
      </c>
      <c r="V480" s="61">
        <v>308.00640711599999</v>
      </c>
      <c r="W480" s="61">
        <v>373.35986810399999</v>
      </c>
      <c r="X480" s="61">
        <f>W480-V480</f>
        <v>65.353460987999995</v>
      </c>
      <c r="Y480" s="72">
        <f>X480/V480</f>
        <v>0.21218214776742247</v>
      </c>
      <c r="Z480" s="61">
        <v>373.35986810399999</v>
      </c>
      <c r="AA480" s="61">
        <v>388.37873117300001</v>
      </c>
      <c r="AB480" s="61">
        <f>AA480-Z480</f>
        <v>15.01886306900002</v>
      </c>
      <c r="AC480" s="72">
        <f>AB480/Z480</f>
        <v>4.0226238415148816E-2</v>
      </c>
      <c r="AD480" s="61">
        <v>177.08080713800001</v>
      </c>
      <c r="AE480" s="61">
        <v>44.270201784599998</v>
      </c>
      <c r="AF480" s="61">
        <v>119.462091452</v>
      </c>
      <c r="AG480" s="61">
        <v>39.820697150699999</v>
      </c>
      <c r="AH480" s="62">
        <v>0.105</v>
      </c>
      <c r="AI480" s="61">
        <v>364.97193480099997</v>
      </c>
      <c r="AJ480" s="61">
        <v>230.55198695499999</v>
      </c>
      <c r="AK480" s="63">
        <f>AJ480/AI480</f>
        <v>0.63169785118055144</v>
      </c>
      <c r="AL480" s="73">
        <v>102.3</v>
      </c>
      <c r="AM480" s="74">
        <v>2.2726280000000001</v>
      </c>
      <c r="AN480" s="74">
        <v>2.287954</v>
      </c>
      <c r="AO480" s="76" t="s">
        <v>90</v>
      </c>
      <c r="AP480" s="75">
        <v>3.4150988167800003E-2</v>
      </c>
      <c r="AQ480" s="75">
        <v>6.2021839163300001E-2</v>
      </c>
      <c r="AR480" s="75">
        <v>0.25330175443300001</v>
      </c>
      <c r="AS480" s="75">
        <v>0.20412872040300001</v>
      </c>
      <c r="AT480" s="75">
        <v>0.204838779764</v>
      </c>
      <c r="AU480" s="75">
        <v>0.17714385589500001</v>
      </c>
      <c r="AV480" s="75">
        <v>5.7063536017600003E-2</v>
      </c>
      <c r="AW480" s="61">
        <v>2</v>
      </c>
      <c r="AX480" s="61">
        <v>0</v>
      </c>
      <c r="AY480" s="61">
        <v>0</v>
      </c>
      <c r="AZ480" s="61">
        <v>0</v>
      </c>
      <c r="BA480" s="61">
        <v>0</v>
      </c>
      <c r="BB480" s="61">
        <f>SUM(AW480:BA480)</f>
        <v>2</v>
      </c>
      <c r="BC480" s="61">
        <f>BA480-AW480</f>
        <v>-2</v>
      </c>
      <c r="BD480" s="62">
        <f>BC480/AW480</f>
        <v>-1</v>
      </c>
      <c r="BE480" s="67">
        <f>IF(K480&lt;BE$6,1,0)</f>
        <v>1</v>
      </c>
      <c r="BF480" s="67">
        <f>+IF(AND(K480&gt;=BF$5,K480&lt;BF$6),1,0)</f>
        <v>0</v>
      </c>
      <c r="BG480" s="67">
        <f>+IF(AND(K480&gt;=BG$5,K480&lt;BG$6),1,0)</f>
        <v>0</v>
      </c>
      <c r="BH480" s="67">
        <f>+IF(AND(K480&gt;=BH$5,K480&lt;BH$6),1,0)</f>
        <v>0</v>
      </c>
      <c r="BI480" s="67">
        <f>+IF(K480&gt;=BI$6,1,0)</f>
        <v>0</v>
      </c>
      <c r="BJ480" s="67">
        <f>IF(M480&lt;BJ$6,1,0)</f>
        <v>0</v>
      </c>
      <c r="BK480" s="67">
        <f>+IF(AND(M480&gt;=BK$5,M480&lt;BK$6),1,0)</f>
        <v>1</v>
      </c>
      <c r="BL480" s="67">
        <f>+IF(AND(M480&gt;=BL$5,M480&lt;BL$6),1,0)</f>
        <v>0</v>
      </c>
      <c r="BM480" s="67">
        <f>+IF(AND(M480&gt;=BM$5,M480&lt;BM$6),1,0)</f>
        <v>0</v>
      </c>
      <c r="BN480" s="67">
        <f>+IF(M480&gt;=BN$6,1,0)</f>
        <v>0</v>
      </c>
      <c r="BO480" s="67" t="str">
        <f>+IF(M480&gt;=BO$6,"YES","NO")</f>
        <v>NO</v>
      </c>
      <c r="BP480" s="67" t="str">
        <f>+IF(K480&gt;=BP$6,"YES","NO")</f>
        <v>NO</v>
      </c>
      <c r="BQ480" s="67" t="str">
        <f>+IF(ISERROR(VLOOKUP(E480,'[1]Hi Tech List (2020)'!$A$2:$B$84,1,FALSE)),"NO","YES")</f>
        <v>NO</v>
      </c>
      <c r="BR480" s="67" t="str">
        <f>IF(AL480&gt;=BR$6,"YES","NO")</f>
        <v>YES</v>
      </c>
      <c r="BS480" s="67" t="str">
        <f>IF(AB480&gt;BS$6,"YES","NO")</f>
        <v>NO</v>
      </c>
      <c r="BT480" s="67" t="str">
        <f>IF(AC480&gt;BT$6,"YES","NO")</f>
        <v>NO</v>
      </c>
      <c r="BU480" s="67" t="str">
        <f>IF(AD480&gt;BU$6,"YES","NO")</f>
        <v>YES</v>
      </c>
      <c r="BV480" s="67" t="str">
        <f>IF(OR(BS480="YES",BT480="YES",BU480="YES"),"YES","NO")</f>
        <v>YES</v>
      </c>
      <c r="BW480" s="67" t="str">
        <f>+IF(BE480=1,BE$8,IF(BF480=1,BF$8,IF(BG480=1,BG$8,IF(BH480=1,BH$8,BI$8))))</f>
        <v>&lt;$15</v>
      </c>
      <c r="BX480" s="67" t="str">
        <f>+IF(BJ480=1,BJ$8,IF(BK480=1,BK$8,IF(BL480=1,BL$8,IF(BM480=1,BM$8,BN$8))))</f>
        <v>$15-20</v>
      </c>
    </row>
    <row r="481" spans="1:76" hidden="1" x14ac:dyDescent="0.2">
      <c r="A481" s="77" t="str">
        <f t="shared" si="32"/>
        <v>43-0000</v>
      </c>
      <c r="B481" s="77" t="str">
        <f>VLOOKUP(A481,'[1]2- &amp; 3-digit SOC'!$A$1:$B$121,2,FALSE)</f>
        <v>Office and Administrative Support Occupations</v>
      </c>
      <c r="C481" s="77" t="str">
        <f t="shared" si="33"/>
        <v>43-0000 Office and Administrative Support Occupations</v>
      </c>
      <c r="D481" s="77" t="str">
        <f t="shared" si="34"/>
        <v>43-4000</v>
      </c>
      <c r="E481" s="77" t="str">
        <f>VLOOKUP(D481,'[1]2- &amp; 3-digit SOC'!$A$1:$B$121,2,FALSE)</f>
        <v>Information and Record Clerks</v>
      </c>
      <c r="F481" s="77" t="str">
        <f t="shared" si="35"/>
        <v>43-4000 Information and Record Clerks</v>
      </c>
      <c r="G481" s="77" t="s">
        <v>1515</v>
      </c>
      <c r="H481" s="77" t="s">
        <v>1516</v>
      </c>
      <c r="I481" s="77" t="s">
        <v>1517</v>
      </c>
      <c r="J481" s="78" t="str">
        <f>CONCATENATE(H481, " (", R481, ")")</f>
        <v>Court, Municipal, and License Clerks ($39,356)</v>
      </c>
      <c r="K481" s="70">
        <v>13.7502903209</v>
      </c>
      <c r="L481" s="70">
        <v>16.101081214800001</v>
      </c>
      <c r="M481" s="70">
        <v>18.9212409708</v>
      </c>
      <c r="N481" s="70">
        <v>19.861050711800001</v>
      </c>
      <c r="O481" s="70">
        <v>22.918704571799999</v>
      </c>
      <c r="P481" s="70">
        <v>26.967132923800001</v>
      </c>
      <c r="Q481" s="71">
        <v>39356.1812192</v>
      </c>
      <c r="R481" s="71" t="str">
        <f>TEXT(Q481, "$#,###")</f>
        <v>$39,356</v>
      </c>
      <c r="S481" s="68" t="s">
        <v>307</v>
      </c>
      <c r="T481" s="68" t="s">
        <v>8</v>
      </c>
      <c r="U481" s="68" t="s">
        <v>648</v>
      </c>
      <c r="V481" s="61">
        <v>2212.8687358299999</v>
      </c>
      <c r="W481" s="61">
        <v>2618.4161777999998</v>
      </c>
      <c r="X481" s="61">
        <f>W481-V481</f>
        <v>405.54744196999991</v>
      </c>
      <c r="Y481" s="72">
        <f>X481/V481</f>
        <v>0.18326773540767102</v>
      </c>
      <c r="Z481" s="61">
        <v>2618.4161777999998</v>
      </c>
      <c r="AA481" s="61">
        <v>2710.7601043499999</v>
      </c>
      <c r="AB481" s="61">
        <f>AA481-Z481</f>
        <v>92.343926550000106</v>
      </c>
      <c r="AC481" s="72">
        <f>AB481/Z481</f>
        <v>3.5267092883449765E-2</v>
      </c>
      <c r="AD481" s="61">
        <v>1053.7022269900001</v>
      </c>
      <c r="AE481" s="61">
        <v>263.42555674699997</v>
      </c>
      <c r="AF481" s="61">
        <v>699.86333327399996</v>
      </c>
      <c r="AG481" s="61">
        <v>233.287777758</v>
      </c>
      <c r="AH481" s="62">
        <v>8.7999999999999995E-2</v>
      </c>
      <c r="AI481" s="61">
        <v>2580.5816460299998</v>
      </c>
      <c r="AJ481" s="61">
        <v>719.30394028600006</v>
      </c>
      <c r="AK481" s="63">
        <f>AJ481/AI481</f>
        <v>0.2787371371847841</v>
      </c>
      <c r="AL481" s="73">
        <v>94.6</v>
      </c>
      <c r="AM481" s="74">
        <v>0.67864999999999998</v>
      </c>
      <c r="AN481" s="74">
        <v>0.67676199999999997</v>
      </c>
      <c r="AO481" s="76" t="s">
        <v>90</v>
      </c>
      <c r="AP481" s="75">
        <v>1.27709358791E-2</v>
      </c>
      <c r="AQ481" s="75">
        <v>2.7914229417099999E-2</v>
      </c>
      <c r="AR481" s="75">
        <v>0.17444644783800001</v>
      </c>
      <c r="AS481" s="75">
        <v>0.205948479111</v>
      </c>
      <c r="AT481" s="75">
        <v>0.25210864576899999</v>
      </c>
      <c r="AU481" s="75">
        <v>0.25178630842799998</v>
      </c>
      <c r="AV481" s="75">
        <v>7.3875374816700007E-2</v>
      </c>
      <c r="AW481" s="61">
        <v>2</v>
      </c>
      <c r="AX481" s="61">
        <v>0</v>
      </c>
      <c r="AY481" s="61">
        <v>0</v>
      </c>
      <c r="AZ481" s="61">
        <v>0</v>
      </c>
      <c r="BA481" s="61">
        <v>0</v>
      </c>
      <c r="BB481" s="61">
        <f>SUM(AW481:BA481)</f>
        <v>2</v>
      </c>
      <c r="BC481" s="61">
        <f>BA481-AW481</f>
        <v>-2</v>
      </c>
      <c r="BD481" s="62">
        <f>BC481/AW481</f>
        <v>-1</v>
      </c>
      <c r="BE481" s="67">
        <f>IF(K481&lt;BE$6,1,0)</f>
        <v>1</v>
      </c>
      <c r="BF481" s="67">
        <f>+IF(AND(K481&gt;=BF$5,K481&lt;BF$6),1,0)</f>
        <v>0</v>
      </c>
      <c r="BG481" s="67">
        <f>+IF(AND(K481&gt;=BG$5,K481&lt;BG$6),1,0)</f>
        <v>0</v>
      </c>
      <c r="BH481" s="67">
        <f>+IF(AND(K481&gt;=BH$5,K481&lt;BH$6),1,0)</f>
        <v>0</v>
      </c>
      <c r="BI481" s="67">
        <f>+IF(K481&gt;=BI$6,1,0)</f>
        <v>0</v>
      </c>
      <c r="BJ481" s="67">
        <f>IF(M481&lt;BJ$6,1,0)</f>
        <v>0</v>
      </c>
      <c r="BK481" s="67">
        <f>+IF(AND(M481&gt;=BK$5,M481&lt;BK$6),1,0)</f>
        <v>1</v>
      </c>
      <c r="BL481" s="67">
        <f>+IF(AND(M481&gt;=BL$5,M481&lt;BL$6),1,0)</f>
        <v>0</v>
      </c>
      <c r="BM481" s="67">
        <f>+IF(AND(M481&gt;=BM$5,M481&lt;BM$6),1,0)</f>
        <v>0</v>
      </c>
      <c r="BN481" s="67">
        <f>+IF(M481&gt;=BN$6,1,0)</f>
        <v>0</v>
      </c>
      <c r="BO481" s="67" t="str">
        <f>+IF(M481&gt;=BO$6,"YES","NO")</f>
        <v>NO</v>
      </c>
      <c r="BP481" s="67" t="str">
        <f>+IF(K481&gt;=BP$6,"YES","NO")</f>
        <v>NO</v>
      </c>
      <c r="BQ481" s="67" t="str">
        <f>+IF(ISERROR(VLOOKUP(E481,'[1]Hi Tech List (2020)'!$A$2:$B$84,1,FALSE)),"NO","YES")</f>
        <v>NO</v>
      </c>
      <c r="BR481" s="67" t="str">
        <f>IF(AL481&gt;=BR$6,"YES","NO")</f>
        <v>NO</v>
      </c>
      <c r="BS481" s="67" t="str">
        <f>IF(AB481&gt;BS$6,"YES","NO")</f>
        <v>NO</v>
      </c>
      <c r="BT481" s="67" t="str">
        <f>IF(AC481&gt;BT$6,"YES","NO")</f>
        <v>NO</v>
      </c>
      <c r="BU481" s="67" t="str">
        <f>IF(AD481&gt;BU$6,"YES","NO")</f>
        <v>YES</v>
      </c>
      <c r="BV481" s="67" t="str">
        <f>IF(OR(BS481="YES",BT481="YES",BU481="YES"),"YES","NO")</f>
        <v>YES</v>
      </c>
      <c r="BW481" s="67" t="str">
        <f>+IF(BE481=1,BE$8,IF(BF481=1,BF$8,IF(BG481=1,BG$8,IF(BH481=1,BH$8,BI$8))))</f>
        <v>&lt;$15</v>
      </c>
      <c r="BX481" s="67" t="str">
        <f>+IF(BJ481=1,BJ$8,IF(BK481=1,BK$8,IF(BL481=1,BL$8,IF(BM481=1,BM$8,BN$8))))</f>
        <v>$15-20</v>
      </c>
    </row>
    <row r="482" spans="1:76" hidden="1" x14ac:dyDescent="0.2">
      <c r="A482" s="77" t="str">
        <f t="shared" si="32"/>
        <v>43-0000</v>
      </c>
      <c r="B482" s="77" t="str">
        <f>VLOOKUP(A482,'[1]2- &amp; 3-digit SOC'!$A$1:$B$121,2,FALSE)</f>
        <v>Office and Administrative Support Occupations</v>
      </c>
      <c r="C482" s="77" t="str">
        <f t="shared" si="33"/>
        <v>43-0000 Office and Administrative Support Occupations</v>
      </c>
      <c r="D482" s="77" t="str">
        <f t="shared" si="34"/>
        <v>43-4000</v>
      </c>
      <c r="E482" s="77" t="str">
        <f>VLOOKUP(D482,'[1]2- &amp; 3-digit SOC'!$A$1:$B$121,2,FALSE)</f>
        <v>Information and Record Clerks</v>
      </c>
      <c r="F482" s="77" t="str">
        <f t="shared" si="35"/>
        <v>43-4000 Information and Record Clerks</v>
      </c>
      <c r="G482" s="77" t="s">
        <v>1518</v>
      </c>
      <c r="H482" s="77" t="s">
        <v>1519</v>
      </c>
      <c r="I482" s="77" t="s">
        <v>1520</v>
      </c>
      <c r="J482" s="78" t="str">
        <f>CONCATENATE(H482, " (", R482, ")")</f>
        <v>Credit Authorizers, Checkers, and Clerks ($42,177)</v>
      </c>
      <c r="K482" s="70">
        <v>13.7068837204</v>
      </c>
      <c r="L482" s="70">
        <v>16.477522626399999</v>
      </c>
      <c r="M482" s="70">
        <v>20.277208906999999</v>
      </c>
      <c r="N482" s="70">
        <v>21.1532335566</v>
      </c>
      <c r="O482" s="70">
        <v>24.487802579499999</v>
      </c>
      <c r="P482" s="70">
        <v>30.413932906500001</v>
      </c>
      <c r="Q482" s="71">
        <v>42176.594526599998</v>
      </c>
      <c r="R482" s="71" t="str">
        <f>TEXT(Q482, "$#,###")</f>
        <v>$42,177</v>
      </c>
      <c r="S482" s="68" t="s">
        <v>307</v>
      </c>
      <c r="T482" s="68" t="s">
        <v>8</v>
      </c>
      <c r="U482" s="68" t="s">
        <v>85</v>
      </c>
      <c r="V482" s="61">
        <v>1274.8559127799999</v>
      </c>
      <c r="W482" s="61">
        <v>1107.26080056</v>
      </c>
      <c r="X482" s="61">
        <f>W482-V482</f>
        <v>-167.59511221999992</v>
      </c>
      <c r="Y482" s="72">
        <f>X482/V482</f>
        <v>-0.13146200330556224</v>
      </c>
      <c r="Z482" s="61">
        <v>1107.26080056</v>
      </c>
      <c r="AA482" s="61">
        <v>1125.6353694899999</v>
      </c>
      <c r="AB482" s="61">
        <f>AA482-Z482</f>
        <v>18.374568929999896</v>
      </c>
      <c r="AC482" s="72">
        <f>AB482/Z482</f>
        <v>1.6594617023114076E-2</v>
      </c>
      <c r="AD482" s="61">
        <v>426.707038474</v>
      </c>
      <c r="AE482" s="61">
        <v>106.67675961800001</v>
      </c>
      <c r="AF482" s="61">
        <v>301.023534885</v>
      </c>
      <c r="AG482" s="61">
        <v>100.34117829500001</v>
      </c>
      <c r="AH482" s="62">
        <v>0.09</v>
      </c>
      <c r="AI482" s="61">
        <v>1094.9617368700001</v>
      </c>
      <c r="AJ482" s="61">
        <v>501.31269590199997</v>
      </c>
      <c r="AK482" s="63">
        <f>AJ482/AI482</f>
        <v>0.45783581199378348</v>
      </c>
      <c r="AL482" s="73">
        <v>97.8</v>
      </c>
      <c r="AM482" s="74">
        <v>1.716089</v>
      </c>
      <c r="AN482" s="74">
        <v>1.714914</v>
      </c>
      <c r="AO482" s="76" t="s">
        <v>90</v>
      </c>
      <c r="AP482" s="75">
        <v>2.89830250766E-2</v>
      </c>
      <c r="AQ482" s="75">
        <v>5.6407653205799997E-2</v>
      </c>
      <c r="AR482" s="75">
        <v>0.249309927509</v>
      </c>
      <c r="AS482" s="75">
        <v>0.25003622440200002</v>
      </c>
      <c r="AT482" s="75">
        <v>0.228171560577</v>
      </c>
      <c r="AU482" s="75">
        <v>0.14782565580400001</v>
      </c>
      <c r="AV482" s="75">
        <v>3.7715829221600002E-2</v>
      </c>
      <c r="AW482" s="61">
        <v>243</v>
      </c>
      <c r="AX482" s="61">
        <v>199</v>
      </c>
      <c r="AY482" s="61">
        <v>224</v>
      </c>
      <c r="AZ482" s="61">
        <v>295</v>
      </c>
      <c r="BA482" s="61">
        <v>320</v>
      </c>
      <c r="BB482" s="61">
        <f>SUM(AW482:BA482)</f>
        <v>1281</v>
      </c>
      <c r="BC482" s="61">
        <f>BA482-AW482</f>
        <v>77</v>
      </c>
      <c r="BD482" s="62">
        <f>BC482/AW482</f>
        <v>0.3168724279835391</v>
      </c>
      <c r="BE482" s="67">
        <f>IF(K482&lt;BE$6,1,0)</f>
        <v>1</v>
      </c>
      <c r="BF482" s="67">
        <f>+IF(AND(K482&gt;=BF$5,K482&lt;BF$6),1,0)</f>
        <v>0</v>
      </c>
      <c r="BG482" s="67">
        <f>+IF(AND(K482&gt;=BG$5,K482&lt;BG$6),1,0)</f>
        <v>0</v>
      </c>
      <c r="BH482" s="67">
        <f>+IF(AND(K482&gt;=BH$5,K482&lt;BH$6),1,0)</f>
        <v>0</v>
      </c>
      <c r="BI482" s="67">
        <f>+IF(K482&gt;=BI$6,1,0)</f>
        <v>0</v>
      </c>
      <c r="BJ482" s="67">
        <f>IF(M482&lt;BJ$6,1,0)</f>
        <v>0</v>
      </c>
      <c r="BK482" s="67">
        <f>+IF(AND(M482&gt;=BK$5,M482&lt;BK$6),1,0)</f>
        <v>0</v>
      </c>
      <c r="BL482" s="67">
        <f>+IF(AND(M482&gt;=BL$5,M482&lt;BL$6),1,0)</f>
        <v>1</v>
      </c>
      <c r="BM482" s="67">
        <f>+IF(AND(M482&gt;=BM$5,M482&lt;BM$6),1,0)</f>
        <v>0</v>
      </c>
      <c r="BN482" s="67">
        <f>+IF(M482&gt;=BN$6,1,0)</f>
        <v>0</v>
      </c>
      <c r="BO482" s="67" t="str">
        <f>+IF(M482&gt;=BO$6,"YES","NO")</f>
        <v>NO</v>
      </c>
      <c r="BP482" s="67" t="str">
        <f>+IF(K482&gt;=BP$6,"YES","NO")</f>
        <v>NO</v>
      </c>
      <c r="BQ482" s="67" t="str">
        <f>+IF(ISERROR(VLOOKUP(E482,'[1]Hi Tech List (2020)'!$A$2:$B$84,1,FALSE)),"NO","YES")</f>
        <v>NO</v>
      </c>
      <c r="BR482" s="67" t="str">
        <f>IF(AL482&gt;=BR$6,"YES","NO")</f>
        <v>NO</v>
      </c>
      <c r="BS482" s="67" t="str">
        <f>IF(AB482&gt;BS$6,"YES","NO")</f>
        <v>NO</v>
      </c>
      <c r="BT482" s="67" t="str">
        <f>IF(AC482&gt;BT$6,"YES","NO")</f>
        <v>NO</v>
      </c>
      <c r="BU482" s="67" t="str">
        <f>IF(AD482&gt;BU$6,"YES","NO")</f>
        <v>YES</v>
      </c>
      <c r="BV482" s="67" t="str">
        <f>IF(OR(BS482="YES",BT482="YES",BU482="YES"),"YES","NO")</f>
        <v>YES</v>
      </c>
      <c r="BW482" s="67" t="str">
        <f>+IF(BE482=1,BE$8,IF(BF482=1,BF$8,IF(BG482=1,BG$8,IF(BH482=1,BH$8,BI$8))))</f>
        <v>&lt;$15</v>
      </c>
      <c r="BX482" s="67" t="str">
        <f>+IF(BJ482=1,BJ$8,IF(BK482=1,BK$8,IF(BL482=1,BL$8,IF(BM482=1,BM$8,BN$8))))</f>
        <v>$20-25</v>
      </c>
    </row>
    <row r="483" spans="1:76" hidden="1" x14ac:dyDescent="0.2">
      <c r="A483" s="77" t="str">
        <f t="shared" si="32"/>
        <v>43-0000</v>
      </c>
      <c r="B483" s="77" t="str">
        <f>VLOOKUP(A483,'[1]2- &amp; 3-digit SOC'!$A$1:$B$121,2,FALSE)</f>
        <v>Office and Administrative Support Occupations</v>
      </c>
      <c r="C483" s="77" t="str">
        <f t="shared" si="33"/>
        <v>43-0000 Office and Administrative Support Occupations</v>
      </c>
      <c r="D483" s="77" t="str">
        <f t="shared" si="34"/>
        <v>43-4000</v>
      </c>
      <c r="E483" s="77" t="str">
        <f>VLOOKUP(D483,'[1]2- &amp; 3-digit SOC'!$A$1:$B$121,2,FALSE)</f>
        <v>Information and Record Clerks</v>
      </c>
      <c r="F483" s="77" t="str">
        <f t="shared" si="35"/>
        <v>43-4000 Information and Record Clerks</v>
      </c>
      <c r="G483" s="77" t="s">
        <v>1521</v>
      </c>
      <c r="H483" s="77" t="s">
        <v>1522</v>
      </c>
      <c r="I483" s="77" t="s">
        <v>1523</v>
      </c>
      <c r="J483" s="78" t="str">
        <f>CONCATENATE(H483, " (", R483, ")")</f>
        <v>Customer Service Representatives ($35,958)</v>
      </c>
      <c r="K483" s="70">
        <v>11.536513751999999</v>
      </c>
      <c r="L483" s="70">
        <v>14.095857391799999</v>
      </c>
      <c r="M483" s="70">
        <v>17.287550404299999</v>
      </c>
      <c r="N483" s="70">
        <v>18.0654893512</v>
      </c>
      <c r="O483" s="70">
        <v>21.085755349700001</v>
      </c>
      <c r="P483" s="70">
        <v>25.472387121099999</v>
      </c>
      <c r="Q483" s="71">
        <v>35958.1048409</v>
      </c>
      <c r="R483" s="71" t="str">
        <f>TEXT(Q483, "$#,###")</f>
        <v>$35,958</v>
      </c>
      <c r="S483" s="68" t="s">
        <v>307</v>
      </c>
      <c r="T483" s="68" t="s">
        <v>8</v>
      </c>
      <c r="U483" s="68" t="s">
        <v>317</v>
      </c>
      <c r="V483" s="61">
        <v>98181.173981200001</v>
      </c>
      <c r="W483" s="61">
        <v>102187.71182</v>
      </c>
      <c r="X483" s="61">
        <f>W483-V483</f>
        <v>4006.5378387999954</v>
      </c>
      <c r="Y483" s="72">
        <f>X483/V483</f>
        <v>4.0807597590625452E-2</v>
      </c>
      <c r="Z483" s="61">
        <v>102187.71182</v>
      </c>
      <c r="AA483" s="61">
        <v>104310.47577800001</v>
      </c>
      <c r="AB483" s="61">
        <f>AA483-Z483</f>
        <v>2122.7639580000105</v>
      </c>
      <c r="AC483" s="72">
        <f>AB483/Z483</f>
        <v>2.0773182217243336E-2</v>
      </c>
      <c r="AD483" s="61">
        <v>51576.021547900003</v>
      </c>
      <c r="AE483" s="61">
        <v>12894.005386999999</v>
      </c>
      <c r="AF483" s="61">
        <v>36787.198560299999</v>
      </c>
      <c r="AG483" s="61">
        <v>12262.3995201</v>
      </c>
      <c r="AH483" s="62">
        <v>0.11899999999999999</v>
      </c>
      <c r="AI483" s="61">
        <v>100868.18045499999</v>
      </c>
      <c r="AJ483" s="61">
        <v>79591.839935600001</v>
      </c>
      <c r="AK483" s="63">
        <f>AJ483/AI483</f>
        <v>0.7890678663635462</v>
      </c>
      <c r="AL483" s="73">
        <v>96.4</v>
      </c>
      <c r="AM483" s="74">
        <v>1.3769499999999999</v>
      </c>
      <c r="AN483" s="74">
        <v>1.36267</v>
      </c>
      <c r="AO483" s="75">
        <v>1.01828327388E-2</v>
      </c>
      <c r="AP483" s="75">
        <v>4.7894210830300002E-2</v>
      </c>
      <c r="AQ483" s="75">
        <v>8.02528974704E-2</v>
      </c>
      <c r="AR483" s="75">
        <v>0.284461165864</v>
      </c>
      <c r="AS483" s="75">
        <v>0.22237899898899999</v>
      </c>
      <c r="AT483" s="75">
        <v>0.17974574269400001</v>
      </c>
      <c r="AU483" s="75">
        <v>0.13426058995500001</v>
      </c>
      <c r="AV483" s="75">
        <v>4.0823561457800001E-2</v>
      </c>
      <c r="AW483" s="61">
        <v>37</v>
      </c>
      <c r="AX483" s="61">
        <v>74</v>
      </c>
      <c r="AY483" s="61">
        <v>42</v>
      </c>
      <c r="AZ483" s="61">
        <v>36</v>
      </c>
      <c r="BA483" s="61">
        <v>43</v>
      </c>
      <c r="BB483" s="61">
        <f>SUM(AW483:BA483)</f>
        <v>232</v>
      </c>
      <c r="BC483" s="61">
        <f>BA483-AW483</f>
        <v>6</v>
      </c>
      <c r="BD483" s="62">
        <f>BC483/AW483</f>
        <v>0.16216216216216217</v>
      </c>
      <c r="BE483" s="67">
        <f>IF(K483&lt;BE$6,1,0)</f>
        <v>1</v>
      </c>
      <c r="BF483" s="67">
        <f>+IF(AND(K483&gt;=BF$5,K483&lt;BF$6),1,0)</f>
        <v>0</v>
      </c>
      <c r="BG483" s="67">
        <f>+IF(AND(K483&gt;=BG$5,K483&lt;BG$6),1,0)</f>
        <v>0</v>
      </c>
      <c r="BH483" s="67">
        <f>+IF(AND(K483&gt;=BH$5,K483&lt;BH$6),1,0)</f>
        <v>0</v>
      </c>
      <c r="BI483" s="67">
        <f>+IF(K483&gt;=BI$6,1,0)</f>
        <v>0</v>
      </c>
      <c r="BJ483" s="67">
        <f>IF(M483&lt;BJ$6,1,0)</f>
        <v>0</v>
      </c>
      <c r="BK483" s="67">
        <f>+IF(AND(M483&gt;=BK$5,M483&lt;BK$6),1,0)</f>
        <v>1</v>
      </c>
      <c r="BL483" s="67">
        <f>+IF(AND(M483&gt;=BL$5,M483&lt;BL$6),1,0)</f>
        <v>0</v>
      </c>
      <c r="BM483" s="67">
        <f>+IF(AND(M483&gt;=BM$5,M483&lt;BM$6),1,0)</f>
        <v>0</v>
      </c>
      <c r="BN483" s="67">
        <f>+IF(M483&gt;=BN$6,1,0)</f>
        <v>0</v>
      </c>
      <c r="BO483" s="67" t="str">
        <f>+IF(M483&gt;=BO$6,"YES","NO")</f>
        <v>NO</v>
      </c>
      <c r="BP483" s="67" t="str">
        <f>+IF(K483&gt;=BP$6,"YES","NO")</f>
        <v>NO</v>
      </c>
      <c r="BQ483" s="67" t="str">
        <f>+IF(ISERROR(VLOOKUP(E483,'[1]Hi Tech List (2020)'!$A$2:$B$84,1,FALSE)),"NO","YES")</f>
        <v>NO</v>
      </c>
      <c r="BR483" s="67" t="str">
        <f>IF(AL483&gt;=BR$6,"YES","NO")</f>
        <v>NO</v>
      </c>
      <c r="BS483" s="67" t="str">
        <f>IF(AB483&gt;BS$6,"YES","NO")</f>
        <v>YES</v>
      </c>
      <c r="BT483" s="67" t="str">
        <f>IF(AC483&gt;BT$6,"YES","NO")</f>
        <v>NO</v>
      </c>
      <c r="BU483" s="67" t="str">
        <f>IF(AD483&gt;BU$6,"YES","NO")</f>
        <v>YES</v>
      </c>
      <c r="BV483" s="67" t="str">
        <f>IF(OR(BS483="YES",BT483="YES",BU483="YES"),"YES","NO")</f>
        <v>YES</v>
      </c>
      <c r="BW483" s="67" t="str">
        <f>+IF(BE483=1,BE$8,IF(BF483=1,BF$8,IF(BG483=1,BG$8,IF(BH483=1,BH$8,BI$8))))</f>
        <v>&lt;$15</v>
      </c>
      <c r="BX483" s="67" t="str">
        <f>+IF(BJ483=1,BJ$8,IF(BK483=1,BK$8,IF(BL483=1,BL$8,IF(BM483=1,BM$8,BN$8))))</f>
        <v>$15-20</v>
      </c>
    </row>
    <row r="484" spans="1:76" hidden="1" x14ac:dyDescent="0.2">
      <c r="A484" s="77" t="str">
        <f t="shared" si="32"/>
        <v>43-0000</v>
      </c>
      <c r="B484" s="77" t="str">
        <f>VLOOKUP(A484,'[1]2- &amp; 3-digit SOC'!$A$1:$B$121,2,FALSE)</f>
        <v>Office and Administrative Support Occupations</v>
      </c>
      <c r="C484" s="77" t="str">
        <f t="shared" si="33"/>
        <v>43-0000 Office and Administrative Support Occupations</v>
      </c>
      <c r="D484" s="77" t="str">
        <f t="shared" si="34"/>
        <v>43-4000</v>
      </c>
      <c r="E484" s="77" t="str">
        <f>VLOOKUP(D484,'[1]2- &amp; 3-digit SOC'!$A$1:$B$121,2,FALSE)</f>
        <v>Information and Record Clerks</v>
      </c>
      <c r="F484" s="77" t="str">
        <f t="shared" si="35"/>
        <v>43-4000 Information and Record Clerks</v>
      </c>
      <c r="G484" s="77" t="s">
        <v>1524</v>
      </c>
      <c r="H484" s="77" t="s">
        <v>1525</v>
      </c>
      <c r="I484" s="77" t="s">
        <v>1526</v>
      </c>
      <c r="J484" s="78" t="str">
        <f>CONCATENATE(H484, " (", R484, ")")</f>
        <v>Eligibility Interviewers, Government Programs ($39,895)</v>
      </c>
      <c r="K484" s="70">
        <v>14.499155264000001</v>
      </c>
      <c r="L484" s="70">
        <v>16.0788348319</v>
      </c>
      <c r="M484" s="70">
        <v>19.180400386799999</v>
      </c>
      <c r="N484" s="70">
        <v>20.768474584700002</v>
      </c>
      <c r="O484" s="70">
        <v>25.171545980800001</v>
      </c>
      <c r="P484" s="70">
        <v>29.665700251099999</v>
      </c>
      <c r="Q484" s="71">
        <v>39895.232804500003</v>
      </c>
      <c r="R484" s="71" t="str">
        <f>TEXT(Q484, "$#,###")</f>
        <v>$39,895</v>
      </c>
      <c r="S484" s="68" t="s">
        <v>307</v>
      </c>
      <c r="T484" s="68" t="s">
        <v>8</v>
      </c>
      <c r="U484" s="68" t="s">
        <v>85</v>
      </c>
      <c r="V484" s="61">
        <v>2172.5854815600001</v>
      </c>
      <c r="W484" s="61">
        <v>2393.0023589500001</v>
      </c>
      <c r="X484" s="61">
        <f>W484-V484</f>
        <v>220.41687739000008</v>
      </c>
      <c r="Y484" s="72">
        <f>X484/V484</f>
        <v>0.10145371920267657</v>
      </c>
      <c r="Z484" s="61">
        <v>2393.0023589500001</v>
      </c>
      <c r="AA484" s="61">
        <v>2481.1251055600001</v>
      </c>
      <c r="AB484" s="61">
        <f>AA484-Z484</f>
        <v>88.122746609999922</v>
      </c>
      <c r="AC484" s="72">
        <f>AB484/Z484</f>
        <v>3.6825181672059178E-2</v>
      </c>
      <c r="AD484" s="61">
        <v>954.53330238900003</v>
      </c>
      <c r="AE484" s="61">
        <v>238.63332559700001</v>
      </c>
      <c r="AF484" s="61">
        <v>633.07772885300005</v>
      </c>
      <c r="AG484" s="61">
        <v>211.02590961799999</v>
      </c>
      <c r="AH484" s="62">
        <v>8.6999999999999994E-2</v>
      </c>
      <c r="AI484" s="61">
        <v>2354.9813365800001</v>
      </c>
      <c r="AJ484" s="61">
        <v>815.93244147600001</v>
      </c>
      <c r="AK484" s="63">
        <f>AJ484/AI484</f>
        <v>0.34647087380358199</v>
      </c>
      <c r="AL484" s="73">
        <v>99.4</v>
      </c>
      <c r="AM484" s="74">
        <v>0.65856999999999999</v>
      </c>
      <c r="AN484" s="74">
        <v>0.65558899999999998</v>
      </c>
      <c r="AO484" s="76" t="s">
        <v>90</v>
      </c>
      <c r="AP484" s="76" t="s">
        <v>90</v>
      </c>
      <c r="AQ484" s="75">
        <v>2.99648907822E-2</v>
      </c>
      <c r="AR484" s="75">
        <v>0.22472370664300001</v>
      </c>
      <c r="AS484" s="75">
        <v>0.25492420297099999</v>
      </c>
      <c r="AT484" s="75">
        <v>0.23426395995400001</v>
      </c>
      <c r="AU484" s="75">
        <v>0.20530975833599999</v>
      </c>
      <c r="AV484" s="75">
        <v>4.7133253081300001E-2</v>
      </c>
      <c r="AW484" s="61">
        <v>0</v>
      </c>
      <c r="AX484" s="61">
        <v>0</v>
      </c>
      <c r="AY484" s="61">
        <v>0</v>
      </c>
      <c r="AZ484" s="61">
        <v>0</v>
      </c>
      <c r="BA484" s="61">
        <v>0</v>
      </c>
      <c r="BB484" s="61">
        <f>SUM(AW484:BA484)</f>
        <v>0</v>
      </c>
      <c r="BC484" s="61">
        <f>BA484-AW484</f>
        <v>0</v>
      </c>
      <c r="BD484" s="62">
        <v>0</v>
      </c>
      <c r="BE484" s="67">
        <f>IF(K484&lt;BE$6,1,0)</f>
        <v>1</v>
      </c>
      <c r="BF484" s="67">
        <f>+IF(AND(K484&gt;=BF$5,K484&lt;BF$6),1,0)</f>
        <v>0</v>
      </c>
      <c r="BG484" s="67">
        <f>+IF(AND(K484&gt;=BG$5,K484&lt;BG$6),1,0)</f>
        <v>0</v>
      </c>
      <c r="BH484" s="67">
        <f>+IF(AND(K484&gt;=BH$5,K484&lt;BH$6),1,0)</f>
        <v>0</v>
      </c>
      <c r="BI484" s="67">
        <f>+IF(K484&gt;=BI$6,1,0)</f>
        <v>0</v>
      </c>
      <c r="BJ484" s="67">
        <f>IF(M484&lt;BJ$6,1,0)</f>
        <v>0</v>
      </c>
      <c r="BK484" s="67">
        <f>+IF(AND(M484&gt;=BK$5,M484&lt;BK$6),1,0)</f>
        <v>1</v>
      </c>
      <c r="BL484" s="67">
        <f>+IF(AND(M484&gt;=BL$5,M484&lt;BL$6),1,0)</f>
        <v>0</v>
      </c>
      <c r="BM484" s="67">
        <f>+IF(AND(M484&gt;=BM$5,M484&lt;BM$6),1,0)</f>
        <v>0</v>
      </c>
      <c r="BN484" s="67">
        <f>+IF(M484&gt;=BN$6,1,0)</f>
        <v>0</v>
      </c>
      <c r="BO484" s="67" t="str">
        <f>+IF(M484&gt;=BO$6,"YES","NO")</f>
        <v>NO</v>
      </c>
      <c r="BP484" s="67" t="str">
        <f>+IF(K484&gt;=BP$6,"YES","NO")</f>
        <v>NO</v>
      </c>
      <c r="BQ484" s="67" t="str">
        <f>+IF(ISERROR(VLOOKUP(E484,'[1]Hi Tech List (2020)'!$A$2:$B$84,1,FALSE)),"NO","YES")</f>
        <v>NO</v>
      </c>
      <c r="BR484" s="67" t="str">
        <f>IF(AL484&gt;=BR$6,"YES","NO")</f>
        <v>NO</v>
      </c>
      <c r="BS484" s="67" t="str">
        <f>IF(AB484&gt;BS$6,"YES","NO")</f>
        <v>NO</v>
      </c>
      <c r="BT484" s="67" t="str">
        <f>IF(AC484&gt;BT$6,"YES","NO")</f>
        <v>NO</v>
      </c>
      <c r="BU484" s="67" t="str">
        <f>IF(AD484&gt;BU$6,"YES","NO")</f>
        <v>YES</v>
      </c>
      <c r="BV484" s="67" t="str">
        <f>IF(OR(BS484="YES",BT484="YES",BU484="YES"),"YES","NO")</f>
        <v>YES</v>
      </c>
      <c r="BW484" s="67" t="str">
        <f>+IF(BE484=1,BE$8,IF(BF484=1,BF$8,IF(BG484=1,BG$8,IF(BH484=1,BH$8,BI$8))))</f>
        <v>&lt;$15</v>
      </c>
      <c r="BX484" s="67" t="str">
        <f>+IF(BJ484=1,BJ$8,IF(BK484=1,BK$8,IF(BL484=1,BL$8,IF(BM484=1,BM$8,BN$8))))</f>
        <v>$15-20</v>
      </c>
    </row>
    <row r="485" spans="1:76" hidden="1" x14ac:dyDescent="0.2">
      <c r="A485" s="77" t="str">
        <f t="shared" si="32"/>
        <v>43-0000</v>
      </c>
      <c r="B485" s="77" t="str">
        <f>VLOOKUP(A485,'[1]2- &amp; 3-digit SOC'!$A$1:$B$121,2,FALSE)</f>
        <v>Office and Administrative Support Occupations</v>
      </c>
      <c r="C485" s="77" t="str">
        <f t="shared" si="33"/>
        <v>43-0000 Office and Administrative Support Occupations</v>
      </c>
      <c r="D485" s="77" t="str">
        <f t="shared" si="34"/>
        <v>43-4000</v>
      </c>
      <c r="E485" s="77" t="str">
        <f>VLOOKUP(D485,'[1]2- &amp; 3-digit SOC'!$A$1:$B$121,2,FALSE)</f>
        <v>Information and Record Clerks</v>
      </c>
      <c r="F485" s="77" t="str">
        <f t="shared" si="35"/>
        <v>43-4000 Information and Record Clerks</v>
      </c>
      <c r="G485" s="77" t="s">
        <v>1527</v>
      </c>
      <c r="H485" s="77" t="s">
        <v>1528</v>
      </c>
      <c r="I485" s="77" t="s">
        <v>1529</v>
      </c>
      <c r="J485" s="78" t="str">
        <f>CONCATENATE(H485, " (", R485, ")")</f>
        <v>File Clerks ($34,837)</v>
      </c>
      <c r="K485" s="70">
        <v>10.917262065699999</v>
      </c>
      <c r="L485" s="70">
        <v>13.307612128400001</v>
      </c>
      <c r="M485" s="70">
        <v>16.748363471800001</v>
      </c>
      <c r="N485" s="70">
        <v>18.0614680638</v>
      </c>
      <c r="O485" s="70">
        <v>22.061987026600001</v>
      </c>
      <c r="P485" s="70">
        <v>28.010910396100002</v>
      </c>
      <c r="Q485" s="71">
        <v>34836.5960213</v>
      </c>
      <c r="R485" s="71" t="str">
        <f>TEXT(Q485, "$#,###")</f>
        <v>$34,837</v>
      </c>
      <c r="S485" s="68" t="s">
        <v>307</v>
      </c>
      <c r="T485" s="68" t="s">
        <v>8</v>
      </c>
      <c r="U485" s="68" t="s">
        <v>317</v>
      </c>
      <c r="V485" s="61">
        <v>3128.1919717400001</v>
      </c>
      <c r="W485" s="61">
        <v>2930.0010024600001</v>
      </c>
      <c r="X485" s="61">
        <f>W485-V485</f>
        <v>-198.19096927999999</v>
      </c>
      <c r="Y485" s="72">
        <f>X485/V485</f>
        <v>-6.3356395985429192E-2</v>
      </c>
      <c r="Z485" s="61">
        <v>2930.0010024600001</v>
      </c>
      <c r="AA485" s="61">
        <v>2915.8643705499999</v>
      </c>
      <c r="AB485" s="61">
        <f>AA485-Z485</f>
        <v>-14.136631910000233</v>
      </c>
      <c r="AC485" s="72">
        <f>AB485/Z485</f>
        <v>-4.824787397045685E-3</v>
      </c>
      <c r="AD485" s="61">
        <v>1321.27775374</v>
      </c>
      <c r="AE485" s="61">
        <v>330.319438435</v>
      </c>
      <c r="AF485" s="61">
        <v>975.39413978200002</v>
      </c>
      <c r="AG485" s="61">
        <v>325.13137992700001</v>
      </c>
      <c r="AH485" s="62">
        <v>0.111</v>
      </c>
      <c r="AI485" s="61">
        <v>2920.5078912600002</v>
      </c>
      <c r="AJ485" s="61">
        <v>2425.0324879099999</v>
      </c>
      <c r="AK485" s="63">
        <f>AJ485/AI485</f>
        <v>0.83034615149208302</v>
      </c>
      <c r="AL485" s="73">
        <v>98.7</v>
      </c>
      <c r="AM485" s="74">
        <v>1.127097</v>
      </c>
      <c r="AN485" s="74">
        <v>1.13103</v>
      </c>
      <c r="AO485" s="75">
        <v>5.2607713103100001E-2</v>
      </c>
      <c r="AP485" s="75">
        <v>8.5682533533700006E-2</v>
      </c>
      <c r="AQ485" s="75">
        <v>7.7747436396200006E-2</v>
      </c>
      <c r="AR485" s="75">
        <v>0.19633003982200001</v>
      </c>
      <c r="AS485" s="75">
        <v>0.16888778857799999</v>
      </c>
      <c r="AT485" s="75">
        <v>0.17212641245499999</v>
      </c>
      <c r="AU485" s="75">
        <v>0.15741941034000001</v>
      </c>
      <c r="AV485" s="75">
        <v>8.9198665772599994E-2</v>
      </c>
      <c r="AW485" s="61">
        <v>2</v>
      </c>
      <c r="AX485" s="61">
        <v>0</v>
      </c>
      <c r="AY485" s="61">
        <v>0</v>
      </c>
      <c r="AZ485" s="61">
        <v>0</v>
      </c>
      <c r="BA485" s="61">
        <v>0</v>
      </c>
      <c r="BB485" s="61">
        <f>SUM(AW485:BA485)</f>
        <v>2</v>
      </c>
      <c r="BC485" s="61">
        <f>BA485-AW485</f>
        <v>-2</v>
      </c>
      <c r="BD485" s="62">
        <f>BC485/AW485</f>
        <v>-1</v>
      </c>
      <c r="BE485" s="67">
        <f>IF(K485&lt;BE$6,1,0)</f>
        <v>1</v>
      </c>
      <c r="BF485" s="67">
        <f>+IF(AND(K485&gt;=BF$5,K485&lt;BF$6),1,0)</f>
        <v>0</v>
      </c>
      <c r="BG485" s="67">
        <f>+IF(AND(K485&gt;=BG$5,K485&lt;BG$6),1,0)</f>
        <v>0</v>
      </c>
      <c r="BH485" s="67">
        <f>+IF(AND(K485&gt;=BH$5,K485&lt;BH$6),1,0)</f>
        <v>0</v>
      </c>
      <c r="BI485" s="67">
        <f>+IF(K485&gt;=BI$6,1,0)</f>
        <v>0</v>
      </c>
      <c r="BJ485" s="67">
        <f>IF(M485&lt;BJ$6,1,0)</f>
        <v>0</v>
      </c>
      <c r="BK485" s="67">
        <f>+IF(AND(M485&gt;=BK$5,M485&lt;BK$6),1,0)</f>
        <v>1</v>
      </c>
      <c r="BL485" s="67">
        <f>+IF(AND(M485&gt;=BL$5,M485&lt;BL$6),1,0)</f>
        <v>0</v>
      </c>
      <c r="BM485" s="67">
        <f>+IF(AND(M485&gt;=BM$5,M485&lt;BM$6),1,0)</f>
        <v>0</v>
      </c>
      <c r="BN485" s="67">
        <f>+IF(M485&gt;=BN$6,1,0)</f>
        <v>0</v>
      </c>
      <c r="BO485" s="67" t="str">
        <f>+IF(M485&gt;=BO$6,"YES","NO")</f>
        <v>NO</v>
      </c>
      <c r="BP485" s="67" t="str">
        <f>+IF(K485&gt;=BP$6,"YES","NO")</f>
        <v>NO</v>
      </c>
      <c r="BQ485" s="67" t="str">
        <f>+IF(ISERROR(VLOOKUP(E485,'[1]Hi Tech List (2020)'!$A$2:$B$84,1,FALSE)),"NO","YES")</f>
        <v>NO</v>
      </c>
      <c r="BR485" s="67" t="str">
        <f>IF(AL485&gt;=BR$6,"YES","NO")</f>
        <v>NO</v>
      </c>
      <c r="BS485" s="67" t="str">
        <f>IF(AB485&gt;BS$6,"YES","NO")</f>
        <v>NO</v>
      </c>
      <c r="BT485" s="67" t="str">
        <f>IF(AC485&gt;BT$6,"YES","NO")</f>
        <v>NO</v>
      </c>
      <c r="BU485" s="67" t="str">
        <f>IF(AD485&gt;BU$6,"YES","NO")</f>
        <v>YES</v>
      </c>
      <c r="BV485" s="67" t="str">
        <f>IF(OR(BS485="YES",BT485="YES",BU485="YES"),"YES","NO")</f>
        <v>YES</v>
      </c>
      <c r="BW485" s="67" t="str">
        <f>+IF(BE485=1,BE$8,IF(BF485=1,BF$8,IF(BG485=1,BG$8,IF(BH485=1,BH$8,BI$8))))</f>
        <v>&lt;$15</v>
      </c>
      <c r="BX485" s="67" t="str">
        <f>+IF(BJ485=1,BJ$8,IF(BK485=1,BK$8,IF(BL485=1,BL$8,IF(BM485=1,BM$8,BN$8))))</f>
        <v>$15-20</v>
      </c>
    </row>
    <row r="486" spans="1:76" hidden="1" x14ac:dyDescent="0.2">
      <c r="A486" s="77" t="str">
        <f t="shared" si="32"/>
        <v>43-0000</v>
      </c>
      <c r="B486" s="77" t="str">
        <f>VLOOKUP(A486,'[1]2- &amp; 3-digit SOC'!$A$1:$B$121,2,FALSE)</f>
        <v>Office and Administrative Support Occupations</v>
      </c>
      <c r="C486" s="77" t="str">
        <f t="shared" si="33"/>
        <v>43-0000 Office and Administrative Support Occupations</v>
      </c>
      <c r="D486" s="77" t="str">
        <f t="shared" si="34"/>
        <v>43-4000</v>
      </c>
      <c r="E486" s="77" t="str">
        <f>VLOOKUP(D486,'[1]2- &amp; 3-digit SOC'!$A$1:$B$121,2,FALSE)</f>
        <v>Information and Record Clerks</v>
      </c>
      <c r="F486" s="77" t="str">
        <f t="shared" si="35"/>
        <v>43-4000 Information and Record Clerks</v>
      </c>
      <c r="G486" s="77" t="s">
        <v>1530</v>
      </c>
      <c r="H486" s="77" t="s">
        <v>1531</v>
      </c>
      <c r="I486" s="77" t="s">
        <v>1532</v>
      </c>
      <c r="J486" s="78" t="str">
        <f>CONCATENATE(H486, " (", R486, ")")</f>
        <v>Hotel, Motel, and Resort Desk Clerks ($23,980)</v>
      </c>
      <c r="K486" s="70">
        <v>8.5012573491799994</v>
      </c>
      <c r="L486" s="70">
        <v>9.7353888515599998</v>
      </c>
      <c r="M486" s="70">
        <v>11.528876929300001</v>
      </c>
      <c r="N486" s="70">
        <v>11.879932120599999</v>
      </c>
      <c r="O486" s="70">
        <v>13.6440363049</v>
      </c>
      <c r="P486" s="70">
        <v>15.6259711781</v>
      </c>
      <c r="Q486" s="71">
        <v>23980.064012899998</v>
      </c>
      <c r="R486" s="71" t="str">
        <f>TEXT(Q486, "$#,###")</f>
        <v>$23,980</v>
      </c>
      <c r="S486" s="68" t="s">
        <v>307</v>
      </c>
      <c r="T486" s="68" t="s">
        <v>8</v>
      </c>
      <c r="U486" s="68" t="s">
        <v>317</v>
      </c>
      <c r="V486" s="61">
        <v>5974.4200200100004</v>
      </c>
      <c r="W486" s="61">
        <v>5783.83478818</v>
      </c>
      <c r="X486" s="61">
        <f>W486-V486</f>
        <v>-190.58523183000034</v>
      </c>
      <c r="Y486" s="72">
        <f>X486/V486</f>
        <v>-3.1900206411949142E-2</v>
      </c>
      <c r="Z486" s="61">
        <v>5783.83478818</v>
      </c>
      <c r="AA486" s="61">
        <v>5863.4351287400004</v>
      </c>
      <c r="AB486" s="61">
        <f>AA486-Z486</f>
        <v>79.600340560000404</v>
      </c>
      <c r="AC486" s="72">
        <f>AB486/Z486</f>
        <v>1.3762554338978319E-2</v>
      </c>
      <c r="AD486" s="61">
        <v>3655.4401308400002</v>
      </c>
      <c r="AE486" s="61">
        <v>913.86003271000004</v>
      </c>
      <c r="AF486" s="61">
        <v>2632.5786680199999</v>
      </c>
      <c r="AG486" s="61">
        <v>877.52622267200002</v>
      </c>
      <c r="AH486" s="62">
        <v>0.151</v>
      </c>
      <c r="AI486" s="61">
        <v>5751.7627851300003</v>
      </c>
      <c r="AJ486" s="61">
        <v>6070.16689236</v>
      </c>
      <c r="AK486" s="63">
        <f>AJ486/AI486</f>
        <v>1.0553576562742066</v>
      </c>
      <c r="AL486" s="73">
        <v>104</v>
      </c>
      <c r="AM486" s="74">
        <v>0.98122799999999999</v>
      </c>
      <c r="AN486" s="74">
        <v>0.99218799999999996</v>
      </c>
      <c r="AO486" s="75">
        <v>1.1725090527299999E-2</v>
      </c>
      <c r="AP486" s="75">
        <v>8.6730588286100002E-2</v>
      </c>
      <c r="AQ486" s="75">
        <v>0.13465259772900001</v>
      </c>
      <c r="AR486" s="75">
        <v>0.30576118733699997</v>
      </c>
      <c r="AS486" s="75">
        <v>0.15400800914500001</v>
      </c>
      <c r="AT486" s="75">
        <v>0.13200890603900001</v>
      </c>
      <c r="AU486" s="75">
        <v>0.11187803453800001</v>
      </c>
      <c r="AV486" s="75">
        <v>6.3235586399300006E-2</v>
      </c>
      <c r="AW486" s="61">
        <v>0</v>
      </c>
      <c r="AX486" s="61">
        <v>0</v>
      </c>
      <c r="AY486" s="61">
        <v>0</v>
      </c>
      <c r="AZ486" s="61">
        <v>0</v>
      </c>
      <c r="BA486" s="61">
        <v>0</v>
      </c>
      <c r="BB486" s="61">
        <f>SUM(AW486:BA486)</f>
        <v>0</v>
      </c>
      <c r="BC486" s="61">
        <f>BA486-AW486</f>
        <v>0</v>
      </c>
      <c r="BD486" s="62">
        <v>0</v>
      </c>
      <c r="BE486" s="67">
        <f>IF(K486&lt;BE$6,1,0)</f>
        <v>1</v>
      </c>
      <c r="BF486" s="67">
        <f>+IF(AND(K486&gt;=BF$5,K486&lt;BF$6),1,0)</f>
        <v>0</v>
      </c>
      <c r="BG486" s="67">
        <f>+IF(AND(K486&gt;=BG$5,K486&lt;BG$6),1,0)</f>
        <v>0</v>
      </c>
      <c r="BH486" s="67">
        <f>+IF(AND(K486&gt;=BH$5,K486&lt;BH$6),1,0)</f>
        <v>0</v>
      </c>
      <c r="BI486" s="67">
        <f>+IF(K486&gt;=BI$6,1,0)</f>
        <v>0</v>
      </c>
      <c r="BJ486" s="67">
        <f>IF(M486&lt;BJ$6,1,0)</f>
        <v>1</v>
      </c>
      <c r="BK486" s="67">
        <f>+IF(AND(M486&gt;=BK$5,M486&lt;BK$6),1,0)</f>
        <v>0</v>
      </c>
      <c r="BL486" s="67">
        <f>+IF(AND(M486&gt;=BL$5,M486&lt;BL$6),1,0)</f>
        <v>0</v>
      </c>
      <c r="BM486" s="67">
        <f>+IF(AND(M486&gt;=BM$5,M486&lt;BM$6),1,0)</f>
        <v>0</v>
      </c>
      <c r="BN486" s="67">
        <f>+IF(M486&gt;=BN$6,1,0)</f>
        <v>0</v>
      </c>
      <c r="BO486" s="67" t="str">
        <f>+IF(M486&gt;=BO$6,"YES","NO")</f>
        <v>NO</v>
      </c>
      <c r="BP486" s="67" t="str">
        <f>+IF(K486&gt;=BP$6,"YES","NO")</f>
        <v>NO</v>
      </c>
      <c r="BQ486" s="67" t="str">
        <f>+IF(ISERROR(VLOOKUP(E486,'[1]Hi Tech List (2020)'!$A$2:$B$84,1,FALSE)),"NO","YES")</f>
        <v>NO</v>
      </c>
      <c r="BR486" s="67" t="str">
        <f>IF(AL486&gt;=BR$6,"YES","NO")</f>
        <v>YES</v>
      </c>
      <c r="BS486" s="67" t="str">
        <f>IF(AB486&gt;BS$6,"YES","NO")</f>
        <v>NO</v>
      </c>
      <c r="BT486" s="67" t="str">
        <f>IF(AC486&gt;BT$6,"YES","NO")</f>
        <v>NO</v>
      </c>
      <c r="BU486" s="67" t="str">
        <f>IF(AD486&gt;BU$6,"YES","NO")</f>
        <v>YES</v>
      </c>
      <c r="BV486" s="67" t="str">
        <f>IF(OR(BS486="YES",BT486="YES",BU486="YES"),"YES","NO")</f>
        <v>YES</v>
      </c>
      <c r="BW486" s="67" t="str">
        <f>+IF(BE486=1,BE$8,IF(BF486=1,BF$8,IF(BG486=1,BG$8,IF(BH486=1,BH$8,BI$8))))</f>
        <v>&lt;$15</v>
      </c>
      <c r="BX486" s="67" t="str">
        <f>+IF(BJ486=1,BJ$8,IF(BK486=1,BK$8,IF(BL486=1,BL$8,IF(BM486=1,BM$8,BN$8))))</f>
        <v>&lt;$15</v>
      </c>
    </row>
    <row r="487" spans="1:76" hidden="1" x14ac:dyDescent="0.2">
      <c r="A487" s="77" t="str">
        <f t="shared" si="32"/>
        <v>43-0000</v>
      </c>
      <c r="B487" s="77" t="str">
        <f>VLOOKUP(A487,'[1]2- &amp; 3-digit SOC'!$A$1:$B$121,2,FALSE)</f>
        <v>Office and Administrative Support Occupations</v>
      </c>
      <c r="C487" s="77" t="str">
        <f t="shared" si="33"/>
        <v>43-0000 Office and Administrative Support Occupations</v>
      </c>
      <c r="D487" s="77" t="str">
        <f t="shared" si="34"/>
        <v>43-4000</v>
      </c>
      <c r="E487" s="77" t="str">
        <f>VLOOKUP(D487,'[1]2- &amp; 3-digit SOC'!$A$1:$B$121,2,FALSE)</f>
        <v>Information and Record Clerks</v>
      </c>
      <c r="F487" s="77" t="str">
        <f t="shared" si="35"/>
        <v>43-4000 Information and Record Clerks</v>
      </c>
      <c r="G487" s="77" t="s">
        <v>1533</v>
      </c>
      <c r="H487" s="77" t="s">
        <v>1534</v>
      </c>
      <c r="I487" s="77" t="s">
        <v>1535</v>
      </c>
      <c r="J487" s="78" t="str">
        <f>CONCATENATE(H487, " (", R487, ")")</f>
        <v>Interviewers, Except Eligibility and Loan ($34,716)</v>
      </c>
      <c r="K487" s="70">
        <v>12.2582618295</v>
      </c>
      <c r="L487" s="70">
        <v>14.044626926199999</v>
      </c>
      <c r="M487" s="70">
        <v>16.690265432</v>
      </c>
      <c r="N487" s="70">
        <v>17.1728577242</v>
      </c>
      <c r="O487" s="70">
        <v>19.768257220300001</v>
      </c>
      <c r="P487" s="70">
        <v>23.403295544799999</v>
      </c>
      <c r="Q487" s="71">
        <v>34715.752098500001</v>
      </c>
      <c r="R487" s="71" t="str">
        <f>TEXT(Q487, "$#,###")</f>
        <v>$34,716</v>
      </c>
      <c r="S487" s="68" t="s">
        <v>307</v>
      </c>
      <c r="T487" s="68" t="s">
        <v>8</v>
      </c>
      <c r="U487" s="68" t="s">
        <v>317</v>
      </c>
      <c r="V487" s="61">
        <v>3393.44862113</v>
      </c>
      <c r="W487" s="61">
        <v>3243.0702259200002</v>
      </c>
      <c r="X487" s="61">
        <f>W487-V487</f>
        <v>-150.37839520999978</v>
      </c>
      <c r="Y487" s="72">
        <f>X487/V487</f>
        <v>-4.4314327988830601E-2</v>
      </c>
      <c r="Z487" s="61">
        <v>3243.0702259200002</v>
      </c>
      <c r="AA487" s="61">
        <v>3379.2747622799998</v>
      </c>
      <c r="AB487" s="61">
        <f>AA487-Z487</f>
        <v>136.20453635999957</v>
      </c>
      <c r="AC487" s="72">
        <f>AB487/Z487</f>
        <v>4.1998639212741933E-2</v>
      </c>
      <c r="AD487" s="61">
        <v>1683.0771668899999</v>
      </c>
      <c r="AE487" s="61">
        <v>420.769291721</v>
      </c>
      <c r="AF487" s="61">
        <v>1136.5753581900001</v>
      </c>
      <c r="AG487" s="61">
        <v>378.85845273199999</v>
      </c>
      <c r="AH487" s="62">
        <v>0.115</v>
      </c>
      <c r="AI487" s="61">
        <v>3179.6700668399999</v>
      </c>
      <c r="AJ487" s="61">
        <v>2253.0402611499999</v>
      </c>
      <c r="AK487" s="63">
        <f>AJ487/AI487</f>
        <v>0.70857674343209531</v>
      </c>
      <c r="AL487" s="73">
        <v>93.6</v>
      </c>
      <c r="AM487" s="74">
        <v>0.63966299999999998</v>
      </c>
      <c r="AN487" s="74">
        <v>0.63861800000000002</v>
      </c>
      <c r="AO487" s="75">
        <v>1.00836091611E-2</v>
      </c>
      <c r="AP487" s="75">
        <v>4.7864579182699998E-2</v>
      </c>
      <c r="AQ487" s="75">
        <v>8.5617192762500002E-2</v>
      </c>
      <c r="AR487" s="75">
        <v>0.26845668271200002</v>
      </c>
      <c r="AS487" s="75">
        <v>0.18821693650099999</v>
      </c>
      <c r="AT487" s="75">
        <v>0.17570346455499999</v>
      </c>
      <c r="AU487" s="75">
        <v>0.15042464389099999</v>
      </c>
      <c r="AV487" s="75">
        <v>7.3632891233600006E-2</v>
      </c>
      <c r="AW487" s="61">
        <v>37</v>
      </c>
      <c r="AX487" s="61">
        <v>74</v>
      </c>
      <c r="AY487" s="61">
        <v>42</v>
      </c>
      <c r="AZ487" s="61">
        <v>36</v>
      </c>
      <c r="BA487" s="61">
        <v>43</v>
      </c>
      <c r="BB487" s="61">
        <f>SUM(AW487:BA487)</f>
        <v>232</v>
      </c>
      <c r="BC487" s="61">
        <f>BA487-AW487</f>
        <v>6</v>
      </c>
      <c r="BD487" s="62">
        <f>BC487/AW487</f>
        <v>0.16216216216216217</v>
      </c>
      <c r="BE487" s="67">
        <f>IF(K487&lt;BE$6,1,0)</f>
        <v>1</v>
      </c>
      <c r="BF487" s="67">
        <f>+IF(AND(K487&gt;=BF$5,K487&lt;BF$6),1,0)</f>
        <v>0</v>
      </c>
      <c r="BG487" s="67">
        <f>+IF(AND(K487&gt;=BG$5,K487&lt;BG$6),1,0)</f>
        <v>0</v>
      </c>
      <c r="BH487" s="67">
        <f>+IF(AND(K487&gt;=BH$5,K487&lt;BH$6),1,0)</f>
        <v>0</v>
      </c>
      <c r="BI487" s="67">
        <f>+IF(K487&gt;=BI$6,1,0)</f>
        <v>0</v>
      </c>
      <c r="BJ487" s="67">
        <f>IF(M487&lt;BJ$6,1,0)</f>
        <v>0</v>
      </c>
      <c r="BK487" s="67">
        <f>+IF(AND(M487&gt;=BK$5,M487&lt;BK$6),1,0)</f>
        <v>1</v>
      </c>
      <c r="BL487" s="67">
        <f>+IF(AND(M487&gt;=BL$5,M487&lt;BL$6),1,0)</f>
        <v>0</v>
      </c>
      <c r="BM487" s="67">
        <f>+IF(AND(M487&gt;=BM$5,M487&lt;BM$6),1,0)</f>
        <v>0</v>
      </c>
      <c r="BN487" s="67">
        <f>+IF(M487&gt;=BN$6,1,0)</f>
        <v>0</v>
      </c>
      <c r="BO487" s="67" t="str">
        <f>+IF(M487&gt;=BO$6,"YES","NO")</f>
        <v>NO</v>
      </c>
      <c r="BP487" s="67" t="str">
        <f>+IF(K487&gt;=BP$6,"YES","NO")</f>
        <v>NO</v>
      </c>
      <c r="BQ487" s="67" t="str">
        <f>+IF(ISERROR(VLOOKUP(E487,'[1]Hi Tech List (2020)'!$A$2:$B$84,1,FALSE)),"NO","YES")</f>
        <v>NO</v>
      </c>
      <c r="BR487" s="67" t="str">
        <f>IF(AL487&gt;=BR$6,"YES","NO")</f>
        <v>NO</v>
      </c>
      <c r="BS487" s="67" t="str">
        <f>IF(AB487&gt;BS$6,"YES","NO")</f>
        <v>YES</v>
      </c>
      <c r="BT487" s="67" t="str">
        <f>IF(AC487&gt;BT$6,"YES","NO")</f>
        <v>NO</v>
      </c>
      <c r="BU487" s="67" t="str">
        <f>IF(AD487&gt;BU$6,"YES","NO")</f>
        <v>YES</v>
      </c>
      <c r="BV487" s="67" t="str">
        <f>IF(OR(BS487="YES",BT487="YES",BU487="YES"),"YES","NO")</f>
        <v>YES</v>
      </c>
      <c r="BW487" s="67" t="str">
        <f>+IF(BE487=1,BE$8,IF(BF487=1,BF$8,IF(BG487=1,BG$8,IF(BH487=1,BH$8,BI$8))))</f>
        <v>&lt;$15</v>
      </c>
      <c r="BX487" s="67" t="str">
        <f>+IF(BJ487=1,BJ$8,IF(BK487=1,BK$8,IF(BL487=1,BL$8,IF(BM487=1,BM$8,BN$8))))</f>
        <v>$15-20</v>
      </c>
    </row>
    <row r="488" spans="1:76" hidden="1" x14ac:dyDescent="0.2">
      <c r="A488" s="77" t="str">
        <f t="shared" si="32"/>
        <v>43-0000</v>
      </c>
      <c r="B488" s="77" t="str">
        <f>VLOOKUP(A488,'[1]2- &amp; 3-digit SOC'!$A$1:$B$121,2,FALSE)</f>
        <v>Office and Administrative Support Occupations</v>
      </c>
      <c r="C488" s="77" t="str">
        <f t="shared" si="33"/>
        <v>43-0000 Office and Administrative Support Occupations</v>
      </c>
      <c r="D488" s="77" t="str">
        <f t="shared" si="34"/>
        <v>43-4000</v>
      </c>
      <c r="E488" s="77" t="str">
        <f>VLOOKUP(D488,'[1]2- &amp; 3-digit SOC'!$A$1:$B$121,2,FALSE)</f>
        <v>Information and Record Clerks</v>
      </c>
      <c r="F488" s="77" t="str">
        <f t="shared" si="35"/>
        <v>43-4000 Information and Record Clerks</v>
      </c>
      <c r="G488" s="77" t="s">
        <v>1536</v>
      </c>
      <c r="H488" s="77" t="s">
        <v>1537</v>
      </c>
      <c r="I488" s="77" t="s">
        <v>1538</v>
      </c>
      <c r="J488" s="78" t="str">
        <f>CONCATENATE(H488, " (", R488, ")")</f>
        <v>Library Assistants, Clerical ($28,750)</v>
      </c>
      <c r="K488" s="70">
        <v>9.5297149144199995</v>
      </c>
      <c r="L488" s="70">
        <v>11.1215722749</v>
      </c>
      <c r="M488" s="70">
        <v>13.8219233407</v>
      </c>
      <c r="N488" s="70">
        <v>14.297528311800001</v>
      </c>
      <c r="O488" s="70">
        <v>17.040669875799999</v>
      </c>
      <c r="P488" s="70">
        <v>19.736793574699998</v>
      </c>
      <c r="Q488" s="71">
        <v>28749.6005487</v>
      </c>
      <c r="R488" s="71" t="str">
        <f>TEXT(Q488, "$#,###")</f>
        <v>$28,750</v>
      </c>
      <c r="S488" s="68" t="s">
        <v>307</v>
      </c>
      <c r="T488" s="68" t="s">
        <v>8</v>
      </c>
      <c r="U488" s="68" t="s">
        <v>317</v>
      </c>
      <c r="V488" s="61">
        <v>1358.2758686</v>
      </c>
      <c r="W488" s="61">
        <v>1320.5826352199999</v>
      </c>
      <c r="X488" s="61">
        <f>W488-V488</f>
        <v>-37.693233380000038</v>
      </c>
      <c r="Y488" s="72">
        <f>X488/V488</f>
        <v>-2.7750793672607282E-2</v>
      </c>
      <c r="Z488" s="61">
        <v>1320.5826352199999</v>
      </c>
      <c r="AA488" s="61">
        <v>1356.28214374</v>
      </c>
      <c r="AB488" s="61">
        <f>AA488-Z488</f>
        <v>35.699508520000109</v>
      </c>
      <c r="AC488" s="72">
        <f>AB488/Z488</f>
        <v>2.7033150041423055E-2</v>
      </c>
      <c r="AD488" s="61">
        <v>797.92083732399999</v>
      </c>
      <c r="AE488" s="61">
        <v>199.480209331</v>
      </c>
      <c r="AF488" s="61">
        <v>564.39606170499997</v>
      </c>
      <c r="AG488" s="61">
        <v>188.132020568</v>
      </c>
      <c r="AH488" s="62">
        <v>0.14099999999999999</v>
      </c>
      <c r="AI488" s="61">
        <v>1302.0270258400001</v>
      </c>
      <c r="AJ488" s="61">
        <v>654.61587650900003</v>
      </c>
      <c r="AK488" s="63">
        <f>AJ488/AI488</f>
        <v>0.50276673488146373</v>
      </c>
      <c r="AL488" s="73">
        <v>97.1</v>
      </c>
      <c r="AM488" s="74">
        <v>0.58067299999999999</v>
      </c>
      <c r="AN488" s="74">
        <v>0.585256</v>
      </c>
      <c r="AO488" s="75">
        <v>1.89358242876E-2</v>
      </c>
      <c r="AP488" s="75">
        <v>0.102143772163</v>
      </c>
      <c r="AQ488" s="75">
        <v>7.4860937045599998E-2</v>
      </c>
      <c r="AR488" s="75">
        <v>0.15829877788400001</v>
      </c>
      <c r="AS488" s="75">
        <v>0.124733965993</v>
      </c>
      <c r="AT488" s="75">
        <v>0.18274270631600001</v>
      </c>
      <c r="AU488" s="75">
        <v>0.22613686062900001</v>
      </c>
      <c r="AV488" s="75">
        <v>0.112147155682</v>
      </c>
      <c r="AW488" s="61">
        <v>25</v>
      </c>
      <c r="AX488" s="61">
        <v>21</v>
      </c>
      <c r="AY488" s="61">
        <v>26</v>
      </c>
      <c r="AZ488" s="61">
        <v>27</v>
      </c>
      <c r="BA488" s="61">
        <v>28</v>
      </c>
      <c r="BB488" s="61">
        <f>SUM(AW488:BA488)</f>
        <v>127</v>
      </c>
      <c r="BC488" s="61">
        <f>BA488-AW488</f>
        <v>3</v>
      </c>
      <c r="BD488" s="62">
        <f>BC488/AW488</f>
        <v>0.12</v>
      </c>
      <c r="BE488" s="67">
        <f>IF(K488&lt;BE$6,1,0)</f>
        <v>1</v>
      </c>
      <c r="BF488" s="67">
        <f>+IF(AND(K488&gt;=BF$5,K488&lt;BF$6),1,0)</f>
        <v>0</v>
      </c>
      <c r="BG488" s="67">
        <f>+IF(AND(K488&gt;=BG$5,K488&lt;BG$6),1,0)</f>
        <v>0</v>
      </c>
      <c r="BH488" s="67">
        <f>+IF(AND(K488&gt;=BH$5,K488&lt;BH$6),1,0)</f>
        <v>0</v>
      </c>
      <c r="BI488" s="67">
        <f>+IF(K488&gt;=BI$6,1,0)</f>
        <v>0</v>
      </c>
      <c r="BJ488" s="67">
        <f>IF(M488&lt;BJ$6,1,0)</f>
        <v>1</v>
      </c>
      <c r="BK488" s="67">
        <f>+IF(AND(M488&gt;=BK$5,M488&lt;BK$6),1,0)</f>
        <v>0</v>
      </c>
      <c r="BL488" s="67">
        <f>+IF(AND(M488&gt;=BL$5,M488&lt;BL$6),1,0)</f>
        <v>0</v>
      </c>
      <c r="BM488" s="67">
        <f>+IF(AND(M488&gt;=BM$5,M488&lt;BM$6),1,0)</f>
        <v>0</v>
      </c>
      <c r="BN488" s="67">
        <f>+IF(M488&gt;=BN$6,1,0)</f>
        <v>0</v>
      </c>
      <c r="BO488" s="67" t="str">
        <f>+IF(M488&gt;=BO$6,"YES","NO")</f>
        <v>NO</v>
      </c>
      <c r="BP488" s="67" t="str">
        <f>+IF(K488&gt;=BP$6,"YES","NO")</f>
        <v>NO</v>
      </c>
      <c r="BQ488" s="67" t="str">
        <f>+IF(ISERROR(VLOOKUP(E488,'[1]Hi Tech List (2020)'!$A$2:$B$84,1,FALSE)),"NO","YES")</f>
        <v>NO</v>
      </c>
      <c r="BR488" s="67" t="str">
        <f>IF(AL488&gt;=BR$6,"YES","NO")</f>
        <v>NO</v>
      </c>
      <c r="BS488" s="67" t="str">
        <f>IF(AB488&gt;BS$6,"YES","NO")</f>
        <v>NO</v>
      </c>
      <c r="BT488" s="67" t="str">
        <f>IF(AC488&gt;BT$6,"YES","NO")</f>
        <v>NO</v>
      </c>
      <c r="BU488" s="67" t="str">
        <f>IF(AD488&gt;BU$6,"YES","NO")</f>
        <v>YES</v>
      </c>
      <c r="BV488" s="67" t="str">
        <f>IF(OR(BS488="YES",BT488="YES",BU488="YES"),"YES","NO")</f>
        <v>YES</v>
      </c>
      <c r="BW488" s="67" t="str">
        <f>+IF(BE488=1,BE$8,IF(BF488=1,BF$8,IF(BG488=1,BG$8,IF(BH488=1,BH$8,BI$8))))</f>
        <v>&lt;$15</v>
      </c>
      <c r="BX488" s="67" t="str">
        <f>+IF(BJ488=1,BJ$8,IF(BK488=1,BK$8,IF(BL488=1,BL$8,IF(BM488=1,BM$8,BN$8))))</f>
        <v>&lt;$15</v>
      </c>
    </row>
    <row r="489" spans="1:76" hidden="1" x14ac:dyDescent="0.2">
      <c r="A489" s="77" t="str">
        <f t="shared" si="32"/>
        <v>43-0000</v>
      </c>
      <c r="B489" s="77" t="str">
        <f>VLOOKUP(A489,'[1]2- &amp; 3-digit SOC'!$A$1:$B$121,2,FALSE)</f>
        <v>Office and Administrative Support Occupations</v>
      </c>
      <c r="C489" s="77" t="str">
        <f t="shared" si="33"/>
        <v>43-0000 Office and Administrative Support Occupations</v>
      </c>
      <c r="D489" s="77" t="str">
        <f t="shared" si="34"/>
        <v>43-4000</v>
      </c>
      <c r="E489" s="77" t="str">
        <f>VLOOKUP(D489,'[1]2- &amp; 3-digit SOC'!$A$1:$B$121,2,FALSE)</f>
        <v>Information and Record Clerks</v>
      </c>
      <c r="F489" s="77" t="str">
        <f t="shared" si="35"/>
        <v>43-4000 Information and Record Clerks</v>
      </c>
      <c r="G489" s="77" t="s">
        <v>1539</v>
      </c>
      <c r="H489" s="77" t="s">
        <v>1540</v>
      </c>
      <c r="I489" s="77" t="s">
        <v>1541</v>
      </c>
      <c r="J489" s="78" t="str">
        <f>CONCATENATE(H489, " (", R489, ")")</f>
        <v>New Accounts Clerks ($36,347)</v>
      </c>
      <c r="K489" s="70">
        <v>12.5283084447</v>
      </c>
      <c r="L489" s="70">
        <v>14.226474850700001</v>
      </c>
      <c r="M489" s="70">
        <v>17.474563332599999</v>
      </c>
      <c r="N489" s="70">
        <v>18.288804359499998</v>
      </c>
      <c r="O489" s="70">
        <v>22.0816569126</v>
      </c>
      <c r="P489" s="70">
        <v>26.026001122899999</v>
      </c>
      <c r="Q489" s="71">
        <v>36347.0917319</v>
      </c>
      <c r="R489" s="71" t="str">
        <f>TEXT(Q489, "$#,###")</f>
        <v>$36,347</v>
      </c>
      <c r="S489" s="68" t="s">
        <v>307</v>
      </c>
      <c r="T489" s="68" t="s">
        <v>8</v>
      </c>
      <c r="U489" s="68" t="s">
        <v>85</v>
      </c>
      <c r="V489" s="61">
        <v>1597.3641115099999</v>
      </c>
      <c r="W489" s="61">
        <v>1893.41020441</v>
      </c>
      <c r="X489" s="61">
        <f>W489-V489</f>
        <v>296.04609290000008</v>
      </c>
      <c r="Y489" s="72">
        <f>X489/V489</f>
        <v>0.18533413313020133</v>
      </c>
      <c r="Z489" s="61">
        <v>1893.41020441</v>
      </c>
      <c r="AA489" s="61">
        <v>1904.09589026</v>
      </c>
      <c r="AB489" s="61">
        <f>AA489-Z489</f>
        <v>10.685685850000027</v>
      </c>
      <c r="AC489" s="72">
        <f>AB489/Z489</f>
        <v>5.6436190240824026E-3</v>
      </c>
      <c r="AD489" s="61">
        <v>792.30828664199998</v>
      </c>
      <c r="AE489" s="61">
        <v>198.07707166</v>
      </c>
      <c r="AF489" s="61">
        <v>564.45983969600002</v>
      </c>
      <c r="AG489" s="61">
        <v>188.15327989900001</v>
      </c>
      <c r="AH489" s="62">
        <v>9.9000000000000005E-2</v>
      </c>
      <c r="AI489" s="61">
        <v>1874.23507877</v>
      </c>
      <c r="AJ489" s="61">
        <v>758.04190824399996</v>
      </c>
      <c r="AK489" s="63">
        <f>AJ489/AI489</f>
        <v>0.40445401797808544</v>
      </c>
      <c r="AL489" s="73">
        <v>97.6</v>
      </c>
      <c r="AM489" s="74">
        <v>1.7914920000000001</v>
      </c>
      <c r="AN489" s="74">
        <v>1.819728</v>
      </c>
      <c r="AO489" s="76" t="s">
        <v>90</v>
      </c>
      <c r="AP489" s="75">
        <v>1.30898868508E-2</v>
      </c>
      <c r="AQ489" s="75">
        <v>5.8255769351300002E-2</v>
      </c>
      <c r="AR489" s="75">
        <v>0.31164536338400001</v>
      </c>
      <c r="AS489" s="75">
        <v>0.27204365979299999</v>
      </c>
      <c r="AT489" s="75">
        <v>0.19761310536000001</v>
      </c>
      <c r="AU489" s="75">
        <v>0.121382183879</v>
      </c>
      <c r="AV489" s="75">
        <v>2.5741511008000002E-2</v>
      </c>
      <c r="AW489" s="61">
        <v>243</v>
      </c>
      <c r="AX489" s="61">
        <v>199</v>
      </c>
      <c r="AY489" s="61">
        <v>224</v>
      </c>
      <c r="AZ489" s="61">
        <v>295</v>
      </c>
      <c r="BA489" s="61">
        <v>320</v>
      </c>
      <c r="BB489" s="61">
        <f>SUM(AW489:BA489)</f>
        <v>1281</v>
      </c>
      <c r="BC489" s="61">
        <f>BA489-AW489</f>
        <v>77</v>
      </c>
      <c r="BD489" s="62">
        <f>BC489/AW489</f>
        <v>0.3168724279835391</v>
      </c>
      <c r="BE489" s="67">
        <f>IF(K489&lt;BE$6,1,0)</f>
        <v>1</v>
      </c>
      <c r="BF489" s="67">
        <f>+IF(AND(K489&gt;=BF$5,K489&lt;BF$6),1,0)</f>
        <v>0</v>
      </c>
      <c r="BG489" s="67">
        <f>+IF(AND(K489&gt;=BG$5,K489&lt;BG$6),1,0)</f>
        <v>0</v>
      </c>
      <c r="BH489" s="67">
        <f>+IF(AND(K489&gt;=BH$5,K489&lt;BH$6),1,0)</f>
        <v>0</v>
      </c>
      <c r="BI489" s="67">
        <f>+IF(K489&gt;=BI$6,1,0)</f>
        <v>0</v>
      </c>
      <c r="BJ489" s="67">
        <f>IF(M489&lt;BJ$6,1,0)</f>
        <v>0</v>
      </c>
      <c r="BK489" s="67">
        <f>+IF(AND(M489&gt;=BK$5,M489&lt;BK$6),1,0)</f>
        <v>1</v>
      </c>
      <c r="BL489" s="67">
        <f>+IF(AND(M489&gt;=BL$5,M489&lt;BL$6),1,0)</f>
        <v>0</v>
      </c>
      <c r="BM489" s="67">
        <f>+IF(AND(M489&gt;=BM$5,M489&lt;BM$6),1,0)</f>
        <v>0</v>
      </c>
      <c r="BN489" s="67">
        <f>+IF(M489&gt;=BN$6,1,0)</f>
        <v>0</v>
      </c>
      <c r="BO489" s="67" t="str">
        <f>+IF(M489&gt;=BO$6,"YES","NO")</f>
        <v>NO</v>
      </c>
      <c r="BP489" s="67" t="str">
        <f>+IF(K489&gt;=BP$6,"YES","NO")</f>
        <v>NO</v>
      </c>
      <c r="BQ489" s="67" t="str">
        <f>+IF(ISERROR(VLOOKUP(E489,'[1]Hi Tech List (2020)'!$A$2:$B$84,1,FALSE)),"NO","YES")</f>
        <v>NO</v>
      </c>
      <c r="BR489" s="67" t="str">
        <f>IF(AL489&gt;=BR$6,"YES","NO")</f>
        <v>NO</v>
      </c>
      <c r="BS489" s="67" t="str">
        <f>IF(AB489&gt;BS$6,"YES","NO")</f>
        <v>NO</v>
      </c>
      <c r="BT489" s="67" t="str">
        <f>IF(AC489&gt;BT$6,"YES","NO")</f>
        <v>NO</v>
      </c>
      <c r="BU489" s="67" t="str">
        <f>IF(AD489&gt;BU$6,"YES","NO")</f>
        <v>YES</v>
      </c>
      <c r="BV489" s="67" t="str">
        <f>IF(OR(BS489="YES",BT489="YES",BU489="YES"),"YES","NO")</f>
        <v>YES</v>
      </c>
      <c r="BW489" s="67" t="str">
        <f>+IF(BE489=1,BE$8,IF(BF489=1,BF$8,IF(BG489=1,BG$8,IF(BH489=1,BH$8,BI$8))))</f>
        <v>&lt;$15</v>
      </c>
      <c r="BX489" s="67" t="str">
        <f>+IF(BJ489=1,BJ$8,IF(BK489=1,BK$8,IF(BL489=1,BL$8,IF(BM489=1,BM$8,BN$8))))</f>
        <v>$15-20</v>
      </c>
    </row>
    <row r="490" spans="1:76" hidden="1" x14ac:dyDescent="0.2">
      <c r="A490" s="77" t="str">
        <f t="shared" si="32"/>
        <v>43-0000</v>
      </c>
      <c r="B490" s="77" t="str">
        <f>VLOOKUP(A490,'[1]2- &amp; 3-digit SOC'!$A$1:$B$121,2,FALSE)</f>
        <v>Office and Administrative Support Occupations</v>
      </c>
      <c r="C490" s="77" t="str">
        <f t="shared" si="33"/>
        <v>43-0000 Office and Administrative Support Occupations</v>
      </c>
      <c r="D490" s="77" t="str">
        <f t="shared" si="34"/>
        <v>43-4000</v>
      </c>
      <c r="E490" s="77" t="str">
        <f>VLOOKUP(D490,'[1]2- &amp; 3-digit SOC'!$A$1:$B$121,2,FALSE)</f>
        <v>Information and Record Clerks</v>
      </c>
      <c r="F490" s="77" t="str">
        <f t="shared" si="35"/>
        <v>43-4000 Information and Record Clerks</v>
      </c>
      <c r="G490" s="77" t="s">
        <v>1542</v>
      </c>
      <c r="H490" s="77" t="s">
        <v>1543</v>
      </c>
      <c r="I490" s="77" t="s">
        <v>1544</v>
      </c>
      <c r="J490" s="78" t="str">
        <f>CONCATENATE(H490, " (", R490, ")")</f>
        <v>Order Clerks ($32,819)</v>
      </c>
      <c r="K490" s="70">
        <v>10.473713593999999</v>
      </c>
      <c r="L490" s="70">
        <v>12.698329209000001</v>
      </c>
      <c r="M490" s="70">
        <v>15.7781684887</v>
      </c>
      <c r="N490" s="70">
        <v>16.8252659911</v>
      </c>
      <c r="O490" s="70">
        <v>20.164651506199998</v>
      </c>
      <c r="P490" s="70">
        <v>24.3011857425</v>
      </c>
      <c r="Q490" s="71">
        <v>32818.590456400001</v>
      </c>
      <c r="R490" s="71" t="str">
        <f>TEXT(Q490, "$#,###")</f>
        <v>$32,819</v>
      </c>
      <c r="S490" s="68" t="s">
        <v>143</v>
      </c>
      <c r="T490" s="68" t="s">
        <v>8</v>
      </c>
      <c r="U490" s="68" t="s">
        <v>317</v>
      </c>
      <c r="V490" s="61">
        <v>6116.8499763299997</v>
      </c>
      <c r="W490" s="61">
        <v>5373.92545814</v>
      </c>
      <c r="X490" s="61">
        <f>W490-V490</f>
        <v>-742.92451818999962</v>
      </c>
      <c r="Y490" s="72">
        <f>X490/V490</f>
        <v>-0.12145540941249977</v>
      </c>
      <c r="Z490" s="61">
        <v>5373.92545814</v>
      </c>
      <c r="AA490" s="61">
        <v>5414.4457848599995</v>
      </c>
      <c r="AB490" s="61">
        <f>AA490-Z490</f>
        <v>40.520326719999503</v>
      </c>
      <c r="AC490" s="72">
        <f>AB490/Z490</f>
        <v>7.5401728281553468E-3</v>
      </c>
      <c r="AD490" s="61">
        <v>2340.36136321</v>
      </c>
      <c r="AE490" s="61">
        <v>585.090340803</v>
      </c>
      <c r="AF490" s="61">
        <v>1700.03993251</v>
      </c>
      <c r="AG490" s="61">
        <v>566.67997750500001</v>
      </c>
      <c r="AH490" s="62">
        <v>0.105</v>
      </c>
      <c r="AI490" s="61">
        <v>5321.5753598900001</v>
      </c>
      <c r="AJ490" s="61">
        <v>3718.1263472800001</v>
      </c>
      <c r="AK490" s="63">
        <f>AJ490/AI490</f>
        <v>0.69868903394743165</v>
      </c>
      <c r="AL490" s="73">
        <v>97.4</v>
      </c>
      <c r="AM490" s="74">
        <v>1.526548</v>
      </c>
      <c r="AN490" s="74">
        <v>1.5251969999999999</v>
      </c>
      <c r="AO490" s="75">
        <v>8.8035888504999996E-3</v>
      </c>
      <c r="AP490" s="75">
        <v>4.0520939465000003E-2</v>
      </c>
      <c r="AQ490" s="75">
        <v>6.8912344985200005E-2</v>
      </c>
      <c r="AR490" s="75">
        <v>0.236964873815</v>
      </c>
      <c r="AS490" s="75">
        <v>0.21125950985200001</v>
      </c>
      <c r="AT490" s="75">
        <v>0.196736989532</v>
      </c>
      <c r="AU490" s="75">
        <v>0.17312451445800001</v>
      </c>
      <c r="AV490" s="75">
        <v>6.3677239042100001E-2</v>
      </c>
      <c r="AW490" s="61">
        <v>2</v>
      </c>
      <c r="AX490" s="61">
        <v>0</v>
      </c>
      <c r="AY490" s="61">
        <v>0</v>
      </c>
      <c r="AZ490" s="61">
        <v>0</v>
      </c>
      <c r="BA490" s="61">
        <v>0</v>
      </c>
      <c r="BB490" s="61">
        <f>SUM(AW490:BA490)</f>
        <v>2</v>
      </c>
      <c r="BC490" s="61">
        <f>BA490-AW490</f>
        <v>-2</v>
      </c>
      <c r="BD490" s="62">
        <f>BC490/AW490</f>
        <v>-1</v>
      </c>
      <c r="BE490" s="67">
        <f>IF(K490&lt;BE$6,1,0)</f>
        <v>1</v>
      </c>
      <c r="BF490" s="67">
        <f>+IF(AND(K490&gt;=BF$5,K490&lt;BF$6),1,0)</f>
        <v>0</v>
      </c>
      <c r="BG490" s="67">
        <f>+IF(AND(K490&gt;=BG$5,K490&lt;BG$6),1,0)</f>
        <v>0</v>
      </c>
      <c r="BH490" s="67">
        <f>+IF(AND(K490&gt;=BH$5,K490&lt;BH$6),1,0)</f>
        <v>0</v>
      </c>
      <c r="BI490" s="67">
        <f>+IF(K490&gt;=BI$6,1,0)</f>
        <v>0</v>
      </c>
      <c r="BJ490" s="67">
        <f>IF(M490&lt;BJ$6,1,0)</f>
        <v>0</v>
      </c>
      <c r="BK490" s="67">
        <f>+IF(AND(M490&gt;=BK$5,M490&lt;BK$6),1,0)</f>
        <v>1</v>
      </c>
      <c r="BL490" s="67">
        <f>+IF(AND(M490&gt;=BL$5,M490&lt;BL$6),1,0)</f>
        <v>0</v>
      </c>
      <c r="BM490" s="67">
        <f>+IF(AND(M490&gt;=BM$5,M490&lt;BM$6),1,0)</f>
        <v>0</v>
      </c>
      <c r="BN490" s="67">
        <f>+IF(M490&gt;=BN$6,1,0)</f>
        <v>0</v>
      </c>
      <c r="BO490" s="67" t="str">
        <f>+IF(M490&gt;=BO$6,"YES","NO")</f>
        <v>NO</v>
      </c>
      <c r="BP490" s="67" t="str">
        <f>+IF(K490&gt;=BP$6,"YES","NO")</f>
        <v>NO</v>
      </c>
      <c r="BQ490" s="67" t="str">
        <f>+IF(ISERROR(VLOOKUP(E490,'[1]Hi Tech List (2020)'!$A$2:$B$84,1,FALSE)),"NO","YES")</f>
        <v>NO</v>
      </c>
      <c r="BR490" s="67" t="str">
        <f>IF(AL490&gt;=BR$6,"YES","NO")</f>
        <v>NO</v>
      </c>
      <c r="BS490" s="67" t="str">
        <f>IF(AB490&gt;BS$6,"YES","NO")</f>
        <v>NO</v>
      </c>
      <c r="BT490" s="67" t="str">
        <f>IF(AC490&gt;BT$6,"YES","NO")</f>
        <v>NO</v>
      </c>
      <c r="BU490" s="67" t="str">
        <f>IF(AD490&gt;BU$6,"YES","NO")</f>
        <v>YES</v>
      </c>
      <c r="BV490" s="67" t="str">
        <f>IF(OR(BS490="YES",BT490="YES",BU490="YES"),"YES","NO")</f>
        <v>YES</v>
      </c>
      <c r="BW490" s="67" t="str">
        <f>+IF(BE490=1,BE$8,IF(BF490=1,BF$8,IF(BG490=1,BG$8,IF(BH490=1,BH$8,BI$8))))</f>
        <v>&lt;$15</v>
      </c>
      <c r="BX490" s="67" t="str">
        <f>+IF(BJ490=1,BJ$8,IF(BK490=1,BK$8,IF(BL490=1,BL$8,IF(BM490=1,BM$8,BN$8))))</f>
        <v>$15-20</v>
      </c>
    </row>
    <row r="491" spans="1:76" hidden="1" x14ac:dyDescent="0.2">
      <c r="A491" s="77" t="str">
        <f t="shared" si="32"/>
        <v>43-0000</v>
      </c>
      <c r="B491" s="77" t="str">
        <f>VLOOKUP(A491,'[1]2- &amp; 3-digit SOC'!$A$1:$B$121,2,FALSE)</f>
        <v>Office and Administrative Support Occupations</v>
      </c>
      <c r="C491" s="77" t="str">
        <f t="shared" si="33"/>
        <v>43-0000 Office and Administrative Support Occupations</v>
      </c>
      <c r="D491" s="77" t="str">
        <f t="shared" si="34"/>
        <v>43-4000</v>
      </c>
      <c r="E491" s="77" t="str">
        <f>VLOOKUP(D491,'[1]2- &amp; 3-digit SOC'!$A$1:$B$121,2,FALSE)</f>
        <v>Information and Record Clerks</v>
      </c>
      <c r="F491" s="77" t="str">
        <f t="shared" si="35"/>
        <v>43-4000 Information and Record Clerks</v>
      </c>
      <c r="G491" s="77" t="s">
        <v>1545</v>
      </c>
      <c r="H491" s="77" t="s">
        <v>1546</v>
      </c>
      <c r="I491" s="77" t="s">
        <v>1547</v>
      </c>
      <c r="J491" s="78" t="str">
        <f>CONCATENATE(H491, " (", R491, ")")</f>
        <v>Receptionists and Information Clerks ($29,896)</v>
      </c>
      <c r="K491" s="70">
        <v>10.285649002</v>
      </c>
      <c r="L491" s="70">
        <v>12.1394848215</v>
      </c>
      <c r="M491" s="70">
        <v>14.3729076049</v>
      </c>
      <c r="N491" s="70">
        <v>14.6200632631</v>
      </c>
      <c r="O491" s="70">
        <v>16.990068160100002</v>
      </c>
      <c r="P491" s="70">
        <v>19.4424191192</v>
      </c>
      <c r="Q491" s="71">
        <v>29895.647818199999</v>
      </c>
      <c r="R491" s="71" t="str">
        <f>TEXT(Q491, "$#,###")</f>
        <v>$29,896</v>
      </c>
      <c r="S491" s="68" t="s">
        <v>307</v>
      </c>
      <c r="T491" s="68" t="s">
        <v>8</v>
      </c>
      <c r="U491" s="68" t="s">
        <v>317</v>
      </c>
      <c r="V491" s="61">
        <v>21841.2306656</v>
      </c>
      <c r="W491" s="61">
        <v>23587.956636399998</v>
      </c>
      <c r="X491" s="61">
        <f>W491-V491</f>
        <v>1746.7259707999983</v>
      </c>
      <c r="Y491" s="72">
        <f>X491/V491</f>
        <v>7.9973788910672361E-2</v>
      </c>
      <c r="Z491" s="61">
        <v>23587.956636399998</v>
      </c>
      <c r="AA491" s="61">
        <v>24808.247150499999</v>
      </c>
      <c r="AB491" s="61">
        <f>AA491-Z491</f>
        <v>1220.290514100001</v>
      </c>
      <c r="AC491" s="72">
        <f>AB491/Z491</f>
        <v>5.1733625464483735E-2</v>
      </c>
      <c r="AD491" s="61">
        <v>13064.3074172</v>
      </c>
      <c r="AE491" s="61">
        <v>3266.0768543099998</v>
      </c>
      <c r="AF491" s="61">
        <v>8651.0493869599995</v>
      </c>
      <c r="AG491" s="61">
        <v>2883.6831289900001</v>
      </c>
      <c r="AH491" s="62">
        <v>0.12</v>
      </c>
      <c r="AI491" s="61">
        <v>23045.524810499999</v>
      </c>
      <c r="AJ491" s="61">
        <v>19347.990066800001</v>
      </c>
      <c r="AK491" s="63">
        <f>AJ491/AI491</f>
        <v>0.83955519459399219</v>
      </c>
      <c r="AL491" s="73">
        <v>94.2</v>
      </c>
      <c r="AM491" s="74">
        <v>0.87777099999999997</v>
      </c>
      <c r="AN491" s="74">
        <v>0.88449299999999997</v>
      </c>
      <c r="AO491" s="75">
        <v>2.4354143071599998E-2</v>
      </c>
      <c r="AP491" s="75">
        <v>8.3772949944299999E-2</v>
      </c>
      <c r="AQ491" s="75">
        <v>0.10336741726900001</v>
      </c>
      <c r="AR491" s="75">
        <v>0.25508465562100002</v>
      </c>
      <c r="AS491" s="75">
        <v>0.16872833985499999</v>
      </c>
      <c r="AT491" s="75">
        <v>0.14614248984600001</v>
      </c>
      <c r="AU491" s="75">
        <v>0.13481775748899999</v>
      </c>
      <c r="AV491" s="75">
        <v>8.3732246904300006E-2</v>
      </c>
      <c r="AW491" s="61">
        <v>39</v>
      </c>
      <c r="AX491" s="61">
        <v>74</v>
      </c>
      <c r="AY491" s="61">
        <v>42</v>
      </c>
      <c r="AZ491" s="61">
        <v>36</v>
      </c>
      <c r="BA491" s="61">
        <v>43</v>
      </c>
      <c r="BB491" s="61">
        <f>SUM(AW491:BA491)</f>
        <v>234</v>
      </c>
      <c r="BC491" s="61">
        <f>BA491-AW491</f>
        <v>4</v>
      </c>
      <c r="BD491" s="62">
        <f>BC491/AW491</f>
        <v>0.10256410256410256</v>
      </c>
      <c r="BE491" s="67">
        <f>IF(K491&lt;BE$6,1,0)</f>
        <v>1</v>
      </c>
      <c r="BF491" s="67">
        <f>+IF(AND(K491&gt;=BF$5,K491&lt;BF$6),1,0)</f>
        <v>0</v>
      </c>
      <c r="BG491" s="67">
        <f>+IF(AND(K491&gt;=BG$5,K491&lt;BG$6),1,0)</f>
        <v>0</v>
      </c>
      <c r="BH491" s="67">
        <f>+IF(AND(K491&gt;=BH$5,K491&lt;BH$6),1,0)</f>
        <v>0</v>
      </c>
      <c r="BI491" s="67">
        <f>+IF(K491&gt;=BI$6,1,0)</f>
        <v>0</v>
      </c>
      <c r="BJ491" s="67">
        <f>IF(M491&lt;BJ$6,1,0)</f>
        <v>1</v>
      </c>
      <c r="BK491" s="67">
        <f>+IF(AND(M491&gt;=BK$5,M491&lt;BK$6),1,0)</f>
        <v>0</v>
      </c>
      <c r="BL491" s="67">
        <f>+IF(AND(M491&gt;=BL$5,M491&lt;BL$6),1,0)</f>
        <v>0</v>
      </c>
      <c r="BM491" s="67">
        <f>+IF(AND(M491&gt;=BM$5,M491&lt;BM$6),1,0)</f>
        <v>0</v>
      </c>
      <c r="BN491" s="67">
        <f>+IF(M491&gt;=BN$6,1,0)</f>
        <v>0</v>
      </c>
      <c r="BO491" s="67" t="str">
        <f>+IF(M491&gt;=BO$6,"YES","NO")</f>
        <v>NO</v>
      </c>
      <c r="BP491" s="67" t="str">
        <f>+IF(K491&gt;=BP$6,"YES","NO")</f>
        <v>NO</v>
      </c>
      <c r="BQ491" s="67" t="str">
        <f>+IF(ISERROR(VLOOKUP(E491,'[1]Hi Tech List (2020)'!$A$2:$B$84,1,FALSE)),"NO","YES")</f>
        <v>NO</v>
      </c>
      <c r="BR491" s="67" t="str">
        <f>IF(AL491&gt;=BR$6,"YES","NO")</f>
        <v>NO</v>
      </c>
      <c r="BS491" s="67" t="str">
        <f>IF(AB491&gt;BS$6,"YES","NO")</f>
        <v>YES</v>
      </c>
      <c r="BT491" s="67" t="str">
        <f>IF(AC491&gt;BT$6,"YES","NO")</f>
        <v>NO</v>
      </c>
      <c r="BU491" s="67" t="str">
        <f>IF(AD491&gt;BU$6,"YES","NO")</f>
        <v>YES</v>
      </c>
      <c r="BV491" s="67" t="str">
        <f>IF(OR(BS491="YES",BT491="YES",BU491="YES"),"YES","NO")</f>
        <v>YES</v>
      </c>
      <c r="BW491" s="67" t="str">
        <f>+IF(BE491=1,BE$8,IF(BF491=1,BF$8,IF(BG491=1,BG$8,IF(BH491=1,BH$8,BI$8))))</f>
        <v>&lt;$15</v>
      </c>
      <c r="BX491" s="67" t="str">
        <f>+IF(BJ491=1,BJ$8,IF(BK491=1,BK$8,IF(BL491=1,BL$8,IF(BM491=1,BM$8,BN$8))))</f>
        <v>&lt;$15</v>
      </c>
    </row>
    <row r="492" spans="1:76" ht="25.5" hidden="1" x14ac:dyDescent="0.2">
      <c r="A492" s="77" t="str">
        <f t="shared" si="32"/>
        <v>43-0000</v>
      </c>
      <c r="B492" s="77" t="str">
        <f>VLOOKUP(A492,'[1]2- &amp; 3-digit SOC'!$A$1:$B$121,2,FALSE)</f>
        <v>Office and Administrative Support Occupations</v>
      </c>
      <c r="C492" s="77" t="str">
        <f t="shared" si="33"/>
        <v>43-0000 Office and Administrative Support Occupations</v>
      </c>
      <c r="D492" s="77" t="str">
        <f t="shared" si="34"/>
        <v>43-4000</v>
      </c>
      <c r="E492" s="77" t="str">
        <f>VLOOKUP(D492,'[1]2- &amp; 3-digit SOC'!$A$1:$B$121,2,FALSE)</f>
        <v>Information and Record Clerks</v>
      </c>
      <c r="F492" s="77" t="str">
        <f t="shared" si="35"/>
        <v>43-4000 Information and Record Clerks</v>
      </c>
      <c r="G492" s="77" t="s">
        <v>1548</v>
      </c>
      <c r="H492" s="77" t="s">
        <v>1549</v>
      </c>
      <c r="I492" s="77" t="s">
        <v>1550</v>
      </c>
      <c r="J492" s="78" t="str">
        <f>CONCATENATE(H492, " (", R492, ")")</f>
        <v>Reservation and Transportation Ticket Agents and Travel Clerks ($55,649)</v>
      </c>
      <c r="K492" s="70">
        <v>13.453641767100001</v>
      </c>
      <c r="L492" s="70">
        <v>16.595448465899999</v>
      </c>
      <c r="M492" s="70">
        <v>26.754453896400001</v>
      </c>
      <c r="N492" s="70">
        <v>25.414321451999999</v>
      </c>
      <c r="O492" s="70">
        <v>33.658319185700002</v>
      </c>
      <c r="P492" s="70">
        <v>38.730439953000001</v>
      </c>
      <c r="Q492" s="71">
        <v>55649.264104399997</v>
      </c>
      <c r="R492" s="71" t="str">
        <f>TEXT(Q492, "$#,###")</f>
        <v>$55,649</v>
      </c>
      <c r="S492" s="68" t="s">
        <v>307</v>
      </c>
      <c r="T492" s="68" t="s">
        <v>8</v>
      </c>
      <c r="U492" s="68" t="s">
        <v>317</v>
      </c>
      <c r="V492" s="61">
        <v>8626.4241609399996</v>
      </c>
      <c r="W492" s="61">
        <v>8141.4050062699998</v>
      </c>
      <c r="X492" s="61">
        <f>W492-V492</f>
        <v>-485.01915466999981</v>
      </c>
      <c r="Y492" s="72">
        <f>X492/V492</f>
        <v>-5.6224821040697412E-2</v>
      </c>
      <c r="Z492" s="61">
        <v>8141.4050062699998</v>
      </c>
      <c r="AA492" s="61">
        <v>8465.7154620500005</v>
      </c>
      <c r="AB492" s="61">
        <f>AA492-Z492</f>
        <v>324.31045578000067</v>
      </c>
      <c r="AC492" s="72">
        <f>AB492/Z492</f>
        <v>3.9834703657444515E-2</v>
      </c>
      <c r="AD492" s="61">
        <v>3800.99679199</v>
      </c>
      <c r="AE492" s="61">
        <v>950.24919799700001</v>
      </c>
      <c r="AF492" s="61">
        <v>2552.7349436600002</v>
      </c>
      <c r="AG492" s="61">
        <v>850.91164788599997</v>
      </c>
      <c r="AH492" s="62">
        <v>0.10299999999999999</v>
      </c>
      <c r="AI492" s="61">
        <v>7995.9312884700003</v>
      </c>
      <c r="AJ492" s="61">
        <v>2085.87355536</v>
      </c>
      <c r="AK492" s="63">
        <f>AJ492/AI492</f>
        <v>0.26086686842441914</v>
      </c>
      <c r="AL492" s="73">
        <v>94.4</v>
      </c>
      <c r="AM492" s="74">
        <v>2.6025399999999999</v>
      </c>
      <c r="AN492" s="74">
        <v>2.6341830000000002</v>
      </c>
      <c r="AO492" s="76" t="s">
        <v>90</v>
      </c>
      <c r="AP492" s="75">
        <v>1.0194664690000001E-2</v>
      </c>
      <c r="AQ492" s="75">
        <v>3.5072401642100001E-2</v>
      </c>
      <c r="AR492" s="75">
        <v>0.186353679297</v>
      </c>
      <c r="AS492" s="75">
        <v>0.17443141089600001</v>
      </c>
      <c r="AT492" s="75">
        <v>0.25139824158899998</v>
      </c>
      <c r="AU492" s="75">
        <v>0.27758322487300002</v>
      </c>
      <c r="AV492" s="75">
        <v>6.4147731721200002E-2</v>
      </c>
      <c r="AW492" s="61">
        <v>18</v>
      </c>
      <c r="AX492" s="61">
        <v>29</v>
      </c>
      <c r="AY492" s="61">
        <v>14</v>
      </c>
      <c r="AZ492" s="61">
        <v>22</v>
      </c>
      <c r="BA492" s="61">
        <v>12</v>
      </c>
      <c r="BB492" s="61">
        <f>SUM(AW492:BA492)</f>
        <v>95</v>
      </c>
      <c r="BC492" s="61">
        <f>BA492-AW492</f>
        <v>-6</v>
      </c>
      <c r="BD492" s="62">
        <f>BC492/AW492</f>
        <v>-0.33333333333333331</v>
      </c>
      <c r="BE492" s="67">
        <f>IF(K492&lt;BE$6,1,0)</f>
        <v>1</v>
      </c>
      <c r="BF492" s="67">
        <f>+IF(AND(K492&gt;=BF$5,K492&lt;BF$6),1,0)</f>
        <v>0</v>
      </c>
      <c r="BG492" s="67">
        <f>+IF(AND(K492&gt;=BG$5,K492&lt;BG$6),1,0)</f>
        <v>0</v>
      </c>
      <c r="BH492" s="67">
        <f>+IF(AND(K492&gt;=BH$5,K492&lt;BH$6),1,0)</f>
        <v>0</v>
      </c>
      <c r="BI492" s="67">
        <f>+IF(K492&gt;=BI$6,1,0)</f>
        <v>0</v>
      </c>
      <c r="BJ492" s="67">
        <f>IF(M492&lt;BJ$6,1,0)</f>
        <v>0</v>
      </c>
      <c r="BK492" s="67">
        <f>+IF(AND(M492&gt;=BK$5,M492&lt;BK$6),1,0)</f>
        <v>0</v>
      </c>
      <c r="BL492" s="67">
        <f>+IF(AND(M492&gt;=BL$5,M492&lt;BL$6),1,0)</f>
        <v>0</v>
      </c>
      <c r="BM492" s="67">
        <f>+IF(AND(M492&gt;=BM$5,M492&lt;BM$6),1,0)</f>
        <v>1</v>
      </c>
      <c r="BN492" s="67">
        <f>+IF(M492&gt;=BN$6,1,0)</f>
        <v>0</v>
      </c>
      <c r="BO492" s="67" t="str">
        <f>+IF(M492&gt;=BO$6,"YES","NO")</f>
        <v>YES</v>
      </c>
      <c r="BP492" s="67" t="str">
        <f>+IF(K492&gt;=BP$6,"YES","NO")</f>
        <v>NO</v>
      </c>
      <c r="BQ492" s="67" t="str">
        <f>+IF(ISERROR(VLOOKUP(E492,'[1]Hi Tech List (2020)'!$A$2:$B$84,1,FALSE)),"NO","YES")</f>
        <v>NO</v>
      </c>
      <c r="BR492" s="67" t="str">
        <f>IF(AL492&gt;=BR$6,"YES","NO")</f>
        <v>NO</v>
      </c>
      <c r="BS492" s="67" t="str">
        <f>IF(AB492&gt;BS$6,"YES","NO")</f>
        <v>YES</v>
      </c>
      <c r="BT492" s="67" t="str">
        <f>IF(AC492&gt;BT$6,"YES","NO")</f>
        <v>NO</v>
      </c>
      <c r="BU492" s="67" t="str">
        <f>IF(AD492&gt;BU$6,"YES","NO")</f>
        <v>YES</v>
      </c>
      <c r="BV492" s="67" t="str">
        <f>IF(OR(BS492="YES",BT492="YES",BU492="YES"),"YES","NO")</f>
        <v>YES</v>
      </c>
      <c r="BW492" s="67" t="str">
        <f>+IF(BE492=1,BE$8,IF(BF492=1,BF$8,IF(BG492=1,BG$8,IF(BH492=1,BH$8,BI$8))))</f>
        <v>&lt;$15</v>
      </c>
      <c r="BX492" s="67" t="str">
        <f>+IF(BJ492=1,BJ$8,IF(BK492=1,BK$8,IF(BL492=1,BL$8,IF(BM492=1,BM$8,BN$8))))</f>
        <v>$25-30</v>
      </c>
    </row>
    <row r="493" spans="1:76" hidden="1" x14ac:dyDescent="0.2">
      <c r="A493" s="77" t="str">
        <f t="shared" si="32"/>
        <v>43-0000</v>
      </c>
      <c r="B493" s="77" t="str">
        <f>VLOOKUP(A493,'[1]2- &amp; 3-digit SOC'!$A$1:$B$121,2,FALSE)</f>
        <v>Office and Administrative Support Occupations</v>
      </c>
      <c r="C493" s="77" t="str">
        <f t="shared" si="33"/>
        <v>43-0000 Office and Administrative Support Occupations</v>
      </c>
      <c r="D493" s="77" t="str">
        <f t="shared" si="34"/>
        <v>43-4000</v>
      </c>
      <c r="E493" s="77" t="str">
        <f>VLOOKUP(D493,'[1]2- &amp; 3-digit SOC'!$A$1:$B$121,2,FALSE)</f>
        <v>Information and Record Clerks</v>
      </c>
      <c r="F493" s="77" t="str">
        <f t="shared" si="35"/>
        <v>43-4000 Information and Record Clerks</v>
      </c>
      <c r="G493" s="77" t="s">
        <v>1551</v>
      </c>
      <c r="H493" s="77" t="s">
        <v>1552</v>
      </c>
      <c r="I493" s="77" t="s">
        <v>1553</v>
      </c>
      <c r="J493" s="78" t="str">
        <f>CONCATENATE(H493, " (", R493, ")")</f>
        <v>Information and Record Clerks, All Other ($38,437)</v>
      </c>
      <c r="K493" s="70">
        <v>12.501317180899999</v>
      </c>
      <c r="L493" s="70">
        <v>14.549256316399999</v>
      </c>
      <c r="M493" s="70">
        <v>18.479504050399999</v>
      </c>
      <c r="N493" s="70">
        <v>19.290706877400002</v>
      </c>
      <c r="O493" s="70">
        <v>23.341977285999999</v>
      </c>
      <c r="P493" s="70">
        <v>27.903555799500001</v>
      </c>
      <c r="Q493" s="71">
        <v>38437.368424799999</v>
      </c>
      <c r="R493" s="71" t="str">
        <f>TEXT(Q493, "$#,###")</f>
        <v>$38,437</v>
      </c>
      <c r="S493" s="68" t="s">
        <v>307</v>
      </c>
      <c r="T493" s="68" t="s">
        <v>8</v>
      </c>
      <c r="U493" s="68" t="s">
        <v>317</v>
      </c>
      <c r="V493" s="61">
        <v>4240.3234174600002</v>
      </c>
      <c r="W493" s="61">
        <v>4337.2187366799999</v>
      </c>
      <c r="X493" s="61">
        <f>W493-V493</f>
        <v>96.895319219999692</v>
      </c>
      <c r="Y493" s="72">
        <f>X493/V493</f>
        <v>2.2850926611168977E-2</v>
      </c>
      <c r="Z493" s="61">
        <v>4337.2187366799999</v>
      </c>
      <c r="AA493" s="61">
        <v>4491.4701918000001</v>
      </c>
      <c r="AB493" s="61">
        <f>AA493-Z493</f>
        <v>154.25145512000017</v>
      </c>
      <c r="AC493" s="72">
        <f>AB493/Z493</f>
        <v>3.5564601299789333E-2</v>
      </c>
      <c r="AD493" s="61">
        <v>1984.50493299</v>
      </c>
      <c r="AE493" s="61">
        <v>496.12623324700002</v>
      </c>
      <c r="AF493" s="61">
        <v>1344.84081692</v>
      </c>
      <c r="AG493" s="61">
        <v>448.28027230700002</v>
      </c>
      <c r="AH493" s="62">
        <v>0.10199999999999999</v>
      </c>
      <c r="AI493" s="61">
        <v>4260.0897267399996</v>
      </c>
      <c r="AJ493" s="61">
        <v>2314.5150851100002</v>
      </c>
      <c r="AK493" s="63">
        <f>AJ493/AI493</f>
        <v>0.54330195690060379</v>
      </c>
      <c r="AL493" s="73">
        <v>92.7</v>
      </c>
      <c r="AM493" s="74">
        <v>1.027228</v>
      </c>
      <c r="AN493" s="74">
        <v>1.021747</v>
      </c>
      <c r="AO493" s="75">
        <v>5.24726931736E-3</v>
      </c>
      <c r="AP493" s="75">
        <v>3.3229623589299997E-2</v>
      </c>
      <c r="AQ493" s="75">
        <v>5.0262400529800001E-2</v>
      </c>
      <c r="AR493" s="75">
        <v>0.20628864138899999</v>
      </c>
      <c r="AS493" s="75">
        <v>0.21782096333500001</v>
      </c>
      <c r="AT493" s="75">
        <v>0.21585617512999999</v>
      </c>
      <c r="AU493" s="75">
        <v>0.181241041607</v>
      </c>
      <c r="AV493" s="75">
        <v>9.0053885102199999E-2</v>
      </c>
      <c r="AW493" s="61">
        <v>2</v>
      </c>
      <c r="AX493" s="61">
        <v>0</v>
      </c>
      <c r="AY493" s="61">
        <v>0</v>
      </c>
      <c r="AZ493" s="61">
        <v>0</v>
      </c>
      <c r="BA493" s="61">
        <v>0</v>
      </c>
      <c r="BB493" s="61">
        <f>SUM(AW493:BA493)</f>
        <v>2</v>
      </c>
      <c r="BC493" s="61">
        <f>BA493-AW493</f>
        <v>-2</v>
      </c>
      <c r="BD493" s="62">
        <f>BC493/AW493</f>
        <v>-1</v>
      </c>
      <c r="BE493" s="67">
        <f>IF(K493&lt;BE$6,1,0)</f>
        <v>1</v>
      </c>
      <c r="BF493" s="67">
        <f>+IF(AND(K493&gt;=BF$5,K493&lt;BF$6),1,0)</f>
        <v>0</v>
      </c>
      <c r="BG493" s="67">
        <f>+IF(AND(K493&gt;=BG$5,K493&lt;BG$6),1,0)</f>
        <v>0</v>
      </c>
      <c r="BH493" s="67">
        <f>+IF(AND(K493&gt;=BH$5,K493&lt;BH$6),1,0)</f>
        <v>0</v>
      </c>
      <c r="BI493" s="67">
        <f>+IF(K493&gt;=BI$6,1,0)</f>
        <v>0</v>
      </c>
      <c r="BJ493" s="67">
        <f>IF(M493&lt;BJ$6,1,0)</f>
        <v>0</v>
      </c>
      <c r="BK493" s="67">
        <f>+IF(AND(M493&gt;=BK$5,M493&lt;BK$6),1,0)</f>
        <v>1</v>
      </c>
      <c r="BL493" s="67">
        <f>+IF(AND(M493&gt;=BL$5,M493&lt;BL$6),1,0)</f>
        <v>0</v>
      </c>
      <c r="BM493" s="67">
        <f>+IF(AND(M493&gt;=BM$5,M493&lt;BM$6),1,0)</f>
        <v>0</v>
      </c>
      <c r="BN493" s="67">
        <f>+IF(M493&gt;=BN$6,1,0)</f>
        <v>0</v>
      </c>
      <c r="BO493" s="67" t="str">
        <f>+IF(M493&gt;=BO$6,"YES","NO")</f>
        <v>NO</v>
      </c>
      <c r="BP493" s="67" t="str">
        <f>+IF(K493&gt;=BP$6,"YES","NO")</f>
        <v>NO</v>
      </c>
      <c r="BQ493" s="67" t="str">
        <f>+IF(ISERROR(VLOOKUP(E493,'[1]Hi Tech List (2020)'!$A$2:$B$84,1,FALSE)),"NO","YES")</f>
        <v>NO</v>
      </c>
      <c r="BR493" s="67" t="str">
        <f>IF(AL493&gt;=BR$6,"YES","NO")</f>
        <v>NO</v>
      </c>
      <c r="BS493" s="67" t="str">
        <f>IF(AB493&gt;BS$6,"YES","NO")</f>
        <v>YES</v>
      </c>
      <c r="BT493" s="67" t="str">
        <f>IF(AC493&gt;BT$6,"YES","NO")</f>
        <v>NO</v>
      </c>
      <c r="BU493" s="67" t="str">
        <f>IF(AD493&gt;BU$6,"YES","NO")</f>
        <v>YES</v>
      </c>
      <c r="BV493" s="67" t="str">
        <f>IF(OR(BS493="YES",BT493="YES",BU493="YES"),"YES","NO")</f>
        <v>YES</v>
      </c>
      <c r="BW493" s="67" t="str">
        <f>+IF(BE493=1,BE$8,IF(BF493=1,BF$8,IF(BG493=1,BG$8,IF(BH493=1,BH$8,BI$8))))</f>
        <v>&lt;$15</v>
      </c>
      <c r="BX493" s="67" t="str">
        <f>+IF(BJ493=1,BJ$8,IF(BK493=1,BK$8,IF(BL493=1,BL$8,IF(BM493=1,BM$8,BN$8))))</f>
        <v>$15-20</v>
      </c>
    </row>
    <row r="494" spans="1:76" hidden="1" x14ac:dyDescent="0.2">
      <c r="A494" s="77" t="str">
        <f t="shared" si="32"/>
        <v>43-0000</v>
      </c>
      <c r="B494" s="77" t="str">
        <f>VLOOKUP(A494,'[1]2- &amp; 3-digit SOC'!$A$1:$B$121,2,FALSE)</f>
        <v>Office and Administrative Support Occupations</v>
      </c>
      <c r="C494" s="77" t="str">
        <f t="shared" si="33"/>
        <v>43-0000 Office and Administrative Support Occupations</v>
      </c>
      <c r="D494" s="77" t="str">
        <f t="shared" si="34"/>
        <v>43-5000</v>
      </c>
      <c r="E494" s="77" t="str">
        <f>VLOOKUP(D494,'[1]2- &amp; 3-digit SOC'!$A$1:$B$121,2,FALSE)</f>
        <v>Material Recording, Scheduling, Dispatching, and Distributing Workers</v>
      </c>
      <c r="F494" s="77" t="str">
        <f t="shared" si="35"/>
        <v>43-5000 Material Recording, Scheduling, Dispatching, and Distributing Workers</v>
      </c>
      <c r="G494" s="77" t="s">
        <v>1554</v>
      </c>
      <c r="H494" s="77" t="s">
        <v>1555</v>
      </c>
      <c r="I494" s="77" t="s">
        <v>1556</v>
      </c>
      <c r="J494" s="78" t="str">
        <f>CONCATENATE(H494, " (", R494, ")")</f>
        <v>Cargo and Freight Agents ($42,074)</v>
      </c>
      <c r="K494" s="70">
        <v>12.8003182518</v>
      </c>
      <c r="L494" s="70">
        <v>16.1749927093</v>
      </c>
      <c r="M494" s="70">
        <v>20.2280009453</v>
      </c>
      <c r="N494" s="70">
        <v>21.452132059099998</v>
      </c>
      <c r="O494" s="70">
        <v>25.761049439699999</v>
      </c>
      <c r="P494" s="70">
        <v>30.673307688600001</v>
      </c>
      <c r="Q494" s="71">
        <v>42074.241966200003</v>
      </c>
      <c r="R494" s="71" t="str">
        <f>TEXT(Q494, "$#,###")</f>
        <v>$42,074</v>
      </c>
      <c r="S494" s="68" t="s">
        <v>307</v>
      </c>
      <c r="T494" s="68" t="s">
        <v>8</v>
      </c>
      <c r="U494" s="68" t="s">
        <v>317</v>
      </c>
      <c r="V494" s="61">
        <v>2984.8798493200002</v>
      </c>
      <c r="W494" s="61">
        <v>2978.8142972300002</v>
      </c>
      <c r="X494" s="61">
        <f>W494-V494</f>
        <v>-6.0655520899999829</v>
      </c>
      <c r="Y494" s="72">
        <f>X494/V494</f>
        <v>-2.0320925451594997E-3</v>
      </c>
      <c r="Z494" s="61">
        <v>2978.8142972300002</v>
      </c>
      <c r="AA494" s="61">
        <v>3244.94297069</v>
      </c>
      <c r="AB494" s="61">
        <f>AA494-Z494</f>
        <v>266.12867345999985</v>
      </c>
      <c r="AC494" s="72">
        <f>AB494/Z494</f>
        <v>8.934047137731041E-2</v>
      </c>
      <c r="AD494" s="61">
        <v>1375.4183281600001</v>
      </c>
      <c r="AE494" s="61">
        <v>343.85458203899998</v>
      </c>
      <c r="AF494" s="61">
        <v>794.32031337000001</v>
      </c>
      <c r="AG494" s="61">
        <v>264.77343779</v>
      </c>
      <c r="AH494" s="62">
        <v>8.5999999999999993E-2</v>
      </c>
      <c r="AI494" s="61">
        <v>2849.3410354900002</v>
      </c>
      <c r="AJ494" s="61">
        <v>1574.9726995399999</v>
      </c>
      <c r="AK494" s="63">
        <f>AJ494/AI494</f>
        <v>0.55274980422592779</v>
      </c>
      <c r="AL494" s="73">
        <v>90.8</v>
      </c>
      <c r="AM494" s="74">
        <v>1.171036</v>
      </c>
      <c r="AN494" s="74">
        <v>1.2047760000000001</v>
      </c>
      <c r="AO494" s="76" t="s">
        <v>90</v>
      </c>
      <c r="AP494" s="75">
        <v>2.8571462028E-2</v>
      </c>
      <c r="AQ494" s="75">
        <v>5.4662451632499998E-2</v>
      </c>
      <c r="AR494" s="75">
        <v>0.22873781970099999</v>
      </c>
      <c r="AS494" s="75">
        <v>0.222795159385</v>
      </c>
      <c r="AT494" s="75">
        <v>0.23765525348800001</v>
      </c>
      <c r="AU494" s="75">
        <v>0.18437401761300001</v>
      </c>
      <c r="AV494" s="75">
        <v>4.1357158384400003E-2</v>
      </c>
      <c r="AW494" s="61">
        <v>2</v>
      </c>
      <c r="AX494" s="61">
        <v>0</v>
      </c>
      <c r="AY494" s="61">
        <v>0</v>
      </c>
      <c r="AZ494" s="61">
        <v>0</v>
      </c>
      <c r="BA494" s="61">
        <v>0</v>
      </c>
      <c r="BB494" s="61">
        <f>SUM(AW494:BA494)</f>
        <v>2</v>
      </c>
      <c r="BC494" s="61">
        <f>BA494-AW494</f>
        <v>-2</v>
      </c>
      <c r="BD494" s="62">
        <f>BC494/AW494</f>
        <v>-1</v>
      </c>
      <c r="BE494" s="67">
        <f>IF(K494&lt;BE$6,1,0)</f>
        <v>1</v>
      </c>
      <c r="BF494" s="67">
        <f>+IF(AND(K494&gt;=BF$5,K494&lt;BF$6),1,0)</f>
        <v>0</v>
      </c>
      <c r="BG494" s="67">
        <f>+IF(AND(K494&gt;=BG$5,K494&lt;BG$6),1,0)</f>
        <v>0</v>
      </c>
      <c r="BH494" s="67">
        <f>+IF(AND(K494&gt;=BH$5,K494&lt;BH$6),1,0)</f>
        <v>0</v>
      </c>
      <c r="BI494" s="67">
        <f>+IF(K494&gt;=BI$6,1,0)</f>
        <v>0</v>
      </c>
      <c r="BJ494" s="67">
        <f>IF(M494&lt;BJ$6,1,0)</f>
        <v>0</v>
      </c>
      <c r="BK494" s="67">
        <f>+IF(AND(M494&gt;=BK$5,M494&lt;BK$6),1,0)</f>
        <v>0</v>
      </c>
      <c r="BL494" s="67">
        <f>+IF(AND(M494&gt;=BL$5,M494&lt;BL$6),1,0)</f>
        <v>1</v>
      </c>
      <c r="BM494" s="67">
        <f>+IF(AND(M494&gt;=BM$5,M494&lt;BM$6),1,0)</f>
        <v>0</v>
      </c>
      <c r="BN494" s="67">
        <f>+IF(M494&gt;=BN$6,1,0)</f>
        <v>0</v>
      </c>
      <c r="BO494" s="67" t="str">
        <f>+IF(M494&gt;=BO$6,"YES","NO")</f>
        <v>NO</v>
      </c>
      <c r="BP494" s="67" t="str">
        <f>+IF(K494&gt;=BP$6,"YES","NO")</f>
        <v>NO</v>
      </c>
      <c r="BQ494" s="67" t="str">
        <f>+IF(ISERROR(VLOOKUP(E494,'[1]Hi Tech List (2020)'!$A$2:$B$84,1,FALSE)),"NO","YES")</f>
        <v>NO</v>
      </c>
      <c r="BR494" s="67" t="str">
        <f>IF(AL494&gt;=BR$6,"YES","NO")</f>
        <v>NO</v>
      </c>
      <c r="BS494" s="67" t="str">
        <f>IF(AB494&gt;BS$6,"YES","NO")</f>
        <v>YES</v>
      </c>
      <c r="BT494" s="67" t="str">
        <f>IF(AC494&gt;BT$6,"YES","NO")</f>
        <v>NO</v>
      </c>
      <c r="BU494" s="67" t="str">
        <f>IF(AD494&gt;BU$6,"YES","NO")</f>
        <v>YES</v>
      </c>
      <c r="BV494" s="67" t="str">
        <f>IF(OR(BS494="YES",BT494="YES",BU494="YES"),"YES","NO")</f>
        <v>YES</v>
      </c>
      <c r="BW494" s="67" t="str">
        <f>+IF(BE494=1,BE$8,IF(BF494=1,BF$8,IF(BG494=1,BG$8,IF(BH494=1,BH$8,BI$8))))</f>
        <v>&lt;$15</v>
      </c>
      <c r="BX494" s="67" t="str">
        <f>+IF(BJ494=1,BJ$8,IF(BK494=1,BK$8,IF(BL494=1,BL$8,IF(BM494=1,BM$8,BN$8))))</f>
        <v>$20-25</v>
      </c>
    </row>
    <row r="495" spans="1:76" hidden="1" x14ac:dyDescent="0.2">
      <c r="A495" s="77" t="str">
        <f t="shared" si="32"/>
        <v>43-0000</v>
      </c>
      <c r="B495" s="77" t="str">
        <f>VLOOKUP(A495,'[1]2- &amp; 3-digit SOC'!$A$1:$B$121,2,FALSE)</f>
        <v>Office and Administrative Support Occupations</v>
      </c>
      <c r="C495" s="77" t="str">
        <f t="shared" si="33"/>
        <v>43-0000 Office and Administrative Support Occupations</v>
      </c>
      <c r="D495" s="77" t="str">
        <f t="shared" si="34"/>
        <v>43-5000</v>
      </c>
      <c r="E495" s="77" t="str">
        <f>VLOOKUP(D495,'[1]2- &amp; 3-digit SOC'!$A$1:$B$121,2,FALSE)</f>
        <v>Material Recording, Scheduling, Dispatching, and Distributing Workers</v>
      </c>
      <c r="F495" s="77" t="str">
        <f t="shared" si="35"/>
        <v>43-5000 Material Recording, Scheduling, Dispatching, and Distributing Workers</v>
      </c>
      <c r="G495" s="77" t="s">
        <v>1557</v>
      </c>
      <c r="H495" s="77" t="s">
        <v>1558</v>
      </c>
      <c r="I495" s="77" t="s">
        <v>1559</v>
      </c>
      <c r="J495" s="78" t="str">
        <f>CONCATENATE(H495, " (", R495, ")")</f>
        <v>Couriers and Messengers ($28,165)</v>
      </c>
      <c r="K495" s="70">
        <v>8.7452196341100006</v>
      </c>
      <c r="L495" s="70">
        <v>10.7700676061</v>
      </c>
      <c r="M495" s="70">
        <v>13.540742549300001</v>
      </c>
      <c r="N495" s="70">
        <v>16.279265290200001</v>
      </c>
      <c r="O495" s="70">
        <v>17.156297562199999</v>
      </c>
      <c r="P495" s="70">
        <v>23.625822249700001</v>
      </c>
      <c r="Q495" s="71">
        <v>28164.744502599999</v>
      </c>
      <c r="R495" s="71" t="str">
        <f>TEXT(Q495, "$#,###")</f>
        <v>$28,165</v>
      </c>
      <c r="S495" s="68" t="s">
        <v>307</v>
      </c>
      <c r="T495" s="68" t="s">
        <v>8</v>
      </c>
      <c r="U495" s="68" t="s">
        <v>317</v>
      </c>
      <c r="V495" s="61">
        <v>3433.3483620400002</v>
      </c>
      <c r="W495" s="61">
        <v>3889.04665991</v>
      </c>
      <c r="X495" s="61">
        <f>W495-V495</f>
        <v>455.69829786999981</v>
      </c>
      <c r="Y495" s="72">
        <f>X495/V495</f>
        <v>0.13272707858844726</v>
      </c>
      <c r="Z495" s="61">
        <v>3889.04665991</v>
      </c>
      <c r="AA495" s="61">
        <v>4127.3393161800004</v>
      </c>
      <c r="AB495" s="61">
        <f>AA495-Z495</f>
        <v>238.29265627000041</v>
      </c>
      <c r="AC495" s="72">
        <f>AB495/Z495</f>
        <v>6.1272768652128988E-2</v>
      </c>
      <c r="AD495" s="61">
        <v>1699.14149832</v>
      </c>
      <c r="AE495" s="61">
        <v>424.78537457900001</v>
      </c>
      <c r="AF495" s="61">
        <v>1051.27459086</v>
      </c>
      <c r="AG495" s="61">
        <v>350.42486361900001</v>
      </c>
      <c r="AH495" s="62">
        <v>8.7999999999999995E-2</v>
      </c>
      <c r="AI495" s="61">
        <v>3764.6078076499998</v>
      </c>
      <c r="AJ495" s="61">
        <v>2282.7146736599998</v>
      </c>
      <c r="AK495" s="63">
        <f>AJ495/AI495</f>
        <v>0.60636188158068727</v>
      </c>
      <c r="AL495" s="73">
        <v>105.3</v>
      </c>
      <c r="AM495" s="74">
        <v>1.240029</v>
      </c>
      <c r="AN495" s="74">
        <v>1.211543</v>
      </c>
      <c r="AO495" s="75">
        <v>1.07220079296E-2</v>
      </c>
      <c r="AP495" s="75">
        <v>3.74081720319E-2</v>
      </c>
      <c r="AQ495" s="75">
        <v>9.4260094201799996E-2</v>
      </c>
      <c r="AR495" s="75">
        <v>0.191084508353</v>
      </c>
      <c r="AS495" s="75">
        <v>0.185991599689</v>
      </c>
      <c r="AT495" s="75">
        <v>0.181594108276</v>
      </c>
      <c r="AU495" s="75">
        <v>0.178324764159</v>
      </c>
      <c r="AV495" s="75">
        <v>0.12061474536</v>
      </c>
      <c r="AW495" s="61">
        <v>0</v>
      </c>
      <c r="AX495" s="61">
        <v>0</v>
      </c>
      <c r="AY495" s="61">
        <v>0</v>
      </c>
      <c r="AZ495" s="61">
        <v>0</v>
      </c>
      <c r="BA495" s="61">
        <v>0</v>
      </c>
      <c r="BB495" s="61">
        <f>SUM(AW495:BA495)</f>
        <v>0</v>
      </c>
      <c r="BC495" s="61">
        <f>BA495-AW495</f>
        <v>0</v>
      </c>
      <c r="BD495" s="62">
        <v>0</v>
      </c>
      <c r="BE495" s="67">
        <f>IF(K495&lt;BE$6,1,0)</f>
        <v>1</v>
      </c>
      <c r="BF495" s="67">
        <f>+IF(AND(K495&gt;=BF$5,K495&lt;BF$6),1,0)</f>
        <v>0</v>
      </c>
      <c r="BG495" s="67">
        <f>+IF(AND(K495&gt;=BG$5,K495&lt;BG$6),1,0)</f>
        <v>0</v>
      </c>
      <c r="BH495" s="67">
        <f>+IF(AND(K495&gt;=BH$5,K495&lt;BH$6),1,0)</f>
        <v>0</v>
      </c>
      <c r="BI495" s="67">
        <f>+IF(K495&gt;=BI$6,1,0)</f>
        <v>0</v>
      </c>
      <c r="BJ495" s="67">
        <f>IF(M495&lt;BJ$6,1,0)</f>
        <v>1</v>
      </c>
      <c r="BK495" s="67">
        <f>+IF(AND(M495&gt;=BK$5,M495&lt;BK$6),1,0)</f>
        <v>0</v>
      </c>
      <c r="BL495" s="67">
        <f>+IF(AND(M495&gt;=BL$5,M495&lt;BL$6),1,0)</f>
        <v>0</v>
      </c>
      <c r="BM495" s="67">
        <f>+IF(AND(M495&gt;=BM$5,M495&lt;BM$6),1,0)</f>
        <v>0</v>
      </c>
      <c r="BN495" s="67">
        <f>+IF(M495&gt;=BN$6,1,0)</f>
        <v>0</v>
      </c>
      <c r="BO495" s="67" t="str">
        <f>+IF(M495&gt;=BO$6,"YES","NO")</f>
        <v>NO</v>
      </c>
      <c r="BP495" s="67" t="str">
        <f>+IF(K495&gt;=BP$6,"YES","NO")</f>
        <v>NO</v>
      </c>
      <c r="BQ495" s="67" t="str">
        <f>+IF(ISERROR(VLOOKUP(E495,'[1]Hi Tech List (2020)'!$A$2:$B$84,1,FALSE)),"NO","YES")</f>
        <v>NO</v>
      </c>
      <c r="BR495" s="67" t="str">
        <f>IF(AL495&gt;=BR$6,"YES","NO")</f>
        <v>YES</v>
      </c>
      <c r="BS495" s="67" t="str">
        <f>IF(AB495&gt;BS$6,"YES","NO")</f>
        <v>YES</v>
      </c>
      <c r="BT495" s="67" t="str">
        <f>IF(AC495&gt;BT$6,"YES","NO")</f>
        <v>NO</v>
      </c>
      <c r="BU495" s="67" t="str">
        <f>IF(AD495&gt;BU$6,"YES","NO")</f>
        <v>YES</v>
      </c>
      <c r="BV495" s="67" t="str">
        <f>IF(OR(BS495="YES",BT495="YES",BU495="YES"),"YES","NO")</f>
        <v>YES</v>
      </c>
      <c r="BW495" s="67" t="str">
        <f>+IF(BE495=1,BE$8,IF(BF495=1,BF$8,IF(BG495=1,BG$8,IF(BH495=1,BH$8,BI$8))))</f>
        <v>&lt;$15</v>
      </c>
      <c r="BX495" s="67" t="str">
        <f>+IF(BJ495=1,BJ$8,IF(BK495=1,BK$8,IF(BL495=1,BL$8,IF(BM495=1,BM$8,BN$8))))</f>
        <v>&lt;$15</v>
      </c>
    </row>
    <row r="496" spans="1:76" ht="25.5" hidden="1" x14ac:dyDescent="0.2">
      <c r="A496" s="77" t="str">
        <f t="shared" si="32"/>
        <v>43-0000</v>
      </c>
      <c r="B496" s="77" t="str">
        <f>VLOOKUP(A496,'[1]2- &amp; 3-digit SOC'!$A$1:$B$121,2,FALSE)</f>
        <v>Office and Administrative Support Occupations</v>
      </c>
      <c r="C496" s="77" t="str">
        <f t="shared" si="33"/>
        <v>43-0000 Office and Administrative Support Occupations</v>
      </c>
      <c r="D496" s="77" t="str">
        <f t="shared" si="34"/>
        <v>43-5000</v>
      </c>
      <c r="E496" s="77" t="str">
        <f>VLOOKUP(D496,'[1]2- &amp; 3-digit SOC'!$A$1:$B$121,2,FALSE)</f>
        <v>Material Recording, Scheduling, Dispatching, and Distributing Workers</v>
      </c>
      <c r="F496" s="77" t="str">
        <f t="shared" si="35"/>
        <v>43-5000 Material Recording, Scheduling, Dispatching, and Distributing Workers</v>
      </c>
      <c r="G496" s="77" t="s">
        <v>1560</v>
      </c>
      <c r="H496" s="77" t="s">
        <v>1561</v>
      </c>
      <c r="I496" s="77" t="s">
        <v>1562</v>
      </c>
      <c r="J496" s="78" t="str">
        <f>CONCATENATE(H496, " (", R496, ")")</f>
        <v>Dispatchers, Except Police, Fire, and Ambulance ($39,163)</v>
      </c>
      <c r="K496" s="70">
        <v>11.124830102900001</v>
      </c>
      <c r="L496" s="70">
        <v>14.968616557500001</v>
      </c>
      <c r="M496" s="70">
        <v>18.8282551028</v>
      </c>
      <c r="N496" s="70">
        <v>23.009938890699999</v>
      </c>
      <c r="O496" s="70">
        <v>26.069346575499999</v>
      </c>
      <c r="P496" s="70">
        <v>37.410758365900001</v>
      </c>
      <c r="Q496" s="71">
        <v>39162.7706139</v>
      </c>
      <c r="R496" s="71" t="str">
        <f>TEXT(Q496, "$#,###")</f>
        <v>$39,163</v>
      </c>
      <c r="S496" s="68" t="s">
        <v>307</v>
      </c>
      <c r="T496" s="68" t="s">
        <v>8</v>
      </c>
      <c r="U496" s="68" t="s">
        <v>85</v>
      </c>
      <c r="V496" s="61">
        <v>6291.2152222599998</v>
      </c>
      <c r="W496" s="61">
        <v>6362.8115514299998</v>
      </c>
      <c r="X496" s="61">
        <f>W496-V496</f>
        <v>71.59632916999999</v>
      </c>
      <c r="Y496" s="72">
        <f>X496/V496</f>
        <v>1.1380365579717104E-2</v>
      </c>
      <c r="Z496" s="61">
        <v>6362.8115514299998</v>
      </c>
      <c r="AA496" s="61">
        <v>6569.7863112699997</v>
      </c>
      <c r="AB496" s="61">
        <f>AA496-Z496</f>
        <v>206.97475983999993</v>
      </c>
      <c r="AC496" s="72">
        <f>AB496/Z496</f>
        <v>3.252882128710597E-2</v>
      </c>
      <c r="AD496" s="61">
        <v>2428.7390117999998</v>
      </c>
      <c r="AE496" s="61">
        <v>607.18475294899997</v>
      </c>
      <c r="AF496" s="61">
        <v>1643.24306647</v>
      </c>
      <c r="AG496" s="61">
        <v>547.74768882199999</v>
      </c>
      <c r="AH496" s="62">
        <v>8.5000000000000006E-2</v>
      </c>
      <c r="AI496" s="61">
        <v>6246.24740518</v>
      </c>
      <c r="AJ496" s="61">
        <v>3915.7509057100001</v>
      </c>
      <c r="AK496" s="63">
        <f>AJ496/AI496</f>
        <v>0.62689654310885545</v>
      </c>
      <c r="AL496" s="73">
        <v>95.1</v>
      </c>
      <c r="AM496" s="74">
        <v>1.2756540000000001</v>
      </c>
      <c r="AN496" s="74">
        <v>1.2702979999999999</v>
      </c>
      <c r="AO496" s="75">
        <v>2.0034528717700001E-3</v>
      </c>
      <c r="AP496" s="75">
        <v>2.53051315784E-2</v>
      </c>
      <c r="AQ496" s="75">
        <v>5.2795504225599997E-2</v>
      </c>
      <c r="AR496" s="75">
        <v>0.26434517487699999</v>
      </c>
      <c r="AS496" s="75">
        <v>0.24655355049800001</v>
      </c>
      <c r="AT496" s="75">
        <v>0.21680528641499999</v>
      </c>
      <c r="AU496" s="75">
        <v>0.15236400537399999</v>
      </c>
      <c r="AV496" s="75">
        <v>3.9827894160000002E-2</v>
      </c>
      <c r="AW496" s="61">
        <v>0</v>
      </c>
      <c r="AX496" s="61">
        <v>0</v>
      </c>
      <c r="AY496" s="61">
        <v>0</v>
      </c>
      <c r="AZ496" s="61">
        <v>0</v>
      </c>
      <c r="BA496" s="61">
        <v>0</v>
      </c>
      <c r="BB496" s="61">
        <f>SUM(AW496:BA496)</f>
        <v>0</v>
      </c>
      <c r="BC496" s="61">
        <f>BA496-AW496</f>
        <v>0</v>
      </c>
      <c r="BD496" s="62">
        <v>0</v>
      </c>
      <c r="BE496" s="67">
        <f>IF(K496&lt;BE$6,1,0)</f>
        <v>1</v>
      </c>
      <c r="BF496" s="67">
        <f>+IF(AND(K496&gt;=BF$5,K496&lt;BF$6),1,0)</f>
        <v>0</v>
      </c>
      <c r="BG496" s="67">
        <f>+IF(AND(K496&gt;=BG$5,K496&lt;BG$6),1,0)</f>
        <v>0</v>
      </c>
      <c r="BH496" s="67">
        <f>+IF(AND(K496&gt;=BH$5,K496&lt;BH$6),1,0)</f>
        <v>0</v>
      </c>
      <c r="BI496" s="67">
        <f>+IF(K496&gt;=BI$6,1,0)</f>
        <v>0</v>
      </c>
      <c r="BJ496" s="67">
        <f>IF(M496&lt;BJ$6,1,0)</f>
        <v>0</v>
      </c>
      <c r="BK496" s="67">
        <f>+IF(AND(M496&gt;=BK$5,M496&lt;BK$6),1,0)</f>
        <v>1</v>
      </c>
      <c r="BL496" s="67">
        <f>+IF(AND(M496&gt;=BL$5,M496&lt;BL$6),1,0)</f>
        <v>0</v>
      </c>
      <c r="BM496" s="67">
        <f>+IF(AND(M496&gt;=BM$5,M496&lt;BM$6),1,0)</f>
        <v>0</v>
      </c>
      <c r="BN496" s="67">
        <f>+IF(M496&gt;=BN$6,1,0)</f>
        <v>0</v>
      </c>
      <c r="BO496" s="67" t="str">
        <f>+IF(M496&gt;=BO$6,"YES","NO")</f>
        <v>NO</v>
      </c>
      <c r="BP496" s="67" t="str">
        <f>+IF(K496&gt;=BP$6,"YES","NO")</f>
        <v>NO</v>
      </c>
      <c r="BQ496" s="67" t="str">
        <f>+IF(ISERROR(VLOOKUP(E496,'[1]Hi Tech List (2020)'!$A$2:$B$84,1,FALSE)),"NO","YES")</f>
        <v>NO</v>
      </c>
      <c r="BR496" s="67" t="str">
        <f>IF(AL496&gt;=BR$6,"YES","NO")</f>
        <v>NO</v>
      </c>
      <c r="BS496" s="67" t="str">
        <f>IF(AB496&gt;BS$6,"YES","NO")</f>
        <v>YES</v>
      </c>
      <c r="BT496" s="67" t="str">
        <f>IF(AC496&gt;BT$6,"YES","NO")</f>
        <v>NO</v>
      </c>
      <c r="BU496" s="67" t="str">
        <f>IF(AD496&gt;BU$6,"YES","NO")</f>
        <v>YES</v>
      </c>
      <c r="BV496" s="67" t="str">
        <f>IF(OR(BS496="YES",BT496="YES",BU496="YES"),"YES","NO")</f>
        <v>YES</v>
      </c>
      <c r="BW496" s="67" t="str">
        <f>+IF(BE496=1,BE$8,IF(BF496=1,BF$8,IF(BG496=1,BG$8,IF(BH496=1,BH$8,BI$8))))</f>
        <v>&lt;$15</v>
      </c>
      <c r="BX496" s="67" t="str">
        <f>+IF(BJ496=1,BJ$8,IF(BK496=1,BK$8,IF(BL496=1,BL$8,IF(BM496=1,BM$8,BN$8))))</f>
        <v>$15-20</v>
      </c>
    </row>
    <row r="497" spans="1:76" hidden="1" x14ac:dyDescent="0.2">
      <c r="A497" s="77" t="str">
        <f t="shared" si="32"/>
        <v>43-0000</v>
      </c>
      <c r="B497" s="77" t="str">
        <f>VLOOKUP(A497,'[1]2- &amp; 3-digit SOC'!$A$1:$B$121,2,FALSE)</f>
        <v>Office and Administrative Support Occupations</v>
      </c>
      <c r="C497" s="77" t="str">
        <f t="shared" si="33"/>
        <v>43-0000 Office and Administrative Support Occupations</v>
      </c>
      <c r="D497" s="77" t="str">
        <f t="shared" si="34"/>
        <v>43-5000</v>
      </c>
      <c r="E497" s="77" t="str">
        <f>VLOOKUP(D497,'[1]2- &amp; 3-digit SOC'!$A$1:$B$121,2,FALSE)</f>
        <v>Material Recording, Scheduling, Dispatching, and Distributing Workers</v>
      </c>
      <c r="F497" s="77" t="str">
        <f t="shared" si="35"/>
        <v>43-5000 Material Recording, Scheduling, Dispatching, and Distributing Workers</v>
      </c>
      <c r="G497" s="77" t="s">
        <v>1563</v>
      </c>
      <c r="H497" s="77" t="s">
        <v>1564</v>
      </c>
      <c r="I497" s="77" t="s">
        <v>1565</v>
      </c>
      <c r="J497" s="78" t="str">
        <f>CONCATENATE(H497, " (", R497, ")")</f>
        <v>Meter Readers, Utilities ($30,858)</v>
      </c>
      <c r="K497" s="70">
        <v>11.772584155800001</v>
      </c>
      <c r="L497" s="70">
        <v>13.0900391807</v>
      </c>
      <c r="M497" s="70">
        <v>14.8355543445</v>
      </c>
      <c r="N497" s="70">
        <v>16.551258026900001</v>
      </c>
      <c r="O497" s="70">
        <v>18.1798069986</v>
      </c>
      <c r="P497" s="70">
        <v>24.010876693699998</v>
      </c>
      <c r="Q497" s="71">
        <v>30857.9530366</v>
      </c>
      <c r="R497" s="71" t="str">
        <f>TEXT(Q497, "$#,###")</f>
        <v>$30,858</v>
      </c>
      <c r="S497" s="68" t="s">
        <v>307</v>
      </c>
      <c r="T497" s="68" t="s">
        <v>8</v>
      </c>
      <c r="U497" s="68" t="s">
        <v>317</v>
      </c>
      <c r="V497" s="61">
        <v>614.72932679600001</v>
      </c>
      <c r="W497" s="61">
        <v>643.42898654199996</v>
      </c>
      <c r="X497" s="61">
        <f>W497-V497</f>
        <v>28.699659745999952</v>
      </c>
      <c r="Y497" s="72">
        <f>X497/V497</f>
        <v>4.6686661096167342E-2</v>
      </c>
      <c r="Z497" s="61">
        <v>643.42898654199996</v>
      </c>
      <c r="AA497" s="61">
        <v>638.76980386100001</v>
      </c>
      <c r="AB497" s="61">
        <f>AA497-Z497</f>
        <v>-4.6591826809999475</v>
      </c>
      <c r="AC497" s="72">
        <f>AB497/Z497</f>
        <v>-7.2411762268279759E-3</v>
      </c>
      <c r="AD497" s="61">
        <v>229.16230836700001</v>
      </c>
      <c r="AE497" s="61">
        <v>57.290577091899998</v>
      </c>
      <c r="AF497" s="61">
        <v>169.61765781099999</v>
      </c>
      <c r="AG497" s="61">
        <v>56.5392192702</v>
      </c>
      <c r="AH497" s="62">
        <v>8.7999999999999995E-2</v>
      </c>
      <c r="AI497" s="61">
        <v>642.27309728</v>
      </c>
      <c r="AJ497" s="61">
        <v>366.55548802099997</v>
      </c>
      <c r="AK497" s="63">
        <f>AJ497/AI497</f>
        <v>0.57071592998888998</v>
      </c>
      <c r="AL497" s="73">
        <v>114.6</v>
      </c>
      <c r="AM497" s="74">
        <v>0.8458</v>
      </c>
      <c r="AN497" s="74">
        <v>0.83584800000000004</v>
      </c>
      <c r="AO497" s="76" t="s">
        <v>90</v>
      </c>
      <c r="AP497" s="75">
        <v>4.0806527826199999E-2</v>
      </c>
      <c r="AQ497" s="75">
        <v>6.7137622832999996E-2</v>
      </c>
      <c r="AR497" s="75">
        <v>0.26996006182999999</v>
      </c>
      <c r="AS497" s="75">
        <v>0.229724878943</v>
      </c>
      <c r="AT497" s="75">
        <v>0.197747342198</v>
      </c>
      <c r="AU497" s="75">
        <v>0.15350513349</v>
      </c>
      <c r="AV497" s="75">
        <v>3.9438997035500002E-2</v>
      </c>
      <c r="AW497" s="61">
        <v>0</v>
      </c>
      <c r="AX497" s="61">
        <v>0</v>
      </c>
      <c r="AY497" s="61">
        <v>0</v>
      </c>
      <c r="AZ497" s="61">
        <v>0</v>
      </c>
      <c r="BA497" s="61">
        <v>0</v>
      </c>
      <c r="BB497" s="61">
        <f>SUM(AW497:BA497)</f>
        <v>0</v>
      </c>
      <c r="BC497" s="61">
        <f>BA497-AW497</f>
        <v>0</v>
      </c>
      <c r="BD497" s="62">
        <v>0</v>
      </c>
      <c r="BE497" s="67">
        <f>IF(K497&lt;BE$6,1,0)</f>
        <v>1</v>
      </c>
      <c r="BF497" s="67">
        <f>+IF(AND(K497&gt;=BF$5,K497&lt;BF$6),1,0)</f>
        <v>0</v>
      </c>
      <c r="BG497" s="67">
        <f>+IF(AND(K497&gt;=BG$5,K497&lt;BG$6),1,0)</f>
        <v>0</v>
      </c>
      <c r="BH497" s="67">
        <f>+IF(AND(K497&gt;=BH$5,K497&lt;BH$6),1,0)</f>
        <v>0</v>
      </c>
      <c r="BI497" s="67">
        <f>+IF(K497&gt;=BI$6,1,0)</f>
        <v>0</v>
      </c>
      <c r="BJ497" s="67">
        <f>IF(M497&lt;BJ$6,1,0)</f>
        <v>1</v>
      </c>
      <c r="BK497" s="67">
        <f>+IF(AND(M497&gt;=BK$5,M497&lt;BK$6),1,0)</f>
        <v>0</v>
      </c>
      <c r="BL497" s="67">
        <f>+IF(AND(M497&gt;=BL$5,M497&lt;BL$6),1,0)</f>
        <v>0</v>
      </c>
      <c r="BM497" s="67">
        <f>+IF(AND(M497&gt;=BM$5,M497&lt;BM$6),1,0)</f>
        <v>0</v>
      </c>
      <c r="BN497" s="67">
        <f>+IF(M497&gt;=BN$6,1,0)</f>
        <v>0</v>
      </c>
      <c r="BO497" s="67" t="str">
        <f>+IF(M497&gt;=BO$6,"YES","NO")</f>
        <v>NO</v>
      </c>
      <c r="BP497" s="67" t="str">
        <f>+IF(K497&gt;=BP$6,"YES","NO")</f>
        <v>NO</v>
      </c>
      <c r="BQ497" s="67" t="str">
        <f>+IF(ISERROR(VLOOKUP(E497,'[1]Hi Tech List (2020)'!$A$2:$B$84,1,FALSE)),"NO","YES")</f>
        <v>NO</v>
      </c>
      <c r="BR497" s="67" t="str">
        <f>IF(AL497&gt;=BR$6,"YES","NO")</f>
        <v>YES</v>
      </c>
      <c r="BS497" s="67" t="str">
        <f>IF(AB497&gt;BS$6,"YES","NO")</f>
        <v>NO</v>
      </c>
      <c r="BT497" s="67" t="str">
        <f>IF(AC497&gt;BT$6,"YES","NO")</f>
        <v>NO</v>
      </c>
      <c r="BU497" s="67" t="str">
        <f>IF(AD497&gt;BU$6,"YES","NO")</f>
        <v>YES</v>
      </c>
      <c r="BV497" s="67" t="str">
        <f>IF(OR(BS497="YES",BT497="YES",BU497="YES"),"YES","NO")</f>
        <v>YES</v>
      </c>
      <c r="BW497" s="67" t="str">
        <f>+IF(BE497=1,BE$8,IF(BF497=1,BF$8,IF(BG497=1,BG$8,IF(BH497=1,BH$8,BI$8))))</f>
        <v>&lt;$15</v>
      </c>
      <c r="BX497" s="67" t="str">
        <f>+IF(BJ497=1,BJ$8,IF(BK497=1,BK$8,IF(BL497=1,BL$8,IF(BM497=1,BM$8,BN$8))))</f>
        <v>&lt;$15</v>
      </c>
    </row>
    <row r="498" spans="1:76" hidden="1" x14ac:dyDescent="0.2">
      <c r="A498" s="77" t="str">
        <f t="shared" si="32"/>
        <v>43-0000</v>
      </c>
      <c r="B498" s="77" t="str">
        <f>VLOOKUP(A498,'[1]2- &amp; 3-digit SOC'!$A$1:$B$121,2,FALSE)</f>
        <v>Office and Administrative Support Occupations</v>
      </c>
      <c r="C498" s="77" t="str">
        <f t="shared" si="33"/>
        <v>43-0000 Office and Administrative Support Occupations</v>
      </c>
      <c r="D498" s="77" t="str">
        <f t="shared" si="34"/>
        <v>43-5000</v>
      </c>
      <c r="E498" s="77" t="str">
        <f>VLOOKUP(D498,'[1]2- &amp; 3-digit SOC'!$A$1:$B$121,2,FALSE)</f>
        <v>Material Recording, Scheduling, Dispatching, and Distributing Workers</v>
      </c>
      <c r="F498" s="77" t="str">
        <f t="shared" si="35"/>
        <v>43-5000 Material Recording, Scheduling, Dispatching, and Distributing Workers</v>
      </c>
      <c r="G498" s="77" t="s">
        <v>1566</v>
      </c>
      <c r="H498" s="77" t="s">
        <v>1567</v>
      </c>
      <c r="I498" s="77" t="s">
        <v>1568</v>
      </c>
      <c r="J498" s="78" t="str">
        <f>CONCATENATE(H498, " (", R498, ")")</f>
        <v>Production, Planning, and Expediting Clerks ($48,356)</v>
      </c>
      <c r="K498" s="70">
        <v>14.5744365952</v>
      </c>
      <c r="L498" s="70">
        <v>17.856235485199999</v>
      </c>
      <c r="M498" s="70">
        <v>23.2480070234</v>
      </c>
      <c r="N498" s="70">
        <v>24.294628257199999</v>
      </c>
      <c r="O498" s="70">
        <v>29.800414646699998</v>
      </c>
      <c r="P498" s="70">
        <v>36.459483375600001</v>
      </c>
      <c r="Q498" s="71">
        <v>48355.854608599999</v>
      </c>
      <c r="R498" s="71" t="str">
        <f>TEXT(Q498, "$#,###")</f>
        <v>$48,356</v>
      </c>
      <c r="S498" s="68" t="s">
        <v>307</v>
      </c>
      <c r="T498" s="68" t="s">
        <v>8</v>
      </c>
      <c r="U498" s="68" t="s">
        <v>85</v>
      </c>
      <c r="V498" s="61">
        <v>11420.919940600001</v>
      </c>
      <c r="W498" s="61">
        <v>12556.6085963</v>
      </c>
      <c r="X498" s="61">
        <f>W498-V498</f>
        <v>1135.6886556999998</v>
      </c>
      <c r="Y498" s="72">
        <f>X498/V498</f>
        <v>9.9439332523710525E-2</v>
      </c>
      <c r="Z498" s="61">
        <v>12556.6085963</v>
      </c>
      <c r="AA498" s="61">
        <v>13024.4489338</v>
      </c>
      <c r="AB498" s="61">
        <f>AA498-Z498</f>
        <v>467.84033749999981</v>
      </c>
      <c r="AC498" s="72">
        <f>AB498/Z498</f>
        <v>3.7258494912221461E-2</v>
      </c>
      <c r="AD498" s="61">
        <v>5291.7680448700003</v>
      </c>
      <c r="AE498" s="61">
        <v>1322.94201122</v>
      </c>
      <c r="AF498" s="61">
        <v>3552.7369634699999</v>
      </c>
      <c r="AG498" s="61">
        <v>1184.2456544900001</v>
      </c>
      <c r="AH498" s="62">
        <v>9.2999999999999999E-2</v>
      </c>
      <c r="AI498" s="61">
        <v>12312.6277598</v>
      </c>
      <c r="AJ498" s="61">
        <v>7125.48471462</v>
      </c>
      <c r="AK498" s="63">
        <f>AJ498/AI498</f>
        <v>0.57871356574948896</v>
      </c>
      <c r="AL498" s="73">
        <v>94</v>
      </c>
      <c r="AM498" s="74">
        <v>1.3229299999999999</v>
      </c>
      <c r="AN498" s="74">
        <v>1.310319</v>
      </c>
      <c r="AO498" s="75">
        <v>3.21232121108E-3</v>
      </c>
      <c r="AP498" s="75">
        <v>1.6322678682100002E-2</v>
      </c>
      <c r="AQ498" s="75">
        <v>4.5640093665599998E-2</v>
      </c>
      <c r="AR498" s="75">
        <v>0.22701136603300001</v>
      </c>
      <c r="AS498" s="75">
        <v>0.22874508070300001</v>
      </c>
      <c r="AT498" s="75">
        <v>0.23717681380799999</v>
      </c>
      <c r="AU498" s="75">
        <v>0.195512576129</v>
      </c>
      <c r="AV498" s="75">
        <v>4.6379069768599998E-2</v>
      </c>
      <c r="AW498" s="61">
        <v>0</v>
      </c>
      <c r="AX498" s="61">
        <v>0</v>
      </c>
      <c r="AY498" s="61">
        <v>0</v>
      </c>
      <c r="AZ498" s="61">
        <v>0</v>
      </c>
      <c r="BA498" s="61">
        <v>0</v>
      </c>
      <c r="BB498" s="61">
        <f>SUM(AW498:BA498)</f>
        <v>0</v>
      </c>
      <c r="BC498" s="61">
        <f>BA498-AW498</f>
        <v>0</v>
      </c>
      <c r="BD498" s="62">
        <v>0</v>
      </c>
      <c r="BE498" s="67">
        <f>IF(K498&lt;BE$6,1,0)</f>
        <v>1</v>
      </c>
      <c r="BF498" s="67">
        <f>+IF(AND(K498&gt;=BF$5,K498&lt;BF$6),1,0)</f>
        <v>0</v>
      </c>
      <c r="BG498" s="67">
        <f>+IF(AND(K498&gt;=BG$5,K498&lt;BG$6),1,0)</f>
        <v>0</v>
      </c>
      <c r="BH498" s="67">
        <f>+IF(AND(K498&gt;=BH$5,K498&lt;BH$6),1,0)</f>
        <v>0</v>
      </c>
      <c r="BI498" s="67">
        <f>+IF(K498&gt;=BI$6,1,0)</f>
        <v>0</v>
      </c>
      <c r="BJ498" s="67">
        <f>IF(M498&lt;BJ$6,1,0)</f>
        <v>0</v>
      </c>
      <c r="BK498" s="67">
        <f>+IF(AND(M498&gt;=BK$5,M498&lt;BK$6),1,0)</f>
        <v>0</v>
      </c>
      <c r="BL498" s="67">
        <f>+IF(AND(M498&gt;=BL$5,M498&lt;BL$6),1,0)</f>
        <v>1</v>
      </c>
      <c r="BM498" s="67">
        <f>+IF(AND(M498&gt;=BM$5,M498&lt;BM$6),1,0)</f>
        <v>0</v>
      </c>
      <c r="BN498" s="67">
        <f>+IF(M498&gt;=BN$6,1,0)</f>
        <v>0</v>
      </c>
      <c r="BO498" s="67" t="str">
        <f>+IF(M498&gt;=BO$6,"YES","NO")</f>
        <v>YES</v>
      </c>
      <c r="BP498" s="67" t="str">
        <f>+IF(K498&gt;=BP$6,"YES","NO")</f>
        <v>NO</v>
      </c>
      <c r="BQ498" s="67" t="str">
        <f>+IF(ISERROR(VLOOKUP(E498,'[1]Hi Tech List (2020)'!$A$2:$B$84,1,FALSE)),"NO","YES")</f>
        <v>NO</v>
      </c>
      <c r="BR498" s="67" t="str">
        <f>IF(AL498&gt;=BR$6,"YES","NO")</f>
        <v>NO</v>
      </c>
      <c r="BS498" s="67" t="str">
        <f>IF(AB498&gt;BS$6,"YES","NO")</f>
        <v>YES</v>
      </c>
      <c r="BT498" s="67" t="str">
        <f>IF(AC498&gt;BT$6,"YES","NO")</f>
        <v>NO</v>
      </c>
      <c r="BU498" s="67" t="str">
        <f>IF(AD498&gt;BU$6,"YES","NO")</f>
        <v>YES</v>
      </c>
      <c r="BV498" s="67" t="str">
        <f>IF(OR(BS498="YES",BT498="YES",BU498="YES"),"YES","NO")</f>
        <v>YES</v>
      </c>
      <c r="BW498" s="67" t="str">
        <f>+IF(BE498=1,BE$8,IF(BF498=1,BF$8,IF(BG498=1,BG$8,IF(BH498=1,BH$8,BI$8))))</f>
        <v>&lt;$15</v>
      </c>
      <c r="BX498" s="67" t="str">
        <f>+IF(BJ498=1,BJ$8,IF(BK498=1,BK$8,IF(BL498=1,BL$8,IF(BM498=1,BM$8,BN$8))))</f>
        <v>$20-25</v>
      </c>
    </row>
    <row r="499" spans="1:76" hidden="1" x14ac:dyDescent="0.2">
      <c r="A499" s="77" t="str">
        <f t="shared" si="32"/>
        <v>43-0000</v>
      </c>
      <c r="B499" s="77" t="str">
        <f>VLOOKUP(A499,'[1]2- &amp; 3-digit SOC'!$A$1:$B$121,2,FALSE)</f>
        <v>Office and Administrative Support Occupations</v>
      </c>
      <c r="C499" s="77" t="str">
        <f t="shared" si="33"/>
        <v>43-0000 Office and Administrative Support Occupations</v>
      </c>
      <c r="D499" s="77" t="str">
        <f t="shared" si="34"/>
        <v>43-5000</v>
      </c>
      <c r="E499" s="77" t="str">
        <f>VLOOKUP(D499,'[1]2- &amp; 3-digit SOC'!$A$1:$B$121,2,FALSE)</f>
        <v>Material Recording, Scheduling, Dispatching, and Distributing Workers</v>
      </c>
      <c r="F499" s="77" t="str">
        <f t="shared" si="35"/>
        <v>43-5000 Material Recording, Scheduling, Dispatching, and Distributing Workers</v>
      </c>
      <c r="G499" s="77" t="s">
        <v>1569</v>
      </c>
      <c r="H499" s="77" t="s">
        <v>1570</v>
      </c>
      <c r="I499" s="77" t="s">
        <v>1571</v>
      </c>
      <c r="J499" s="78" t="str">
        <f>CONCATENATE(H499, " (", R499, ")")</f>
        <v>Shipping, Receiving, and Inventory Clerks ($33,571)</v>
      </c>
      <c r="K499" s="70">
        <v>11.128107812</v>
      </c>
      <c r="L499" s="70">
        <v>13.297115378699999</v>
      </c>
      <c r="M499" s="70">
        <v>16.139833589799998</v>
      </c>
      <c r="N499" s="70">
        <v>17.0780676101</v>
      </c>
      <c r="O499" s="70">
        <v>19.739513273299998</v>
      </c>
      <c r="P499" s="70">
        <v>24.871272723299999</v>
      </c>
      <c r="Q499" s="71">
        <v>33570.853866700003</v>
      </c>
      <c r="R499" s="71" t="str">
        <f>TEXT(Q499, "$#,###")</f>
        <v>$33,571</v>
      </c>
      <c r="S499" s="68" t="s">
        <v>307</v>
      </c>
      <c r="T499" s="68" t="s">
        <v>8</v>
      </c>
      <c r="U499" s="68" t="s">
        <v>317</v>
      </c>
      <c r="V499" s="61">
        <v>22001.709434</v>
      </c>
      <c r="W499" s="61">
        <v>24202.886883800002</v>
      </c>
      <c r="X499" s="61">
        <f>W499-V499</f>
        <v>2201.1774498000013</v>
      </c>
      <c r="Y499" s="72">
        <f>X499/V499</f>
        <v>0.10004574673631704</v>
      </c>
      <c r="Z499" s="61">
        <v>24202.886883800002</v>
      </c>
      <c r="AA499" s="61">
        <v>24474.303262099998</v>
      </c>
      <c r="AB499" s="61">
        <f>AA499-Z499</f>
        <v>271.41637829999672</v>
      </c>
      <c r="AC499" s="72">
        <f>AB499/Z499</f>
        <v>1.1214215048109282E-2</v>
      </c>
      <c r="AD499" s="61">
        <v>8978.7732230099991</v>
      </c>
      <c r="AE499" s="61">
        <v>2244.69330575</v>
      </c>
      <c r="AF499" s="61">
        <v>6497.9924184600004</v>
      </c>
      <c r="AG499" s="61">
        <v>2165.99747282</v>
      </c>
      <c r="AH499" s="62">
        <v>8.8999999999999996E-2</v>
      </c>
      <c r="AI499" s="61">
        <v>23924.254758999999</v>
      </c>
      <c r="AJ499" s="61">
        <v>17268.868027699998</v>
      </c>
      <c r="AK499" s="63">
        <f>AJ499/AI499</f>
        <v>0.7218142509205504</v>
      </c>
      <c r="AL499" s="73">
        <v>109.1</v>
      </c>
      <c r="AM499" s="74">
        <v>1.38429</v>
      </c>
      <c r="AN499" s="74">
        <v>1.379507</v>
      </c>
      <c r="AO499" s="75">
        <v>5.7337844180799999E-3</v>
      </c>
      <c r="AP499" s="75">
        <v>4.4994559156099997E-2</v>
      </c>
      <c r="AQ499" s="75">
        <v>6.2981006088900005E-2</v>
      </c>
      <c r="AR499" s="75">
        <v>0.24281499513599999</v>
      </c>
      <c r="AS499" s="75">
        <v>0.228975536541</v>
      </c>
      <c r="AT499" s="75">
        <v>0.214317150525</v>
      </c>
      <c r="AU499" s="75">
        <v>0.16185916837299999</v>
      </c>
      <c r="AV499" s="75">
        <v>3.83237997617E-2</v>
      </c>
      <c r="AW499" s="61">
        <v>2</v>
      </c>
      <c r="AX499" s="61">
        <v>0</v>
      </c>
      <c r="AY499" s="61">
        <v>0</v>
      </c>
      <c r="AZ499" s="61">
        <v>0</v>
      </c>
      <c r="BA499" s="61">
        <v>0</v>
      </c>
      <c r="BB499" s="61">
        <f>SUM(AW499:BA499)</f>
        <v>2</v>
      </c>
      <c r="BC499" s="61">
        <f>BA499-AW499</f>
        <v>-2</v>
      </c>
      <c r="BD499" s="62">
        <f>BC499/AW499</f>
        <v>-1</v>
      </c>
      <c r="BE499" s="67">
        <f>IF(K499&lt;BE$6,1,0)</f>
        <v>1</v>
      </c>
      <c r="BF499" s="67">
        <f>+IF(AND(K499&gt;=BF$5,K499&lt;BF$6),1,0)</f>
        <v>0</v>
      </c>
      <c r="BG499" s="67">
        <f>+IF(AND(K499&gt;=BG$5,K499&lt;BG$6),1,0)</f>
        <v>0</v>
      </c>
      <c r="BH499" s="67">
        <f>+IF(AND(K499&gt;=BH$5,K499&lt;BH$6),1,0)</f>
        <v>0</v>
      </c>
      <c r="BI499" s="67">
        <f>+IF(K499&gt;=BI$6,1,0)</f>
        <v>0</v>
      </c>
      <c r="BJ499" s="67">
        <f>IF(M499&lt;BJ$6,1,0)</f>
        <v>0</v>
      </c>
      <c r="BK499" s="67">
        <f>+IF(AND(M499&gt;=BK$5,M499&lt;BK$6),1,0)</f>
        <v>1</v>
      </c>
      <c r="BL499" s="67">
        <f>+IF(AND(M499&gt;=BL$5,M499&lt;BL$6),1,0)</f>
        <v>0</v>
      </c>
      <c r="BM499" s="67">
        <f>+IF(AND(M499&gt;=BM$5,M499&lt;BM$6),1,0)</f>
        <v>0</v>
      </c>
      <c r="BN499" s="67">
        <f>+IF(M499&gt;=BN$6,1,0)</f>
        <v>0</v>
      </c>
      <c r="BO499" s="67" t="str">
        <f>+IF(M499&gt;=BO$6,"YES","NO")</f>
        <v>NO</v>
      </c>
      <c r="BP499" s="67" t="str">
        <f>+IF(K499&gt;=BP$6,"YES","NO")</f>
        <v>NO</v>
      </c>
      <c r="BQ499" s="67" t="str">
        <f>+IF(ISERROR(VLOOKUP(E499,'[1]Hi Tech List (2020)'!$A$2:$B$84,1,FALSE)),"NO","YES")</f>
        <v>NO</v>
      </c>
      <c r="BR499" s="67" t="str">
        <f>IF(AL499&gt;=BR$6,"YES","NO")</f>
        <v>YES</v>
      </c>
      <c r="BS499" s="67" t="str">
        <f>IF(AB499&gt;BS$6,"YES","NO")</f>
        <v>YES</v>
      </c>
      <c r="BT499" s="67" t="str">
        <f>IF(AC499&gt;BT$6,"YES","NO")</f>
        <v>NO</v>
      </c>
      <c r="BU499" s="67" t="str">
        <f>IF(AD499&gt;BU$6,"YES","NO")</f>
        <v>YES</v>
      </c>
      <c r="BV499" s="67" t="str">
        <f>IF(OR(BS499="YES",BT499="YES",BU499="YES"),"YES","NO")</f>
        <v>YES</v>
      </c>
      <c r="BW499" s="67" t="str">
        <f>+IF(BE499=1,BE$8,IF(BF499=1,BF$8,IF(BG499=1,BG$8,IF(BH499=1,BH$8,BI$8))))</f>
        <v>&lt;$15</v>
      </c>
      <c r="BX499" s="67" t="str">
        <f>+IF(BJ499=1,BJ$8,IF(BK499=1,BK$8,IF(BL499=1,BL$8,IF(BM499=1,BM$8,BN$8))))</f>
        <v>$15-20</v>
      </c>
    </row>
    <row r="500" spans="1:76" ht="25.5" hidden="1" x14ac:dyDescent="0.2">
      <c r="A500" s="77" t="str">
        <f t="shared" si="32"/>
        <v>43-0000</v>
      </c>
      <c r="B500" s="77" t="str">
        <f>VLOOKUP(A500,'[1]2- &amp; 3-digit SOC'!$A$1:$B$121,2,FALSE)</f>
        <v>Office and Administrative Support Occupations</v>
      </c>
      <c r="C500" s="77" t="str">
        <f t="shared" si="33"/>
        <v>43-0000 Office and Administrative Support Occupations</v>
      </c>
      <c r="D500" s="77" t="str">
        <f t="shared" si="34"/>
        <v>43-5000</v>
      </c>
      <c r="E500" s="77" t="str">
        <f>VLOOKUP(D500,'[1]2- &amp; 3-digit SOC'!$A$1:$B$121,2,FALSE)</f>
        <v>Material Recording, Scheduling, Dispatching, and Distributing Workers</v>
      </c>
      <c r="F500" s="77" t="str">
        <f t="shared" si="35"/>
        <v>43-5000 Material Recording, Scheduling, Dispatching, and Distributing Workers</v>
      </c>
      <c r="G500" s="77" t="s">
        <v>1572</v>
      </c>
      <c r="H500" s="77" t="s">
        <v>1573</v>
      </c>
      <c r="I500" s="77" t="s">
        <v>1574</v>
      </c>
      <c r="J500" s="78" t="str">
        <f>CONCATENATE(H500, " (", R500, ")")</f>
        <v>Weighers, Measurers, Checkers, and Samplers, Recordkeeping ($36,975)</v>
      </c>
      <c r="K500" s="70">
        <v>11.489618727</v>
      </c>
      <c r="L500" s="70">
        <v>14.705699109399999</v>
      </c>
      <c r="M500" s="70">
        <v>17.776660778899998</v>
      </c>
      <c r="N500" s="70">
        <v>17.857888483</v>
      </c>
      <c r="O500" s="70">
        <v>21.313235682599998</v>
      </c>
      <c r="P500" s="70">
        <v>23.9399494902</v>
      </c>
      <c r="Q500" s="71">
        <v>36975.454420000002</v>
      </c>
      <c r="R500" s="71" t="str">
        <f>TEXT(Q500, "$#,###")</f>
        <v>$36,975</v>
      </c>
      <c r="S500" s="68" t="s">
        <v>307</v>
      </c>
      <c r="T500" s="68" t="s">
        <v>8</v>
      </c>
      <c r="U500" s="68" t="s">
        <v>317</v>
      </c>
      <c r="V500" s="61">
        <v>1737.1694016700001</v>
      </c>
      <c r="W500" s="61">
        <v>1577.1190062999999</v>
      </c>
      <c r="X500" s="61">
        <f>W500-V500</f>
        <v>-160.05039537000016</v>
      </c>
      <c r="Y500" s="72">
        <f>X500/V500</f>
        <v>-9.2132865808100387E-2</v>
      </c>
      <c r="Z500" s="61">
        <v>1577.1190062999999</v>
      </c>
      <c r="AA500" s="61">
        <v>1675.6914021099999</v>
      </c>
      <c r="AB500" s="61">
        <f>AA500-Z500</f>
        <v>98.572395809999989</v>
      </c>
      <c r="AC500" s="72">
        <f>AB500/Z500</f>
        <v>6.2501558484959072E-2</v>
      </c>
      <c r="AD500" s="61">
        <v>734.52256233000003</v>
      </c>
      <c r="AE500" s="61">
        <v>183.63064058200001</v>
      </c>
      <c r="AF500" s="61">
        <v>464.78963871600001</v>
      </c>
      <c r="AG500" s="61">
        <v>154.929879572</v>
      </c>
      <c r="AH500" s="62">
        <v>9.6000000000000002E-2</v>
      </c>
      <c r="AI500" s="61">
        <v>1525.71842861</v>
      </c>
      <c r="AJ500" s="61">
        <v>1125.3817211400001</v>
      </c>
      <c r="AK500" s="63">
        <f>AJ500/AI500</f>
        <v>0.73760773943412006</v>
      </c>
      <c r="AL500" s="73">
        <v>106.2</v>
      </c>
      <c r="AM500" s="74">
        <v>1.008445</v>
      </c>
      <c r="AN500" s="74">
        <v>1.0123359999999999</v>
      </c>
      <c r="AO500" s="75">
        <v>7.6315293619000002E-3</v>
      </c>
      <c r="AP500" s="75">
        <v>4.1395334295699998E-2</v>
      </c>
      <c r="AQ500" s="75">
        <v>5.2610273999300003E-2</v>
      </c>
      <c r="AR500" s="75">
        <v>0.23408579957199999</v>
      </c>
      <c r="AS500" s="75">
        <v>0.217132101386</v>
      </c>
      <c r="AT500" s="75">
        <v>0.20911329494899999</v>
      </c>
      <c r="AU500" s="75">
        <v>0.176523137159</v>
      </c>
      <c r="AV500" s="75">
        <v>6.1508529277999997E-2</v>
      </c>
      <c r="AW500" s="61">
        <v>2</v>
      </c>
      <c r="AX500" s="61">
        <v>0</v>
      </c>
      <c r="AY500" s="61">
        <v>0</v>
      </c>
      <c r="AZ500" s="61">
        <v>0</v>
      </c>
      <c r="BA500" s="61">
        <v>0</v>
      </c>
      <c r="BB500" s="61">
        <f>SUM(AW500:BA500)</f>
        <v>2</v>
      </c>
      <c r="BC500" s="61">
        <f>BA500-AW500</f>
        <v>-2</v>
      </c>
      <c r="BD500" s="62">
        <f>BC500/AW500</f>
        <v>-1</v>
      </c>
      <c r="BE500" s="67">
        <f>IF(K500&lt;BE$6,1,0)</f>
        <v>1</v>
      </c>
      <c r="BF500" s="67">
        <f>+IF(AND(K500&gt;=BF$5,K500&lt;BF$6),1,0)</f>
        <v>0</v>
      </c>
      <c r="BG500" s="67">
        <f>+IF(AND(K500&gt;=BG$5,K500&lt;BG$6),1,0)</f>
        <v>0</v>
      </c>
      <c r="BH500" s="67">
        <f>+IF(AND(K500&gt;=BH$5,K500&lt;BH$6),1,0)</f>
        <v>0</v>
      </c>
      <c r="BI500" s="67">
        <f>+IF(K500&gt;=BI$6,1,0)</f>
        <v>0</v>
      </c>
      <c r="BJ500" s="67">
        <f>IF(M500&lt;BJ$6,1,0)</f>
        <v>0</v>
      </c>
      <c r="BK500" s="67">
        <f>+IF(AND(M500&gt;=BK$5,M500&lt;BK$6),1,0)</f>
        <v>1</v>
      </c>
      <c r="BL500" s="67">
        <f>+IF(AND(M500&gt;=BL$5,M500&lt;BL$6),1,0)</f>
        <v>0</v>
      </c>
      <c r="BM500" s="67">
        <f>+IF(AND(M500&gt;=BM$5,M500&lt;BM$6),1,0)</f>
        <v>0</v>
      </c>
      <c r="BN500" s="67">
        <f>+IF(M500&gt;=BN$6,1,0)</f>
        <v>0</v>
      </c>
      <c r="BO500" s="67" t="str">
        <f>+IF(M500&gt;=BO$6,"YES","NO")</f>
        <v>NO</v>
      </c>
      <c r="BP500" s="67" t="str">
        <f>+IF(K500&gt;=BP$6,"YES","NO")</f>
        <v>NO</v>
      </c>
      <c r="BQ500" s="67" t="str">
        <f>+IF(ISERROR(VLOOKUP(E500,'[1]Hi Tech List (2020)'!$A$2:$B$84,1,FALSE)),"NO","YES")</f>
        <v>NO</v>
      </c>
      <c r="BR500" s="67" t="str">
        <f>IF(AL500&gt;=BR$6,"YES","NO")</f>
        <v>YES</v>
      </c>
      <c r="BS500" s="67" t="str">
        <f>IF(AB500&gt;BS$6,"YES","NO")</f>
        <v>NO</v>
      </c>
      <c r="BT500" s="67" t="str">
        <f>IF(AC500&gt;BT$6,"YES","NO")</f>
        <v>NO</v>
      </c>
      <c r="BU500" s="67" t="str">
        <f>IF(AD500&gt;BU$6,"YES","NO")</f>
        <v>YES</v>
      </c>
      <c r="BV500" s="67" t="str">
        <f>IF(OR(BS500="YES",BT500="YES",BU500="YES"),"YES","NO")</f>
        <v>YES</v>
      </c>
      <c r="BW500" s="67" t="str">
        <f>+IF(BE500=1,BE$8,IF(BF500=1,BF$8,IF(BG500=1,BG$8,IF(BH500=1,BH$8,BI$8))))</f>
        <v>&lt;$15</v>
      </c>
      <c r="BX500" s="67" t="str">
        <f>+IF(BJ500=1,BJ$8,IF(BK500=1,BK$8,IF(BL500=1,BL$8,IF(BM500=1,BM$8,BN$8))))</f>
        <v>$15-20</v>
      </c>
    </row>
    <row r="501" spans="1:76" ht="25.5" hidden="1" x14ac:dyDescent="0.2">
      <c r="A501" s="77" t="str">
        <f t="shared" si="32"/>
        <v>43-0000</v>
      </c>
      <c r="B501" s="77" t="str">
        <f>VLOOKUP(A501,'[1]2- &amp; 3-digit SOC'!$A$1:$B$121,2,FALSE)</f>
        <v>Office and Administrative Support Occupations</v>
      </c>
      <c r="C501" s="77" t="str">
        <f t="shared" si="33"/>
        <v>43-0000 Office and Administrative Support Occupations</v>
      </c>
      <c r="D501" s="77" t="str">
        <f t="shared" si="34"/>
        <v>43-6000</v>
      </c>
      <c r="E501" s="77" t="str">
        <f>VLOOKUP(D501,'[1]2- &amp; 3-digit SOC'!$A$1:$B$121,2,FALSE)</f>
        <v>Secretaries and Administrative Assistants</v>
      </c>
      <c r="F501" s="77" t="str">
        <f t="shared" si="35"/>
        <v>43-6000 Secretaries and Administrative Assistants</v>
      </c>
      <c r="G501" s="77" t="s">
        <v>1575</v>
      </c>
      <c r="H501" s="77" t="s">
        <v>1576</v>
      </c>
      <c r="I501" s="77" t="s">
        <v>1577</v>
      </c>
      <c r="J501" s="78" t="str">
        <f>CONCATENATE(H501, " (", R501, ")")</f>
        <v>Executive Secretaries and Executive Administrative Assistants ($60,057)</v>
      </c>
      <c r="K501" s="70">
        <v>19.602025963500001</v>
      </c>
      <c r="L501" s="70">
        <v>23.6398614332</v>
      </c>
      <c r="M501" s="70">
        <v>28.873383439600001</v>
      </c>
      <c r="N501" s="70">
        <v>30.156666730000001</v>
      </c>
      <c r="O501" s="70">
        <v>34.847242975999997</v>
      </c>
      <c r="P501" s="70">
        <v>40.458439294199998</v>
      </c>
      <c r="Q501" s="71">
        <v>60056.637554399997</v>
      </c>
      <c r="R501" s="71" t="str">
        <f>TEXT(Q501, "$#,###")</f>
        <v>$60,057</v>
      </c>
      <c r="S501" s="68" t="s">
        <v>307</v>
      </c>
      <c r="T501" s="68" t="s">
        <v>546</v>
      </c>
      <c r="U501" s="68" t="s">
        <v>8</v>
      </c>
      <c r="V501" s="61">
        <v>12219.352975600001</v>
      </c>
      <c r="W501" s="61">
        <v>12135.123474100001</v>
      </c>
      <c r="X501" s="61">
        <f>W501-V501</f>
        <v>-84.229501499999969</v>
      </c>
      <c r="Y501" s="72">
        <f>X501/V501</f>
        <v>-6.8931228738700126E-3</v>
      </c>
      <c r="Z501" s="61">
        <v>12135.123474100001</v>
      </c>
      <c r="AA501" s="61">
        <v>11980.294400700001</v>
      </c>
      <c r="AB501" s="61">
        <f>AA501-Z501</f>
        <v>-154.8290734000002</v>
      </c>
      <c r="AC501" s="72">
        <f>AB501/Z501</f>
        <v>-1.2758755502607943E-2</v>
      </c>
      <c r="AD501" s="61">
        <v>4997.9007736399999</v>
      </c>
      <c r="AE501" s="61">
        <v>1249.47519341</v>
      </c>
      <c r="AF501" s="61">
        <v>3703.39675085</v>
      </c>
      <c r="AG501" s="61">
        <v>1234.46558362</v>
      </c>
      <c r="AH501" s="62">
        <v>0.10199999999999999</v>
      </c>
      <c r="AI501" s="61">
        <v>12103.967348300001</v>
      </c>
      <c r="AJ501" s="61">
        <v>8916.1404767999993</v>
      </c>
      <c r="AK501" s="63">
        <f>AJ501/AI501</f>
        <v>0.73662958765765918</v>
      </c>
      <c r="AL501" s="73">
        <v>92.4</v>
      </c>
      <c r="AM501" s="74">
        <v>0.87500800000000001</v>
      </c>
      <c r="AN501" s="74">
        <v>0.88406399999999996</v>
      </c>
      <c r="AO501" s="75">
        <v>4.3314154335600003E-3</v>
      </c>
      <c r="AP501" s="75">
        <v>2.2649531170000001E-2</v>
      </c>
      <c r="AQ501" s="75">
        <v>3.7736834814899999E-2</v>
      </c>
      <c r="AR501" s="75">
        <v>0.17254841278899999</v>
      </c>
      <c r="AS501" s="75">
        <v>0.20579831930299999</v>
      </c>
      <c r="AT501" s="75">
        <v>0.23898445384399999</v>
      </c>
      <c r="AU501" s="75">
        <v>0.22903915496999999</v>
      </c>
      <c r="AV501" s="75">
        <v>8.8911877675100004E-2</v>
      </c>
      <c r="AW501" s="61">
        <v>201</v>
      </c>
      <c r="AX501" s="61">
        <v>163</v>
      </c>
      <c r="AY501" s="61">
        <v>80</v>
      </c>
      <c r="AZ501" s="61">
        <v>57</v>
      </c>
      <c r="BA501" s="61">
        <v>79</v>
      </c>
      <c r="BB501" s="61">
        <f>SUM(AW501:BA501)</f>
        <v>580</v>
      </c>
      <c r="BC501" s="61">
        <f>BA501-AW501</f>
        <v>-122</v>
      </c>
      <c r="BD501" s="62">
        <f>BC501/AW501</f>
        <v>-0.60696517412935325</v>
      </c>
      <c r="BE501" s="67">
        <f>IF(K501&lt;BE$6,1,0)</f>
        <v>0</v>
      </c>
      <c r="BF501" s="67">
        <f>+IF(AND(K501&gt;=BF$5,K501&lt;BF$6),1,0)</f>
        <v>1</v>
      </c>
      <c r="BG501" s="67">
        <f>+IF(AND(K501&gt;=BG$5,K501&lt;BG$6),1,0)</f>
        <v>0</v>
      </c>
      <c r="BH501" s="67">
        <f>+IF(AND(K501&gt;=BH$5,K501&lt;BH$6),1,0)</f>
        <v>0</v>
      </c>
      <c r="BI501" s="67">
        <f>+IF(K501&gt;=BI$6,1,0)</f>
        <v>0</v>
      </c>
      <c r="BJ501" s="67">
        <f>IF(M501&lt;BJ$6,1,0)</f>
        <v>0</v>
      </c>
      <c r="BK501" s="67">
        <f>+IF(AND(M501&gt;=BK$5,M501&lt;BK$6),1,0)</f>
        <v>0</v>
      </c>
      <c r="BL501" s="67">
        <f>+IF(AND(M501&gt;=BL$5,M501&lt;BL$6),1,0)</f>
        <v>0</v>
      </c>
      <c r="BM501" s="67">
        <f>+IF(AND(M501&gt;=BM$5,M501&lt;BM$6),1,0)</f>
        <v>1</v>
      </c>
      <c r="BN501" s="67">
        <f>+IF(M501&gt;=BN$6,1,0)</f>
        <v>0</v>
      </c>
      <c r="BO501" s="67" t="str">
        <f>+IF(M501&gt;=BO$6,"YES","NO")</f>
        <v>YES</v>
      </c>
      <c r="BP501" s="67" t="str">
        <f>+IF(K501&gt;=BP$6,"YES","NO")</f>
        <v>YES</v>
      </c>
      <c r="BQ501" s="67" t="str">
        <f>+IF(ISERROR(VLOOKUP(E501,'[1]Hi Tech List (2020)'!$A$2:$B$84,1,FALSE)),"NO","YES")</f>
        <v>NO</v>
      </c>
      <c r="BR501" s="67" t="str">
        <f>IF(AL501&gt;=BR$6,"YES","NO")</f>
        <v>NO</v>
      </c>
      <c r="BS501" s="67" t="str">
        <f>IF(AB501&gt;BS$6,"YES","NO")</f>
        <v>NO</v>
      </c>
      <c r="BT501" s="67" t="str">
        <f>IF(AC501&gt;BT$6,"YES","NO")</f>
        <v>NO</v>
      </c>
      <c r="BU501" s="67" t="str">
        <f>IF(AD501&gt;BU$6,"YES","NO")</f>
        <v>YES</v>
      </c>
      <c r="BV501" s="67" t="str">
        <f>IF(OR(BS501="YES",BT501="YES",BU501="YES"),"YES","NO")</f>
        <v>YES</v>
      </c>
      <c r="BW501" s="67" t="str">
        <f>+IF(BE501=1,BE$8,IF(BF501=1,BF$8,IF(BG501=1,BG$8,IF(BH501=1,BH$8,BI$8))))</f>
        <v>$15-20</v>
      </c>
      <c r="BX501" s="67" t="str">
        <f>+IF(BJ501=1,BJ$8,IF(BK501=1,BK$8,IF(BL501=1,BL$8,IF(BM501=1,BM$8,BN$8))))</f>
        <v>$25-30</v>
      </c>
    </row>
    <row r="502" spans="1:76" ht="25.5" hidden="1" x14ac:dyDescent="0.2">
      <c r="A502" s="77" t="str">
        <f t="shared" si="32"/>
        <v>43-0000</v>
      </c>
      <c r="B502" s="77" t="str">
        <f>VLOOKUP(A502,'[1]2- &amp; 3-digit SOC'!$A$1:$B$121,2,FALSE)</f>
        <v>Office and Administrative Support Occupations</v>
      </c>
      <c r="C502" s="77" t="str">
        <f t="shared" si="33"/>
        <v>43-0000 Office and Administrative Support Occupations</v>
      </c>
      <c r="D502" s="77" t="str">
        <f t="shared" si="34"/>
        <v>43-6000</v>
      </c>
      <c r="E502" s="77" t="str">
        <f>VLOOKUP(D502,'[1]2- &amp; 3-digit SOC'!$A$1:$B$121,2,FALSE)</f>
        <v>Secretaries and Administrative Assistants</v>
      </c>
      <c r="F502" s="77" t="str">
        <f t="shared" si="35"/>
        <v>43-6000 Secretaries and Administrative Assistants</v>
      </c>
      <c r="G502" s="77" t="s">
        <v>1578</v>
      </c>
      <c r="H502" s="77" t="s">
        <v>1579</v>
      </c>
      <c r="I502" s="77" t="s">
        <v>1580</v>
      </c>
      <c r="J502" s="78" t="str">
        <f>CONCATENATE(H502, " (", R502, ")")</f>
        <v>Medical Secretaries and Administrative Assistants ($36,041)</v>
      </c>
      <c r="K502" s="70">
        <v>12.5041793768</v>
      </c>
      <c r="L502" s="70">
        <v>14.6134512388</v>
      </c>
      <c r="M502" s="70">
        <v>17.327492579099999</v>
      </c>
      <c r="N502" s="70">
        <v>17.6973236115</v>
      </c>
      <c r="O502" s="70">
        <v>20.585636000299999</v>
      </c>
      <c r="P502" s="70">
        <v>24.100696703000001</v>
      </c>
      <c r="Q502" s="71">
        <v>36041.184564499999</v>
      </c>
      <c r="R502" s="71" t="str">
        <f>TEXT(Q502, "$#,###")</f>
        <v>$36,041</v>
      </c>
      <c r="S502" s="68" t="s">
        <v>307</v>
      </c>
      <c r="T502" s="68" t="s">
        <v>8</v>
      </c>
      <c r="U502" s="68" t="s">
        <v>85</v>
      </c>
      <c r="V502" s="61">
        <v>25747.811758799999</v>
      </c>
      <c r="W502" s="61">
        <v>24988.966613199998</v>
      </c>
      <c r="X502" s="61">
        <f>W502-V502</f>
        <v>-758.84514560000025</v>
      </c>
      <c r="Y502" s="72">
        <f>X502/V502</f>
        <v>-2.9472218948495488E-2</v>
      </c>
      <c r="Z502" s="61">
        <v>24988.966613199998</v>
      </c>
      <c r="AA502" s="61">
        <v>26297.288022600002</v>
      </c>
      <c r="AB502" s="61">
        <f>AA502-Z502</f>
        <v>1308.3214094000032</v>
      </c>
      <c r="AC502" s="72">
        <f>AB502/Z502</f>
        <v>5.2355962919607271E-2</v>
      </c>
      <c r="AD502" s="61">
        <v>12026.967711699999</v>
      </c>
      <c r="AE502" s="61">
        <v>3006.7419279199999</v>
      </c>
      <c r="AF502" s="61">
        <v>7796.2463908999998</v>
      </c>
      <c r="AG502" s="61">
        <v>2598.7487969700001</v>
      </c>
      <c r="AH502" s="62">
        <v>0.10199999999999999</v>
      </c>
      <c r="AI502" s="61">
        <v>24294.449219599999</v>
      </c>
      <c r="AJ502" s="61">
        <v>14867.232946100001</v>
      </c>
      <c r="AK502" s="63">
        <f>AJ502/AI502</f>
        <v>0.61196007415988607</v>
      </c>
      <c r="AL502" s="73">
        <v>93.1</v>
      </c>
      <c r="AM502" s="74">
        <v>1.622282</v>
      </c>
      <c r="AN502" s="74">
        <v>1.6088389999999999</v>
      </c>
      <c r="AO502" s="75">
        <v>3.0776916096199999E-3</v>
      </c>
      <c r="AP502" s="75">
        <v>1.9298056923599999E-2</v>
      </c>
      <c r="AQ502" s="75">
        <v>4.4418479233399998E-2</v>
      </c>
      <c r="AR502" s="75">
        <v>0.20160119363699999</v>
      </c>
      <c r="AS502" s="75">
        <v>0.23986137646</v>
      </c>
      <c r="AT502" s="75">
        <v>0.229877994856</v>
      </c>
      <c r="AU502" s="75">
        <v>0.194007646793</v>
      </c>
      <c r="AV502" s="75">
        <v>6.7857560486599994E-2</v>
      </c>
      <c r="AW502" s="61">
        <v>455</v>
      </c>
      <c r="AX502" s="61">
        <v>395</v>
      </c>
      <c r="AY502" s="61">
        <v>279</v>
      </c>
      <c r="AZ502" s="61">
        <v>263</v>
      </c>
      <c r="BA502" s="61">
        <v>332</v>
      </c>
      <c r="BB502" s="61">
        <f>SUM(AW502:BA502)</f>
        <v>1724</v>
      </c>
      <c r="BC502" s="61">
        <f>BA502-AW502</f>
        <v>-123</v>
      </c>
      <c r="BD502" s="62">
        <f>BC502/AW502</f>
        <v>-0.27032967032967031</v>
      </c>
      <c r="BE502" s="67">
        <f>IF(K502&lt;BE$6,1,0)</f>
        <v>1</v>
      </c>
      <c r="BF502" s="67">
        <f>+IF(AND(K502&gt;=BF$5,K502&lt;BF$6),1,0)</f>
        <v>0</v>
      </c>
      <c r="BG502" s="67">
        <f>+IF(AND(K502&gt;=BG$5,K502&lt;BG$6),1,0)</f>
        <v>0</v>
      </c>
      <c r="BH502" s="67">
        <f>+IF(AND(K502&gt;=BH$5,K502&lt;BH$6),1,0)</f>
        <v>0</v>
      </c>
      <c r="BI502" s="67">
        <f>+IF(K502&gt;=BI$6,1,0)</f>
        <v>0</v>
      </c>
      <c r="BJ502" s="67">
        <f>IF(M502&lt;BJ$6,1,0)</f>
        <v>0</v>
      </c>
      <c r="BK502" s="67">
        <f>+IF(AND(M502&gt;=BK$5,M502&lt;BK$6),1,0)</f>
        <v>1</v>
      </c>
      <c r="BL502" s="67">
        <f>+IF(AND(M502&gt;=BL$5,M502&lt;BL$6),1,0)</f>
        <v>0</v>
      </c>
      <c r="BM502" s="67">
        <f>+IF(AND(M502&gt;=BM$5,M502&lt;BM$6),1,0)</f>
        <v>0</v>
      </c>
      <c r="BN502" s="67">
        <f>+IF(M502&gt;=BN$6,1,0)</f>
        <v>0</v>
      </c>
      <c r="BO502" s="67" t="str">
        <f>+IF(M502&gt;=BO$6,"YES","NO")</f>
        <v>NO</v>
      </c>
      <c r="BP502" s="67" t="str">
        <f>+IF(K502&gt;=BP$6,"YES","NO")</f>
        <v>NO</v>
      </c>
      <c r="BQ502" s="67" t="str">
        <f>+IF(ISERROR(VLOOKUP(E502,'[1]Hi Tech List (2020)'!$A$2:$B$84,1,FALSE)),"NO","YES")</f>
        <v>NO</v>
      </c>
      <c r="BR502" s="67" t="str">
        <f>IF(AL502&gt;=BR$6,"YES","NO")</f>
        <v>NO</v>
      </c>
      <c r="BS502" s="67" t="str">
        <f>IF(AB502&gt;BS$6,"YES","NO")</f>
        <v>YES</v>
      </c>
      <c r="BT502" s="67" t="str">
        <f>IF(AC502&gt;BT$6,"YES","NO")</f>
        <v>NO</v>
      </c>
      <c r="BU502" s="67" t="str">
        <f>IF(AD502&gt;BU$6,"YES","NO")</f>
        <v>YES</v>
      </c>
      <c r="BV502" s="67" t="str">
        <f>IF(OR(BS502="YES",BT502="YES",BU502="YES"),"YES","NO")</f>
        <v>YES</v>
      </c>
      <c r="BW502" s="67" t="str">
        <f>+IF(BE502=1,BE$8,IF(BF502=1,BF$8,IF(BG502=1,BG$8,IF(BH502=1,BH$8,BI$8))))</f>
        <v>&lt;$15</v>
      </c>
      <c r="BX502" s="67" t="str">
        <f>+IF(BJ502=1,BJ$8,IF(BK502=1,BK$8,IF(BL502=1,BL$8,IF(BM502=1,BM$8,BN$8))))</f>
        <v>$15-20</v>
      </c>
    </row>
    <row r="503" spans="1:76" ht="25.5" hidden="1" x14ac:dyDescent="0.2">
      <c r="A503" s="77" t="str">
        <f t="shared" si="32"/>
        <v>43-0000</v>
      </c>
      <c r="B503" s="77" t="str">
        <f>VLOOKUP(A503,'[1]2- &amp; 3-digit SOC'!$A$1:$B$121,2,FALSE)</f>
        <v>Office and Administrative Support Occupations</v>
      </c>
      <c r="C503" s="77" t="str">
        <f t="shared" si="33"/>
        <v>43-0000 Office and Administrative Support Occupations</v>
      </c>
      <c r="D503" s="77" t="str">
        <f t="shared" si="34"/>
        <v>43-6000</v>
      </c>
      <c r="E503" s="77" t="str">
        <f>VLOOKUP(D503,'[1]2- &amp; 3-digit SOC'!$A$1:$B$121,2,FALSE)</f>
        <v>Secretaries and Administrative Assistants</v>
      </c>
      <c r="F503" s="77" t="str">
        <f t="shared" si="35"/>
        <v>43-6000 Secretaries and Administrative Assistants</v>
      </c>
      <c r="G503" s="77" t="s">
        <v>1581</v>
      </c>
      <c r="H503" s="77" t="s">
        <v>1582</v>
      </c>
      <c r="I503" s="77" t="s">
        <v>1583</v>
      </c>
      <c r="J503" s="78" t="str">
        <f>CONCATENATE(H503, " (", R503, ")")</f>
        <v>Secretaries and Administrative Assistants, Except Legal, Medical, and Executive ($37,589)</v>
      </c>
      <c r="K503" s="70">
        <v>11.397801809500001</v>
      </c>
      <c r="L503" s="70">
        <v>14.269265537700001</v>
      </c>
      <c r="M503" s="70">
        <v>18.071688312799999</v>
      </c>
      <c r="N503" s="70">
        <v>18.657163008600001</v>
      </c>
      <c r="O503" s="70">
        <v>22.556069195999999</v>
      </c>
      <c r="P503" s="70">
        <v>26.568218396900001</v>
      </c>
      <c r="Q503" s="71">
        <v>37589.111690600002</v>
      </c>
      <c r="R503" s="71" t="str">
        <f>TEXT(Q503, "$#,###")</f>
        <v>$37,589</v>
      </c>
      <c r="S503" s="68" t="s">
        <v>307</v>
      </c>
      <c r="T503" s="68" t="s">
        <v>8</v>
      </c>
      <c r="U503" s="68" t="s">
        <v>317</v>
      </c>
      <c r="V503" s="61">
        <v>52407.356421800003</v>
      </c>
      <c r="W503" s="61">
        <v>49263.778952799999</v>
      </c>
      <c r="X503" s="61">
        <f>W503-V503</f>
        <v>-3143.5774690000035</v>
      </c>
      <c r="Y503" s="72">
        <f>X503/V503</f>
        <v>-5.9983515361831198E-2</v>
      </c>
      <c r="Z503" s="61">
        <v>49263.778952799999</v>
      </c>
      <c r="AA503" s="61">
        <v>49823.326529099999</v>
      </c>
      <c r="AB503" s="61">
        <f>AA503-Z503</f>
        <v>559.54757629999949</v>
      </c>
      <c r="AC503" s="72">
        <f>AB503/Z503</f>
        <v>1.1358194360934151E-2</v>
      </c>
      <c r="AD503" s="61">
        <v>20922.244123600001</v>
      </c>
      <c r="AE503" s="61">
        <v>5230.5610309000003</v>
      </c>
      <c r="AF503" s="61">
        <v>15154.8030564</v>
      </c>
      <c r="AG503" s="61">
        <v>5051.6010188</v>
      </c>
      <c r="AH503" s="62">
        <v>0.10199999999999999</v>
      </c>
      <c r="AI503" s="61">
        <v>48790.732763699998</v>
      </c>
      <c r="AJ503" s="61">
        <v>34523.937032499998</v>
      </c>
      <c r="AK503" s="63">
        <f>AJ503/AI503</f>
        <v>0.70759209950184621</v>
      </c>
      <c r="AL503" s="73">
        <v>91.4</v>
      </c>
      <c r="AM503" s="74">
        <v>0.87483900000000003</v>
      </c>
      <c r="AN503" s="74">
        <v>0.87896300000000005</v>
      </c>
      <c r="AO503" s="75">
        <v>5.4360493885700001E-3</v>
      </c>
      <c r="AP503" s="75">
        <v>2.4810897383700001E-2</v>
      </c>
      <c r="AQ503" s="75">
        <v>4.0248339753899999E-2</v>
      </c>
      <c r="AR503" s="75">
        <v>0.169493644325</v>
      </c>
      <c r="AS503" s="75">
        <v>0.20366035104999999</v>
      </c>
      <c r="AT503" s="75">
        <v>0.23615256468900001</v>
      </c>
      <c r="AU503" s="75">
        <v>0.22145234959599999</v>
      </c>
      <c r="AV503" s="75">
        <v>9.8745803814399999E-2</v>
      </c>
      <c r="AW503" s="61">
        <v>63</v>
      </c>
      <c r="AX503" s="61">
        <v>50</v>
      </c>
      <c r="AY503" s="61">
        <v>49</v>
      </c>
      <c r="AZ503" s="61">
        <v>44</v>
      </c>
      <c r="BA503" s="61">
        <v>54</v>
      </c>
      <c r="BB503" s="61">
        <f>SUM(AW503:BA503)</f>
        <v>260</v>
      </c>
      <c r="BC503" s="61">
        <f>BA503-AW503</f>
        <v>-9</v>
      </c>
      <c r="BD503" s="62">
        <f>BC503/AW503</f>
        <v>-0.14285714285714285</v>
      </c>
      <c r="BE503" s="67">
        <f>IF(K503&lt;BE$6,1,0)</f>
        <v>1</v>
      </c>
      <c r="BF503" s="67">
        <f>+IF(AND(K503&gt;=BF$5,K503&lt;BF$6),1,0)</f>
        <v>0</v>
      </c>
      <c r="BG503" s="67">
        <f>+IF(AND(K503&gt;=BG$5,K503&lt;BG$6),1,0)</f>
        <v>0</v>
      </c>
      <c r="BH503" s="67">
        <f>+IF(AND(K503&gt;=BH$5,K503&lt;BH$6),1,0)</f>
        <v>0</v>
      </c>
      <c r="BI503" s="67">
        <f>+IF(K503&gt;=BI$6,1,0)</f>
        <v>0</v>
      </c>
      <c r="BJ503" s="67">
        <f>IF(M503&lt;BJ$6,1,0)</f>
        <v>0</v>
      </c>
      <c r="BK503" s="67">
        <f>+IF(AND(M503&gt;=BK$5,M503&lt;BK$6),1,0)</f>
        <v>1</v>
      </c>
      <c r="BL503" s="67">
        <f>+IF(AND(M503&gt;=BL$5,M503&lt;BL$6),1,0)</f>
        <v>0</v>
      </c>
      <c r="BM503" s="67">
        <f>+IF(AND(M503&gt;=BM$5,M503&lt;BM$6),1,0)</f>
        <v>0</v>
      </c>
      <c r="BN503" s="67">
        <f>+IF(M503&gt;=BN$6,1,0)</f>
        <v>0</v>
      </c>
      <c r="BO503" s="67" t="str">
        <f>+IF(M503&gt;=BO$6,"YES","NO")</f>
        <v>NO</v>
      </c>
      <c r="BP503" s="67" t="str">
        <f>+IF(K503&gt;=BP$6,"YES","NO")</f>
        <v>NO</v>
      </c>
      <c r="BQ503" s="67" t="str">
        <f>+IF(ISERROR(VLOOKUP(E503,'[1]Hi Tech List (2020)'!$A$2:$B$84,1,FALSE)),"NO","YES")</f>
        <v>NO</v>
      </c>
      <c r="BR503" s="67" t="str">
        <f>IF(AL503&gt;=BR$6,"YES","NO")</f>
        <v>NO</v>
      </c>
      <c r="BS503" s="67" t="str">
        <f>IF(AB503&gt;BS$6,"YES","NO")</f>
        <v>YES</v>
      </c>
      <c r="BT503" s="67" t="str">
        <f>IF(AC503&gt;BT$6,"YES","NO")</f>
        <v>NO</v>
      </c>
      <c r="BU503" s="67" t="str">
        <f>IF(AD503&gt;BU$6,"YES","NO")</f>
        <v>YES</v>
      </c>
      <c r="BV503" s="67" t="str">
        <f>IF(OR(BS503="YES",BT503="YES",BU503="YES"),"YES","NO")</f>
        <v>YES</v>
      </c>
      <c r="BW503" s="67" t="str">
        <f>+IF(BE503=1,BE$8,IF(BF503=1,BF$8,IF(BG503=1,BG$8,IF(BH503=1,BH$8,BI$8))))</f>
        <v>&lt;$15</v>
      </c>
      <c r="BX503" s="67" t="str">
        <f>+IF(BJ503=1,BJ$8,IF(BK503=1,BK$8,IF(BL503=1,BL$8,IF(BM503=1,BM$8,BN$8))))</f>
        <v>$15-20</v>
      </c>
    </row>
    <row r="504" spans="1:76" hidden="1" x14ac:dyDescent="0.2">
      <c r="A504" s="77" t="str">
        <f t="shared" si="32"/>
        <v>43-0000</v>
      </c>
      <c r="B504" s="77" t="str">
        <f>VLOOKUP(A504,'[1]2- &amp; 3-digit SOC'!$A$1:$B$121,2,FALSE)</f>
        <v>Office and Administrative Support Occupations</v>
      </c>
      <c r="C504" s="77" t="str">
        <f t="shared" si="33"/>
        <v>43-0000 Office and Administrative Support Occupations</v>
      </c>
      <c r="D504" s="77" t="str">
        <f t="shared" si="34"/>
        <v>43-9000</v>
      </c>
      <c r="E504" s="77" t="str">
        <f>VLOOKUP(D504,'[1]2- &amp; 3-digit SOC'!$A$1:$B$121,2,FALSE)</f>
        <v>Other Office and Administrative Support Workers</v>
      </c>
      <c r="F504" s="77" t="str">
        <f t="shared" si="35"/>
        <v>43-9000 Other Office and Administrative Support Workers</v>
      </c>
      <c r="G504" s="77" t="s">
        <v>1584</v>
      </c>
      <c r="H504" s="77" t="s">
        <v>1585</v>
      </c>
      <c r="I504" s="77" t="s">
        <v>1586</v>
      </c>
      <c r="J504" s="78" t="str">
        <f>CONCATENATE(H504, " (", R504, ")")</f>
        <v>Data Entry Keyers ($32,601)</v>
      </c>
      <c r="K504" s="70">
        <v>9.5311364584200007</v>
      </c>
      <c r="L504" s="70">
        <v>13.0398778936</v>
      </c>
      <c r="M504" s="70">
        <v>15.673526434899999</v>
      </c>
      <c r="N504" s="70">
        <v>15.741028374100001</v>
      </c>
      <c r="O504" s="70">
        <v>18.247661851499998</v>
      </c>
      <c r="P504" s="70">
        <v>20.841759290700001</v>
      </c>
      <c r="Q504" s="71">
        <v>32600.9349845</v>
      </c>
      <c r="R504" s="71" t="str">
        <f>TEXT(Q504, "$#,###")</f>
        <v>$32,601</v>
      </c>
      <c r="S504" s="68" t="s">
        <v>307</v>
      </c>
      <c r="T504" s="68" t="s">
        <v>8</v>
      </c>
      <c r="U504" s="68" t="s">
        <v>317</v>
      </c>
      <c r="V504" s="61">
        <v>7283.6552989499996</v>
      </c>
      <c r="W504" s="61">
        <v>6708.4052620700004</v>
      </c>
      <c r="X504" s="61">
        <f>W504-V504</f>
        <v>-575.25003687999924</v>
      </c>
      <c r="Y504" s="72">
        <f>X504/V504</f>
        <v>-7.8978207132197262E-2</v>
      </c>
      <c r="Z504" s="61">
        <v>6708.4052620700004</v>
      </c>
      <c r="AA504" s="61">
        <v>6433.3490819799999</v>
      </c>
      <c r="AB504" s="61">
        <f>AA504-Z504</f>
        <v>-275.05618009000045</v>
      </c>
      <c r="AC504" s="72">
        <f>AB504/Z504</f>
        <v>-4.1001723859051244E-2</v>
      </c>
      <c r="AD504" s="61">
        <v>2639.34589882</v>
      </c>
      <c r="AE504" s="61">
        <v>659.836474705</v>
      </c>
      <c r="AF504" s="61">
        <v>1986.6042220500001</v>
      </c>
      <c r="AG504" s="61">
        <v>662.20140735099994</v>
      </c>
      <c r="AH504" s="62">
        <v>0.1</v>
      </c>
      <c r="AI504" s="61">
        <v>6768.4273458899997</v>
      </c>
      <c r="AJ504" s="61">
        <v>7213.16554533</v>
      </c>
      <c r="AK504" s="63">
        <f>AJ504/AI504</f>
        <v>1.0657077599732321</v>
      </c>
      <c r="AL504" s="73">
        <v>103.5</v>
      </c>
      <c r="AM504" s="74">
        <v>1.6747970000000001</v>
      </c>
      <c r="AN504" s="74">
        <v>1.6605209999999999</v>
      </c>
      <c r="AO504" s="75">
        <v>1.3234673450700001E-2</v>
      </c>
      <c r="AP504" s="75">
        <v>4.9369259491800002E-2</v>
      </c>
      <c r="AQ504" s="75">
        <v>7.6180410986399993E-2</v>
      </c>
      <c r="AR504" s="75">
        <v>0.24551729073799999</v>
      </c>
      <c r="AS504" s="75">
        <v>0.21063268718299999</v>
      </c>
      <c r="AT504" s="75">
        <v>0.19510042929599999</v>
      </c>
      <c r="AU504" s="75">
        <v>0.152911219254</v>
      </c>
      <c r="AV504" s="75">
        <v>5.7054029600799999E-2</v>
      </c>
      <c r="AW504" s="61">
        <v>56</v>
      </c>
      <c r="AX504" s="61">
        <v>118</v>
      </c>
      <c r="AY504" s="61">
        <v>81</v>
      </c>
      <c r="AZ504" s="61">
        <v>57</v>
      </c>
      <c r="BA504" s="61">
        <v>78</v>
      </c>
      <c r="BB504" s="61">
        <f>SUM(AW504:BA504)</f>
        <v>390</v>
      </c>
      <c r="BC504" s="61">
        <f>BA504-AW504</f>
        <v>22</v>
      </c>
      <c r="BD504" s="62">
        <f>BC504/AW504</f>
        <v>0.39285714285714285</v>
      </c>
      <c r="BE504" s="67">
        <f>IF(K504&lt;BE$6,1,0)</f>
        <v>1</v>
      </c>
      <c r="BF504" s="67">
        <f>+IF(AND(K504&gt;=BF$5,K504&lt;BF$6),1,0)</f>
        <v>0</v>
      </c>
      <c r="BG504" s="67">
        <f>+IF(AND(K504&gt;=BG$5,K504&lt;BG$6),1,0)</f>
        <v>0</v>
      </c>
      <c r="BH504" s="67">
        <f>+IF(AND(K504&gt;=BH$5,K504&lt;BH$6),1,0)</f>
        <v>0</v>
      </c>
      <c r="BI504" s="67">
        <f>+IF(K504&gt;=BI$6,1,0)</f>
        <v>0</v>
      </c>
      <c r="BJ504" s="67">
        <f>IF(M504&lt;BJ$6,1,0)</f>
        <v>0</v>
      </c>
      <c r="BK504" s="67">
        <f>+IF(AND(M504&gt;=BK$5,M504&lt;BK$6),1,0)</f>
        <v>1</v>
      </c>
      <c r="BL504" s="67">
        <f>+IF(AND(M504&gt;=BL$5,M504&lt;BL$6),1,0)</f>
        <v>0</v>
      </c>
      <c r="BM504" s="67">
        <f>+IF(AND(M504&gt;=BM$5,M504&lt;BM$6),1,0)</f>
        <v>0</v>
      </c>
      <c r="BN504" s="67">
        <f>+IF(M504&gt;=BN$6,1,0)</f>
        <v>0</v>
      </c>
      <c r="BO504" s="67" t="str">
        <f>+IF(M504&gt;=BO$6,"YES","NO")</f>
        <v>NO</v>
      </c>
      <c r="BP504" s="67" t="str">
        <f>+IF(K504&gt;=BP$6,"YES","NO")</f>
        <v>NO</v>
      </c>
      <c r="BQ504" s="67" t="str">
        <f>+IF(ISERROR(VLOOKUP(E504,'[1]Hi Tech List (2020)'!$A$2:$B$84,1,FALSE)),"NO","YES")</f>
        <v>NO</v>
      </c>
      <c r="BR504" s="67" t="str">
        <f>IF(AL504&gt;=BR$6,"YES","NO")</f>
        <v>YES</v>
      </c>
      <c r="BS504" s="67" t="str">
        <f>IF(AB504&gt;BS$6,"YES","NO")</f>
        <v>NO</v>
      </c>
      <c r="BT504" s="67" t="str">
        <f>IF(AC504&gt;BT$6,"YES","NO")</f>
        <v>NO</v>
      </c>
      <c r="BU504" s="67" t="str">
        <f>IF(AD504&gt;BU$6,"YES","NO")</f>
        <v>YES</v>
      </c>
      <c r="BV504" s="67" t="str">
        <f>IF(OR(BS504="YES",BT504="YES",BU504="YES"),"YES","NO")</f>
        <v>YES</v>
      </c>
      <c r="BW504" s="67" t="str">
        <f>+IF(BE504=1,BE$8,IF(BF504=1,BF$8,IF(BG504=1,BG$8,IF(BH504=1,BH$8,BI$8))))</f>
        <v>&lt;$15</v>
      </c>
      <c r="BX504" s="67" t="str">
        <f>+IF(BJ504=1,BJ$8,IF(BK504=1,BK$8,IF(BL504=1,BL$8,IF(BM504=1,BM$8,BN$8))))</f>
        <v>$15-20</v>
      </c>
    </row>
    <row r="505" spans="1:76" hidden="1" x14ac:dyDescent="0.2">
      <c r="A505" s="77" t="str">
        <f t="shared" si="32"/>
        <v>43-0000</v>
      </c>
      <c r="B505" s="77" t="str">
        <f>VLOOKUP(A505,'[1]2- &amp; 3-digit SOC'!$A$1:$B$121,2,FALSE)</f>
        <v>Office and Administrative Support Occupations</v>
      </c>
      <c r="C505" s="77" t="str">
        <f t="shared" si="33"/>
        <v>43-0000 Office and Administrative Support Occupations</v>
      </c>
      <c r="D505" s="77" t="str">
        <f t="shared" si="34"/>
        <v>43-9000</v>
      </c>
      <c r="E505" s="77" t="str">
        <f>VLOOKUP(D505,'[1]2- &amp; 3-digit SOC'!$A$1:$B$121,2,FALSE)</f>
        <v>Other Office and Administrative Support Workers</v>
      </c>
      <c r="F505" s="77" t="str">
        <f t="shared" si="35"/>
        <v>43-9000 Other Office and Administrative Support Workers</v>
      </c>
      <c r="G505" s="77" t="s">
        <v>1587</v>
      </c>
      <c r="H505" s="77" t="s">
        <v>1588</v>
      </c>
      <c r="I505" s="77" t="s">
        <v>1589</v>
      </c>
      <c r="J505" s="78" t="str">
        <f>CONCATENATE(H505, " (", R505, ")")</f>
        <v>Word Processors and Typists ($39,104)</v>
      </c>
      <c r="K505" s="70">
        <v>13.1008489709</v>
      </c>
      <c r="L505" s="70">
        <v>15.2941096399</v>
      </c>
      <c r="M505" s="70">
        <v>18.8001477673</v>
      </c>
      <c r="N505" s="70">
        <v>19.138594501299998</v>
      </c>
      <c r="O505" s="70">
        <v>22.408366996600002</v>
      </c>
      <c r="P505" s="70">
        <v>25.2650503996</v>
      </c>
      <c r="Q505" s="71">
        <v>39104.307355899997</v>
      </c>
      <c r="R505" s="71" t="str">
        <f>TEXT(Q505, "$#,###")</f>
        <v>$39,104</v>
      </c>
      <c r="S505" s="68" t="s">
        <v>307</v>
      </c>
      <c r="T505" s="68" t="s">
        <v>8</v>
      </c>
      <c r="U505" s="68" t="s">
        <v>317</v>
      </c>
      <c r="V505" s="61">
        <v>787.99491417199999</v>
      </c>
      <c r="W505" s="61">
        <v>489.21221982200001</v>
      </c>
      <c r="X505" s="61">
        <f>W505-V505</f>
        <v>-298.78269434999999</v>
      </c>
      <c r="Y505" s="72">
        <f>X505/V505</f>
        <v>-0.37916830296290849</v>
      </c>
      <c r="Z505" s="61">
        <v>489.21221982200001</v>
      </c>
      <c r="AA505" s="61">
        <v>446.78167955700002</v>
      </c>
      <c r="AB505" s="61">
        <f>AA505-Z505</f>
        <v>-42.430540264999991</v>
      </c>
      <c r="AC505" s="72">
        <f>AB505/Z505</f>
        <v>-8.67323802345705E-2</v>
      </c>
      <c r="AD505" s="61">
        <v>209.98842097100001</v>
      </c>
      <c r="AE505" s="61">
        <v>52.497105242799996</v>
      </c>
      <c r="AF505" s="61">
        <v>159.326851264</v>
      </c>
      <c r="AG505" s="61">
        <v>53.108950421300001</v>
      </c>
      <c r="AH505" s="62">
        <v>0.112</v>
      </c>
      <c r="AI505" s="61">
        <v>505.868831656</v>
      </c>
      <c r="AJ505" s="61">
        <v>318.76725808600003</v>
      </c>
      <c r="AK505" s="63">
        <f>AJ505/AI505</f>
        <v>0.63013816653319243</v>
      </c>
      <c r="AL505" s="73">
        <v>101.2</v>
      </c>
      <c r="AM505" s="74">
        <v>0.38214900000000002</v>
      </c>
      <c r="AN505" s="74">
        <v>0.38327899999999998</v>
      </c>
      <c r="AO505" s="76" t="s">
        <v>90</v>
      </c>
      <c r="AP505" s="75">
        <v>5.2594112006599997E-2</v>
      </c>
      <c r="AQ505" s="75">
        <v>6.2294897282000002E-2</v>
      </c>
      <c r="AR505" s="75">
        <v>0.18737924066700001</v>
      </c>
      <c r="AS505" s="75">
        <v>0.19340164136400001</v>
      </c>
      <c r="AT505" s="75">
        <v>0.22016567175000001</v>
      </c>
      <c r="AU505" s="75">
        <v>0.19954239535599999</v>
      </c>
      <c r="AV505" s="75">
        <v>7.6319434663899996E-2</v>
      </c>
      <c r="AW505" s="61">
        <v>2</v>
      </c>
      <c r="AX505" s="61">
        <v>0</v>
      </c>
      <c r="AY505" s="61">
        <v>0</v>
      </c>
      <c r="AZ505" s="61">
        <v>0</v>
      </c>
      <c r="BA505" s="61">
        <v>0</v>
      </c>
      <c r="BB505" s="61">
        <f>SUM(AW505:BA505)</f>
        <v>2</v>
      </c>
      <c r="BC505" s="61">
        <f>BA505-AW505</f>
        <v>-2</v>
      </c>
      <c r="BD505" s="62">
        <f>BC505/AW505</f>
        <v>-1</v>
      </c>
      <c r="BE505" s="67">
        <f>IF(K505&lt;BE$6,1,0)</f>
        <v>1</v>
      </c>
      <c r="BF505" s="67">
        <f>+IF(AND(K505&gt;=BF$5,K505&lt;BF$6),1,0)</f>
        <v>0</v>
      </c>
      <c r="BG505" s="67">
        <f>+IF(AND(K505&gt;=BG$5,K505&lt;BG$6),1,0)</f>
        <v>0</v>
      </c>
      <c r="BH505" s="67">
        <f>+IF(AND(K505&gt;=BH$5,K505&lt;BH$6),1,0)</f>
        <v>0</v>
      </c>
      <c r="BI505" s="67">
        <f>+IF(K505&gt;=BI$6,1,0)</f>
        <v>0</v>
      </c>
      <c r="BJ505" s="67">
        <f>IF(M505&lt;BJ$6,1,0)</f>
        <v>0</v>
      </c>
      <c r="BK505" s="67">
        <f>+IF(AND(M505&gt;=BK$5,M505&lt;BK$6),1,0)</f>
        <v>1</v>
      </c>
      <c r="BL505" s="67">
        <f>+IF(AND(M505&gt;=BL$5,M505&lt;BL$6),1,0)</f>
        <v>0</v>
      </c>
      <c r="BM505" s="67">
        <f>+IF(AND(M505&gt;=BM$5,M505&lt;BM$6),1,0)</f>
        <v>0</v>
      </c>
      <c r="BN505" s="67">
        <f>+IF(M505&gt;=BN$6,1,0)</f>
        <v>0</v>
      </c>
      <c r="BO505" s="67" t="str">
        <f>+IF(M505&gt;=BO$6,"YES","NO")</f>
        <v>NO</v>
      </c>
      <c r="BP505" s="67" t="str">
        <f>+IF(K505&gt;=BP$6,"YES","NO")</f>
        <v>NO</v>
      </c>
      <c r="BQ505" s="67" t="str">
        <f>+IF(ISERROR(VLOOKUP(E505,'[1]Hi Tech List (2020)'!$A$2:$B$84,1,FALSE)),"NO","YES")</f>
        <v>NO</v>
      </c>
      <c r="BR505" s="67" t="str">
        <f>IF(AL505&gt;=BR$6,"YES","NO")</f>
        <v>YES</v>
      </c>
      <c r="BS505" s="67" t="str">
        <f>IF(AB505&gt;BS$6,"YES","NO")</f>
        <v>NO</v>
      </c>
      <c r="BT505" s="67" t="str">
        <f>IF(AC505&gt;BT$6,"YES","NO")</f>
        <v>NO</v>
      </c>
      <c r="BU505" s="67" t="str">
        <f>IF(AD505&gt;BU$6,"YES","NO")</f>
        <v>YES</v>
      </c>
      <c r="BV505" s="67" t="str">
        <f>IF(OR(BS505="YES",BT505="YES",BU505="YES"),"YES","NO")</f>
        <v>YES</v>
      </c>
      <c r="BW505" s="67" t="str">
        <f>+IF(BE505=1,BE$8,IF(BF505=1,BF$8,IF(BG505=1,BG$8,IF(BH505=1,BH$8,BI$8))))</f>
        <v>&lt;$15</v>
      </c>
      <c r="BX505" s="67" t="str">
        <f>+IF(BJ505=1,BJ$8,IF(BK505=1,BK$8,IF(BL505=1,BL$8,IF(BM505=1,BM$8,BN$8))))</f>
        <v>$15-20</v>
      </c>
    </row>
    <row r="506" spans="1:76" hidden="1" x14ac:dyDescent="0.2">
      <c r="A506" s="77" t="str">
        <f t="shared" si="32"/>
        <v>43-0000</v>
      </c>
      <c r="B506" s="77" t="str">
        <f>VLOOKUP(A506,'[1]2- &amp; 3-digit SOC'!$A$1:$B$121,2,FALSE)</f>
        <v>Office and Administrative Support Occupations</v>
      </c>
      <c r="C506" s="77" t="str">
        <f t="shared" si="33"/>
        <v>43-0000 Office and Administrative Support Occupations</v>
      </c>
      <c r="D506" s="77" t="str">
        <f t="shared" si="34"/>
        <v>43-9000</v>
      </c>
      <c r="E506" s="77" t="str">
        <f>VLOOKUP(D506,'[1]2- &amp; 3-digit SOC'!$A$1:$B$121,2,FALSE)</f>
        <v>Other Office and Administrative Support Workers</v>
      </c>
      <c r="F506" s="77" t="str">
        <f t="shared" si="35"/>
        <v>43-9000 Other Office and Administrative Support Workers</v>
      </c>
      <c r="G506" s="77" t="s">
        <v>1590</v>
      </c>
      <c r="H506" s="77" t="s">
        <v>1591</v>
      </c>
      <c r="I506" s="77" t="s">
        <v>1592</v>
      </c>
      <c r="J506" s="78" t="str">
        <f>CONCATENATE(H506, " (", R506, ")")</f>
        <v>Desktop Publishers ($49,685)</v>
      </c>
      <c r="K506" s="70">
        <v>10.241684337900001</v>
      </c>
      <c r="L506" s="70">
        <v>16.630935344299999</v>
      </c>
      <c r="M506" s="70">
        <v>23.887091224700001</v>
      </c>
      <c r="N506" s="70">
        <v>25.879006692400001</v>
      </c>
      <c r="O506" s="70">
        <v>31.300896036600001</v>
      </c>
      <c r="P506" s="70">
        <v>37.795552024899997</v>
      </c>
      <c r="Q506" s="71">
        <v>49685.149747399999</v>
      </c>
      <c r="R506" s="71" t="str">
        <f>TEXT(Q506, "$#,###")</f>
        <v>$49,685</v>
      </c>
      <c r="S506" s="68" t="s">
        <v>139</v>
      </c>
      <c r="T506" s="68" t="s">
        <v>8</v>
      </c>
      <c r="U506" s="68" t="s">
        <v>317</v>
      </c>
      <c r="V506" s="61">
        <v>371.05601495100001</v>
      </c>
      <c r="W506" s="61">
        <v>305.06826723799998</v>
      </c>
      <c r="X506" s="61">
        <f>W506-V506</f>
        <v>-65.987747713000033</v>
      </c>
      <c r="Y506" s="72">
        <f>X506/V506</f>
        <v>-0.17783769849874034</v>
      </c>
      <c r="Z506" s="61">
        <v>305.06826723799998</v>
      </c>
      <c r="AA506" s="61">
        <v>298.24393985500001</v>
      </c>
      <c r="AB506" s="61">
        <f>AA506-Z506</f>
        <v>-6.824327382999968</v>
      </c>
      <c r="AC506" s="72">
        <f>AB506/Z506</f>
        <v>-2.2369836904983457E-2</v>
      </c>
      <c r="AD506" s="61">
        <v>128.58239107899999</v>
      </c>
      <c r="AE506" s="61">
        <v>32.145597769600002</v>
      </c>
      <c r="AF506" s="61">
        <v>93.516259824599999</v>
      </c>
      <c r="AG506" s="61">
        <v>31.172086608200001</v>
      </c>
      <c r="AH506" s="62">
        <v>0.10299999999999999</v>
      </c>
      <c r="AI506" s="61">
        <v>307.07557775399999</v>
      </c>
      <c r="AJ506" s="61">
        <v>171.94093325</v>
      </c>
      <c r="AK506" s="63">
        <f>AJ506/AI506</f>
        <v>0.55993034192951308</v>
      </c>
      <c r="AL506" s="73">
        <v>94.8</v>
      </c>
      <c r="AM506" s="74">
        <v>1.318227</v>
      </c>
      <c r="AN506" s="74">
        <v>1.346136</v>
      </c>
      <c r="AO506" s="76" t="s">
        <v>90</v>
      </c>
      <c r="AP506" s="76" t="s">
        <v>90</v>
      </c>
      <c r="AQ506" s="75">
        <v>5.4100945105500002E-2</v>
      </c>
      <c r="AR506" s="75">
        <v>0.228892136045</v>
      </c>
      <c r="AS506" s="75">
        <v>0.20819867769</v>
      </c>
      <c r="AT506" s="75">
        <v>0.20584557465200001</v>
      </c>
      <c r="AU506" s="75">
        <v>0.18966836587800001</v>
      </c>
      <c r="AV506" s="75">
        <v>8.3975454434800006E-2</v>
      </c>
      <c r="AW506" s="61">
        <v>10</v>
      </c>
      <c r="AX506" s="61">
        <v>61</v>
      </c>
      <c r="AY506" s="61">
        <v>33</v>
      </c>
      <c r="AZ506" s="61">
        <v>37</v>
      </c>
      <c r="BA506" s="61">
        <v>65</v>
      </c>
      <c r="BB506" s="61">
        <f>SUM(AW506:BA506)</f>
        <v>206</v>
      </c>
      <c r="BC506" s="61">
        <f>BA506-AW506</f>
        <v>55</v>
      </c>
      <c r="BD506" s="62">
        <f>BC506/AW506</f>
        <v>5.5</v>
      </c>
      <c r="BE506" s="67">
        <f>IF(K506&lt;BE$6,1,0)</f>
        <v>1</v>
      </c>
      <c r="BF506" s="67">
        <f>+IF(AND(K506&gt;=BF$5,K506&lt;BF$6),1,0)</f>
        <v>0</v>
      </c>
      <c r="BG506" s="67">
        <f>+IF(AND(K506&gt;=BG$5,K506&lt;BG$6),1,0)</f>
        <v>0</v>
      </c>
      <c r="BH506" s="67">
        <f>+IF(AND(K506&gt;=BH$5,K506&lt;BH$6),1,0)</f>
        <v>0</v>
      </c>
      <c r="BI506" s="67">
        <f>+IF(K506&gt;=BI$6,1,0)</f>
        <v>0</v>
      </c>
      <c r="BJ506" s="67">
        <f>IF(M506&lt;BJ$6,1,0)</f>
        <v>0</v>
      </c>
      <c r="BK506" s="67">
        <f>+IF(AND(M506&gt;=BK$5,M506&lt;BK$6),1,0)</f>
        <v>0</v>
      </c>
      <c r="BL506" s="67">
        <f>+IF(AND(M506&gt;=BL$5,M506&lt;BL$6),1,0)</f>
        <v>1</v>
      </c>
      <c r="BM506" s="67">
        <f>+IF(AND(M506&gt;=BM$5,M506&lt;BM$6),1,0)</f>
        <v>0</v>
      </c>
      <c r="BN506" s="67">
        <f>+IF(M506&gt;=BN$6,1,0)</f>
        <v>0</v>
      </c>
      <c r="BO506" s="67" t="str">
        <f>+IF(M506&gt;=BO$6,"YES","NO")</f>
        <v>YES</v>
      </c>
      <c r="BP506" s="67" t="str">
        <f>+IF(K506&gt;=BP$6,"YES","NO")</f>
        <v>NO</v>
      </c>
      <c r="BQ506" s="67" t="str">
        <f>+IF(ISERROR(VLOOKUP(E506,'[1]Hi Tech List (2020)'!$A$2:$B$84,1,FALSE)),"NO","YES")</f>
        <v>NO</v>
      </c>
      <c r="BR506" s="67" t="str">
        <f>IF(AL506&gt;=BR$6,"YES","NO")</f>
        <v>NO</v>
      </c>
      <c r="BS506" s="67" t="str">
        <f>IF(AB506&gt;BS$6,"YES","NO")</f>
        <v>NO</v>
      </c>
      <c r="BT506" s="67" t="str">
        <f>IF(AC506&gt;BT$6,"YES","NO")</f>
        <v>NO</v>
      </c>
      <c r="BU506" s="67" t="str">
        <f>IF(AD506&gt;BU$6,"YES","NO")</f>
        <v>YES</v>
      </c>
      <c r="BV506" s="67" t="str">
        <f>IF(OR(BS506="YES",BT506="YES",BU506="YES"),"YES","NO")</f>
        <v>YES</v>
      </c>
      <c r="BW506" s="67" t="str">
        <f>+IF(BE506=1,BE$8,IF(BF506=1,BF$8,IF(BG506=1,BG$8,IF(BH506=1,BH$8,BI$8))))</f>
        <v>&lt;$15</v>
      </c>
      <c r="BX506" s="67" t="str">
        <f>+IF(BJ506=1,BJ$8,IF(BK506=1,BK$8,IF(BL506=1,BL$8,IF(BM506=1,BM$8,BN$8))))</f>
        <v>$20-25</v>
      </c>
    </row>
    <row r="507" spans="1:76" hidden="1" x14ac:dyDescent="0.2">
      <c r="A507" s="77" t="str">
        <f t="shared" si="32"/>
        <v>43-0000</v>
      </c>
      <c r="B507" s="77" t="str">
        <f>VLOOKUP(A507,'[1]2- &amp; 3-digit SOC'!$A$1:$B$121,2,FALSE)</f>
        <v>Office and Administrative Support Occupations</v>
      </c>
      <c r="C507" s="77" t="str">
        <f t="shared" si="33"/>
        <v>43-0000 Office and Administrative Support Occupations</v>
      </c>
      <c r="D507" s="77" t="str">
        <f t="shared" si="34"/>
        <v>43-9000</v>
      </c>
      <c r="E507" s="77" t="str">
        <f>VLOOKUP(D507,'[1]2- &amp; 3-digit SOC'!$A$1:$B$121,2,FALSE)</f>
        <v>Other Office and Administrative Support Workers</v>
      </c>
      <c r="F507" s="77" t="str">
        <f t="shared" si="35"/>
        <v>43-9000 Other Office and Administrative Support Workers</v>
      </c>
      <c r="G507" s="77" t="s">
        <v>1593</v>
      </c>
      <c r="H507" s="77" t="s">
        <v>1594</v>
      </c>
      <c r="I507" s="77" t="s">
        <v>1595</v>
      </c>
      <c r="J507" s="78" t="str">
        <f>CONCATENATE(H507, " (", R507, ")")</f>
        <v>Insurance Claims and Policy Processing Clerks ($39,704)</v>
      </c>
      <c r="K507" s="70">
        <v>14.851148988</v>
      </c>
      <c r="L507" s="70">
        <v>16.510975586299999</v>
      </c>
      <c r="M507" s="70">
        <v>19.088443905999998</v>
      </c>
      <c r="N507" s="70">
        <v>20.386470104099999</v>
      </c>
      <c r="O507" s="70">
        <v>23.556333215799999</v>
      </c>
      <c r="P507" s="70">
        <v>28.8513823559</v>
      </c>
      <c r="Q507" s="71">
        <v>39703.9633245</v>
      </c>
      <c r="R507" s="71" t="str">
        <f>TEXT(Q507, "$#,###")</f>
        <v>$39,704</v>
      </c>
      <c r="S507" s="68" t="s">
        <v>307</v>
      </c>
      <c r="T507" s="68" t="s">
        <v>8</v>
      </c>
      <c r="U507" s="68" t="s">
        <v>85</v>
      </c>
      <c r="V507" s="61">
        <v>13102.5659557</v>
      </c>
      <c r="W507" s="61">
        <v>12705.917712099999</v>
      </c>
      <c r="X507" s="61">
        <f>W507-V507</f>
        <v>-396.64824360000057</v>
      </c>
      <c r="Y507" s="72">
        <f>X507/V507</f>
        <v>-3.0272562255444856E-2</v>
      </c>
      <c r="Z507" s="61">
        <v>12705.917712099999</v>
      </c>
      <c r="AA507" s="61">
        <v>13257.629931199999</v>
      </c>
      <c r="AB507" s="61">
        <f>AA507-Z507</f>
        <v>551.71221909999986</v>
      </c>
      <c r="AC507" s="72">
        <f>AB507/Z507</f>
        <v>4.3421674183722885E-2</v>
      </c>
      <c r="AD507" s="61">
        <v>5302.5612804100001</v>
      </c>
      <c r="AE507" s="61">
        <v>1325.6403201000001</v>
      </c>
      <c r="AF507" s="61">
        <v>3490.4280808600001</v>
      </c>
      <c r="AG507" s="61">
        <v>1163.47602695</v>
      </c>
      <c r="AH507" s="62">
        <v>0.09</v>
      </c>
      <c r="AI507" s="61">
        <v>12383.338247199999</v>
      </c>
      <c r="AJ507" s="61">
        <v>5633.8579531100004</v>
      </c>
      <c r="AK507" s="63">
        <f>AJ507/AI507</f>
        <v>0.45495470128047855</v>
      </c>
      <c r="AL507" s="73">
        <v>100.2</v>
      </c>
      <c r="AM507" s="74">
        <v>1.75359</v>
      </c>
      <c r="AN507" s="74">
        <v>1.77081</v>
      </c>
      <c r="AO507" s="75">
        <v>1.2946643890200001E-3</v>
      </c>
      <c r="AP507" s="75">
        <v>1.6331171770999998E-2</v>
      </c>
      <c r="AQ507" s="75">
        <v>5.8027571992499999E-2</v>
      </c>
      <c r="AR507" s="75">
        <v>0.28059423522900001</v>
      </c>
      <c r="AS507" s="75">
        <v>0.243095586956</v>
      </c>
      <c r="AT507" s="75">
        <v>0.204022314619</v>
      </c>
      <c r="AU507" s="75">
        <v>0.15748503591599999</v>
      </c>
      <c r="AV507" s="75">
        <v>3.9149419127500001E-2</v>
      </c>
      <c r="AW507" s="61">
        <v>2</v>
      </c>
      <c r="AX507" s="61">
        <v>0</v>
      </c>
      <c r="AY507" s="61">
        <v>0</v>
      </c>
      <c r="AZ507" s="61">
        <v>0</v>
      </c>
      <c r="BA507" s="61">
        <v>0</v>
      </c>
      <c r="BB507" s="61">
        <f>SUM(AW507:BA507)</f>
        <v>2</v>
      </c>
      <c r="BC507" s="61">
        <f>BA507-AW507</f>
        <v>-2</v>
      </c>
      <c r="BD507" s="62">
        <f>BC507/AW507</f>
        <v>-1</v>
      </c>
      <c r="BE507" s="67">
        <f>IF(K507&lt;BE$6,1,0)</f>
        <v>1</v>
      </c>
      <c r="BF507" s="67">
        <f>+IF(AND(K507&gt;=BF$5,K507&lt;BF$6),1,0)</f>
        <v>0</v>
      </c>
      <c r="BG507" s="67">
        <f>+IF(AND(K507&gt;=BG$5,K507&lt;BG$6),1,0)</f>
        <v>0</v>
      </c>
      <c r="BH507" s="67">
        <f>+IF(AND(K507&gt;=BH$5,K507&lt;BH$6),1,0)</f>
        <v>0</v>
      </c>
      <c r="BI507" s="67">
        <f>+IF(K507&gt;=BI$6,1,0)</f>
        <v>0</v>
      </c>
      <c r="BJ507" s="67">
        <f>IF(M507&lt;BJ$6,1,0)</f>
        <v>0</v>
      </c>
      <c r="BK507" s="67">
        <f>+IF(AND(M507&gt;=BK$5,M507&lt;BK$6),1,0)</f>
        <v>1</v>
      </c>
      <c r="BL507" s="67">
        <f>+IF(AND(M507&gt;=BL$5,M507&lt;BL$6),1,0)</f>
        <v>0</v>
      </c>
      <c r="BM507" s="67">
        <f>+IF(AND(M507&gt;=BM$5,M507&lt;BM$6),1,0)</f>
        <v>0</v>
      </c>
      <c r="BN507" s="67">
        <f>+IF(M507&gt;=BN$6,1,0)</f>
        <v>0</v>
      </c>
      <c r="BO507" s="67" t="str">
        <f>+IF(M507&gt;=BO$6,"YES","NO")</f>
        <v>NO</v>
      </c>
      <c r="BP507" s="67" t="str">
        <f>+IF(K507&gt;=BP$6,"YES","NO")</f>
        <v>NO</v>
      </c>
      <c r="BQ507" s="67" t="str">
        <f>+IF(ISERROR(VLOOKUP(E507,'[1]Hi Tech List (2020)'!$A$2:$B$84,1,FALSE)),"NO","YES")</f>
        <v>NO</v>
      </c>
      <c r="BR507" s="67" t="str">
        <f>IF(AL507&gt;=BR$6,"YES","NO")</f>
        <v>YES</v>
      </c>
      <c r="BS507" s="67" t="str">
        <f>IF(AB507&gt;BS$6,"YES","NO")</f>
        <v>YES</v>
      </c>
      <c r="BT507" s="67" t="str">
        <f>IF(AC507&gt;BT$6,"YES","NO")</f>
        <v>NO</v>
      </c>
      <c r="BU507" s="67" t="str">
        <f>IF(AD507&gt;BU$6,"YES","NO")</f>
        <v>YES</v>
      </c>
      <c r="BV507" s="67" t="str">
        <f>IF(OR(BS507="YES",BT507="YES",BU507="YES"),"YES","NO")</f>
        <v>YES</v>
      </c>
      <c r="BW507" s="67" t="str">
        <f>+IF(BE507=1,BE$8,IF(BF507=1,BF$8,IF(BG507=1,BG$8,IF(BH507=1,BH$8,BI$8))))</f>
        <v>&lt;$15</v>
      </c>
      <c r="BX507" s="67" t="str">
        <f>+IF(BJ507=1,BJ$8,IF(BK507=1,BK$8,IF(BL507=1,BL$8,IF(BM507=1,BM$8,BN$8))))</f>
        <v>$15-20</v>
      </c>
    </row>
    <row r="508" spans="1:76" ht="25.5" hidden="1" x14ac:dyDescent="0.2">
      <c r="A508" s="77" t="str">
        <f t="shared" si="32"/>
        <v>43-0000</v>
      </c>
      <c r="B508" s="77" t="str">
        <f>VLOOKUP(A508,'[1]2- &amp; 3-digit SOC'!$A$1:$B$121,2,FALSE)</f>
        <v>Office and Administrative Support Occupations</v>
      </c>
      <c r="C508" s="77" t="str">
        <f t="shared" si="33"/>
        <v>43-0000 Office and Administrative Support Occupations</v>
      </c>
      <c r="D508" s="77" t="str">
        <f t="shared" si="34"/>
        <v>43-9000</v>
      </c>
      <c r="E508" s="77" t="str">
        <f>VLOOKUP(D508,'[1]2- &amp; 3-digit SOC'!$A$1:$B$121,2,FALSE)</f>
        <v>Other Office and Administrative Support Workers</v>
      </c>
      <c r="F508" s="77" t="str">
        <f t="shared" si="35"/>
        <v>43-9000 Other Office and Administrative Support Workers</v>
      </c>
      <c r="G508" s="77" t="s">
        <v>1596</v>
      </c>
      <c r="H508" s="77" t="s">
        <v>1597</v>
      </c>
      <c r="I508" s="77" t="s">
        <v>1598</v>
      </c>
      <c r="J508" s="78" t="str">
        <f>CONCATENATE(H508, " (", R508, ")")</f>
        <v>Mail Clerks and Mail Machine Operators, Except Postal Service ($27,961)</v>
      </c>
      <c r="K508" s="70">
        <v>9.7689218421300001</v>
      </c>
      <c r="L508" s="70">
        <v>10.9386225704</v>
      </c>
      <c r="M508" s="70">
        <v>13.442589072500001</v>
      </c>
      <c r="N508" s="70">
        <v>14.1653142344</v>
      </c>
      <c r="O508" s="70">
        <v>16.9068087084</v>
      </c>
      <c r="P508" s="70">
        <v>19.368356060699998</v>
      </c>
      <c r="Q508" s="71">
        <v>27960.585270700001</v>
      </c>
      <c r="R508" s="71" t="str">
        <f>TEXT(Q508, "$#,###")</f>
        <v>$27,961</v>
      </c>
      <c r="S508" s="68" t="s">
        <v>307</v>
      </c>
      <c r="T508" s="68" t="s">
        <v>8</v>
      </c>
      <c r="U508" s="68" t="s">
        <v>317</v>
      </c>
      <c r="V508" s="61">
        <v>2893.1572496099998</v>
      </c>
      <c r="W508" s="61">
        <v>3301.31338925</v>
      </c>
      <c r="X508" s="61">
        <f>W508-V508</f>
        <v>408.15613964000022</v>
      </c>
      <c r="Y508" s="72">
        <f>X508/V508</f>
        <v>0.14107637588486421</v>
      </c>
      <c r="Z508" s="61">
        <v>3301.31338925</v>
      </c>
      <c r="AA508" s="61">
        <v>3294.3275744900002</v>
      </c>
      <c r="AB508" s="61">
        <f>AA508-Z508</f>
        <v>-6.9858147599998119</v>
      </c>
      <c r="AC508" s="72">
        <f>AB508/Z508</f>
        <v>-2.1160713741226688E-3</v>
      </c>
      <c r="AD508" s="61">
        <v>1430.4746184999999</v>
      </c>
      <c r="AE508" s="61">
        <v>357.61865462600002</v>
      </c>
      <c r="AF508" s="61">
        <v>1039.8020331800001</v>
      </c>
      <c r="AG508" s="61">
        <v>346.60067772600001</v>
      </c>
      <c r="AH508" s="62">
        <v>0.105</v>
      </c>
      <c r="AI508" s="61">
        <v>3292.9034775</v>
      </c>
      <c r="AJ508" s="61">
        <v>3003.3396800999999</v>
      </c>
      <c r="AK508" s="63">
        <f>AJ508/AI508</f>
        <v>0.91206429238556386</v>
      </c>
      <c r="AL508" s="73">
        <v>112</v>
      </c>
      <c r="AM508" s="74">
        <v>1.5489250000000001</v>
      </c>
      <c r="AN508" s="74">
        <v>1.5301359999999999</v>
      </c>
      <c r="AO508" s="75">
        <v>1.3855192023599999E-2</v>
      </c>
      <c r="AP508" s="75">
        <v>5.5073013477199999E-2</v>
      </c>
      <c r="AQ508" s="75">
        <v>5.8379107727600001E-2</v>
      </c>
      <c r="AR508" s="75">
        <v>0.191233924661</v>
      </c>
      <c r="AS508" s="75">
        <v>0.186525049947</v>
      </c>
      <c r="AT508" s="75">
        <v>0.21393907797200001</v>
      </c>
      <c r="AU508" s="75">
        <v>0.19475365147000001</v>
      </c>
      <c r="AV508" s="75">
        <v>8.6240982720799997E-2</v>
      </c>
      <c r="AW508" s="61">
        <v>2</v>
      </c>
      <c r="AX508" s="61">
        <v>0</v>
      </c>
      <c r="AY508" s="61">
        <v>0</v>
      </c>
      <c r="AZ508" s="61">
        <v>0</v>
      </c>
      <c r="BA508" s="61">
        <v>0</v>
      </c>
      <c r="BB508" s="61">
        <f>SUM(AW508:BA508)</f>
        <v>2</v>
      </c>
      <c r="BC508" s="61">
        <f>BA508-AW508</f>
        <v>-2</v>
      </c>
      <c r="BD508" s="62">
        <f>BC508/AW508</f>
        <v>-1</v>
      </c>
      <c r="BE508" s="67">
        <f>IF(K508&lt;BE$6,1,0)</f>
        <v>1</v>
      </c>
      <c r="BF508" s="67">
        <f>+IF(AND(K508&gt;=BF$5,K508&lt;BF$6),1,0)</f>
        <v>0</v>
      </c>
      <c r="BG508" s="67">
        <f>+IF(AND(K508&gt;=BG$5,K508&lt;BG$6),1,0)</f>
        <v>0</v>
      </c>
      <c r="BH508" s="67">
        <f>+IF(AND(K508&gt;=BH$5,K508&lt;BH$6),1,0)</f>
        <v>0</v>
      </c>
      <c r="BI508" s="67">
        <f>+IF(K508&gt;=BI$6,1,0)</f>
        <v>0</v>
      </c>
      <c r="BJ508" s="67">
        <f>IF(M508&lt;BJ$6,1,0)</f>
        <v>1</v>
      </c>
      <c r="BK508" s="67">
        <f>+IF(AND(M508&gt;=BK$5,M508&lt;BK$6),1,0)</f>
        <v>0</v>
      </c>
      <c r="BL508" s="67">
        <f>+IF(AND(M508&gt;=BL$5,M508&lt;BL$6),1,0)</f>
        <v>0</v>
      </c>
      <c r="BM508" s="67">
        <f>+IF(AND(M508&gt;=BM$5,M508&lt;BM$6),1,0)</f>
        <v>0</v>
      </c>
      <c r="BN508" s="67">
        <f>+IF(M508&gt;=BN$6,1,0)</f>
        <v>0</v>
      </c>
      <c r="BO508" s="67" t="str">
        <f>+IF(M508&gt;=BO$6,"YES","NO")</f>
        <v>NO</v>
      </c>
      <c r="BP508" s="67" t="str">
        <f>+IF(K508&gt;=BP$6,"YES","NO")</f>
        <v>NO</v>
      </c>
      <c r="BQ508" s="67" t="str">
        <f>+IF(ISERROR(VLOOKUP(E508,'[1]Hi Tech List (2020)'!$A$2:$B$84,1,FALSE)),"NO","YES")</f>
        <v>NO</v>
      </c>
      <c r="BR508" s="67" t="str">
        <f>IF(AL508&gt;=BR$6,"YES","NO")</f>
        <v>YES</v>
      </c>
      <c r="BS508" s="67" t="str">
        <f>IF(AB508&gt;BS$6,"YES","NO")</f>
        <v>NO</v>
      </c>
      <c r="BT508" s="67" t="str">
        <f>IF(AC508&gt;BT$6,"YES","NO")</f>
        <v>NO</v>
      </c>
      <c r="BU508" s="67" t="str">
        <f>IF(AD508&gt;BU$6,"YES","NO")</f>
        <v>YES</v>
      </c>
      <c r="BV508" s="67" t="str">
        <f>IF(OR(BS508="YES",BT508="YES",BU508="YES"),"YES","NO")</f>
        <v>YES</v>
      </c>
      <c r="BW508" s="67" t="str">
        <f>+IF(BE508=1,BE$8,IF(BF508=1,BF$8,IF(BG508=1,BG$8,IF(BH508=1,BH$8,BI$8))))</f>
        <v>&lt;$15</v>
      </c>
      <c r="BX508" s="67" t="str">
        <f>+IF(BJ508=1,BJ$8,IF(BK508=1,BK$8,IF(BL508=1,BL$8,IF(BM508=1,BM$8,BN$8))))</f>
        <v>&lt;$15</v>
      </c>
    </row>
    <row r="509" spans="1:76" hidden="1" x14ac:dyDescent="0.2">
      <c r="A509" s="77" t="str">
        <f t="shared" si="32"/>
        <v>43-0000</v>
      </c>
      <c r="B509" s="77" t="str">
        <f>VLOOKUP(A509,'[1]2- &amp; 3-digit SOC'!$A$1:$B$121,2,FALSE)</f>
        <v>Office and Administrative Support Occupations</v>
      </c>
      <c r="C509" s="77" t="str">
        <f t="shared" si="33"/>
        <v>43-0000 Office and Administrative Support Occupations</v>
      </c>
      <c r="D509" s="77" t="str">
        <f t="shared" si="34"/>
        <v>43-9000</v>
      </c>
      <c r="E509" s="77" t="str">
        <f>VLOOKUP(D509,'[1]2- &amp; 3-digit SOC'!$A$1:$B$121,2,FALSE)</f>
        <v>Other Office and Administrative Support Workers</v>
      </c>
      <c r="F509" s="77" t="str">
        <f t="shared" si="35"/>
        <v>43-9000 Other Office and Administrative Support Workers</v>
      </c>
      <c r="G509" s="77" t="s">
        <v>1599</v>
      </c>
      <c r="H509" s="77" t="s">
        <v>1600</v>
      </c>
      <c r="I509" s="77" t="s">
        <v>1601</v>
      </c>
      <c r="J509" s="78" t="str">
        <f>CONCATENATE(H509, " (", R509, ")")</f>
        <v>Office Clerks, General ($34,786)</v>
      </c>
      <c r="K509" s="70">
        <v>10.135146041100001</v>
      </c>
      <c r="L509" s="70">
        <v>12.6154029467</v>
      </c>
      <c r="M509" s="70">
        <v>16.724183260299998</v>
      </c>
      <c r="N509" s="70">
        <v>17.913758304400002</v>
      </c>
      <c r="O509" s="70">
        <v>21.8203986161</v>
      </c>
      <c r="P509" s="70">
        <v>27.7629225363</v>
      </c>
      <c r="Q509" s="71">
        <v>34786.301181499999</v>
      </c>
      <c r="R509" s="71" t="str">
        <f>TEXT(Q509, "$#,###")</f>
        <v>$34,786</v>
      </c>
      <c r="S509" s="68" t="s">
        <v>307</v>
      </c>
      <c r="T509" s="68" t="s">
        <v>8</v>
      </c>
      <c r="U509" s="68" t="s">
        <v>317</v>
      </c>
      <c r="V509" s="61">
        <v>96700.5657221</v>
      </c>
      <c r="W509" s="61">
        <v>94078.628860800003</v>
      </c>
      <c r="X509" s="61">
        <f>W509-V509</f>
        <v>-2621.936861299997</v>
      </c>
      <c r="Y509" s="72">
        <f>X509/V509</f>
        <v>-2.7113976445959698E-2</v>
      </c>
      <c r="Z509" s="61">
        <v>94078.628860800003</v>
      </c>
      <c r="AA509" s="61">
        <v>95842.380316900002</v>
      </c>
      <c r="AB509" s="61">
        <f>AA509-Z509</f>
        <v>1763.7514560999989</v>
      </c>
      <c r="AC509" s="72">
        <f>AB509/Z509</f>
        <v>1.8747631395751623E-2</v>
      </c>
      <c r="AD509" s="61">
        <v>43383.317175299999</v>
      </c>
      <c r="AE509" s="61">
        <v>10845.8292938</v>
      </c>
      <c r="AF509" s="61">
        <v>31002.774868500001</v>
      </c>
      <c r="AG509" s="61">
        <v>10334.2582895</v>
      </c>
      <c r="AH509" s="62">
        <v>0.109</v>
      </c>
      <c r="AI509" s="61">
        <v>92880.911962600003</v>
      </c>
      <c r="AJ509" s="61">
        <v>77263.080484299993</v>
      </c>
      <c r="AK509" s="63">
        <f>AJ509/AI509</f>
        <v>0.83185101062973221</v>
      </c>
      <c r="AL509" s="73">
        <v>102</v>
      </c>
      <c r="AM509" s="74">
        <v>1.202116</v>
      </c>
      <c r="AN509" s="74">
        <v>1.199101</v>
      </c>
      <c r="AO509" s="75">
        <v>1.7915719095000001E-2</v>
      </c>
      <c r="AP509" s="75">
        <v>5.7896404391299998E-2</v>
      </c>
      <c r="AQ509" s="75">
        <v>6.6634960813899996E-2</v>
      </c>
      <c r="AR509" s="75">
        <v>0.200210054621</v>
      </c>
      <c r="AS509" s="75">
        <v>0.19513722270700001</v>
      </c>
      <c r="AT509" s="75">
        <v>0.19542811133099999</v>
      </c>
      <c r="AU509" s="75">
        <v>0.17420342998900001</v>
      </c>
      <c r="AV509" s="75">
        <v>9.2574097051000004E-2</v>
      </c>
      <c r="AW509" s="61">
        <v>2</v>
      </c>
      <c r="AX509" s="61">
        <v>0</v>
      </c>
      <c r="AY509" s="61">
        <v>0</v>
      </c>
      <c r="AZ509" s="61">
        <v>0</v>
      </c>
      <c r="BA509" s="61">
        <v>0</v>
      </c>
      <c r="BB509" s="61">
        <f>SUM(AW509:BA509)</f>
        <v>2</v>
      </c>
      <c r="BC509" s="61">
        <f>BA509-AW509</f>
        <v>-2</v>
      </c>
      <c r="BD509" s="62">
        <f>BC509/AW509</f>
        <v>-1</v>
      </c>
      <c r="BE509" s="67">
        <f>IF(K509&lt;BE$6,1,0)</f>
        <v>1</v>
      </c>
      <c r="BF509" s="67">
        <f>+IF(AND(K509&gt;=BF$5,K509&lt;BF$6),1,0)</f>
        <v>0</v>
      </c>
      <c r="BG509" s="67">
        <f>+IF(AND(K509&gt;=BG$5,K509&lt;BG$6),1,0)</f>
        <v>0</v>
      </c>
      <c r="BH509" s="67">
        <f>+IF(AND(K509&gt;=BH$5,K509&lt;BH$6),1,0)</f>
        <v>0</v>
      </c>
      <c r="BI509" s="67">
        <f>+IF(K509&gt;=BI$6,1,0)</f>
        <v>0</v>
      </c>
      <c r="BJ509" s="67">
        <f>IF(M509&lt;BJ$6,1,0)</f>
        <v>0</v>
      </c>
      <c r="BK509" s="67">
        <f>+IF(AND(M509&gt;=BK$5,M509&lt;BK$6),1,0)</f>
        <v>1</v>
      </c>
      <c r="BL509" s="67">
        <f>+IF(AND(M509&gt;=BL$5,M509&lt;BL$6),1,0)</f>
        <v>0</v>
      </c>
      <c r="BM509" s="67">
        <f>+IF(AND(M509&gt;=BM$5,M509&lt;BM$6),1,0)</f>
        <v>0</v>
      </c>
      <c r="BN509" s="67">
        <f>+IF(M509&gt;=BN$6,1,0)</f>
        <v>0</v>
      </c>
      <c r="BO509" s="67" t="str">
        <f>+IF(M509&gt;=BO$6,"YES","NO")</f>
        <v>NO</v>
      </c>
      <c r="BP509" s="67" t="str">
        <f>+IF(K509&gt;=BP$6,"YES","NO")</f>
        <v>NO</v>
      </c>
      <c r="BQ509" s="67" t="str">
        <f>+IF(ISERROR(VLOOKUP(E509,'[1]Hi Tech List (2020)'!$A$2:$B$84,1,FALSE)),"NO","YES")</f>
        <v>NO</v>
      </c>
      <c r="BR509" s="67" t="str">
        <f>IF(AL509&gt;=BR$6,"YES","NO")</f>
        <v>YES</v>
      </c>
      <c r="BS509" s="67" t="str">
        <f>IF(AB509&gt;BS$6,"YES","NO")</f>
        <v>YES</v>
      </c>
      <c r="BT509" s="67" t="str">
        <f>IF(AC509&gt;BT$6,"YES","NO")</f>
        <v>NO</v>
      </c>
      <c r="BU509" s="67" t="str">
        <f>IF(AD509&gt;BU$6,"YES","NO")</f>
        <v>YES</v>
      </c>
      <c r="BV509" s="67" t="str">
        <f>IF(OR(BS509="YES",BT509="YES",BU509="YES"),"YES","NO")</f>
        <v>YES</v>
      </c>
      <c r="BW509" s="67" t="str">
        <f>+IF(BE509=1,BE$8,IF(BF509=1,BF$8,IF(BG509=1,BG$8,IF(BH509=1,BH$8,BI$8))))</f>
        <v>&lt;$15</v>
      </c>
      <c r="BX509" s="67" t="str">
        <f>+IF(BJ509=1,BJ$8,IF(BK509=1,BK$8,IF(BL509=1,BL$8,IF(BM509=1,BM$8,BN$8))))</f>
        <v>$15-20</v>
      </c>
    </row>
    <row r="510" spans="1:76" hidden="1" x14ac:dyDescent="0.2">
      <c r="A510" s="77" t="str">
        <f t="shared" si="32"/>
        <v>43-0000</v>
      </c>
      <c r="B510" s="77" t="str">
        <f>VLOOKUP(A510,'[1]2- &amp; 3-digit SOC'!$A$1:$B$121,2,FALSE)</f>
        <v>Office and Administrative Support Occupations</v>
      </c>
      <c r="C510" s="77" t="str">
        <f t="shared" si="33"/>
        <v>43-0000 Office and Administrative Support Occupations</v>
      </c>
      <c r="D510" s="77" t="str">
        <f t="shared" si="34"/>
        <v>43-9000</v>
      </c>
      <c r="E510" s="77" t="str">
        <f>VLOOKUP(D510,'[1]2- &amp; 3-digit SOC'!$A$1:$B$121,2,FALSE)</f>
        <v>Other Office and Administrative Support Workers</v>
      </c>
      <c r="F510" s="77" t="str">
        <f t="shared" si="35"/>
        <v>43-9000 Other Office and Administrative Support Workers</v>
      </c>
      <c r="G510" s="77" t="s">
        <v>1602</v>
      </c>
      <c r="H510" s="77" t="s">
        <v>1603</v>
      </c>
      <c r="I510" s="77" t="s">
        <v>1604</v>
      </c>
      <c r="J510" s="78" t="str">
        <f>CONCATENATE(H510, " (", R510, ")")</f>
        <v>Office Machine Operators, Except Computer ($33,232)</v>
      </c>
      <c r="K510" s="70">
        <v>10.6723009829</v>
      </c>
      <c r="L510" s="70">
        <v>12.934619483600001</v>
      </c>
      <c r="M510" s="70">
        <v>15.9769386631</v>
      </c>
      <c r="N510" s="70">
        <v>16.728653391000002</v>
      </c>
      <c r="O510" s="70">
        <v>19.385899523599999</v>
      </c>
      <c r="P510" s="70">
        <v>24.260515293299999</v>
      </c>
      <c r="Q510" s="71">
        <v>33232.032419199997</v>
      </c>
      <c r="R510" s="71" t="str">
        <f>TEXT(Q510, "$#,###")</f>
        <v>$33,232</v>
      </c>
      <c r="S510" s="68" t="s">
        <v>307</v>
      </c>
      <c r="T510" s="68" t="s">
        <v>8</v>
      </c>
      <c r="U510" s="68" t="s">
        <v>317</v>
      </c>
      <c r="V510" s="61">
        <v>2015.0881465099999</v>
      </c>
      <c r="W510" s="61">
        <v>2001.8791992500001</v>
      </c>
      <c r="X510" s="61">
        <f>W510-V510</f>
        <v>-13.208947259999832</v>
      </c>
      <c r="Y510" s="72">
        <f>X510/V510</f>
        <v>-6.5550220633657438E-3</v>
      </c>
      <c r="Z510" s="61">
        <v>2001.8791992500001</v>
      </c>
      <c r="AA510" s="61">
        <v>1958.16674702</v>
      </c>
      <c r="AB510" s="61">
        <f>AA510-Z510</f>
        <v>-43.712452230000054</v>
      </c>
      <c r="AC510" s="72">
        <f>AB510/Z510</f>
        <v>-2.1835709290738838E-2</v>
      </c>
      <c r="AD510" s="61">
        <v>814.90935384399995</v>
      </c>
      <c r="AE510" s="61">
        <v>203.72733846099999</v>
      </c>
      <c r="AF510" s="61">
        <v>602.33725300900005</v>
      </c>
      <c r="AG510" s="61">
        <v>200.77908433600001</v>
      </c>
      <c r="AH510" s="62">
        <v>0.10100000000000001</v>
      </c>
      <c r="AI510" s="61">
        <v>2010.2084505099999</v>
      </c>
      <c r="AJ510" s="61">
        <v>1532.2267168400001</v>
      </c>
      <c r="AK510" s="62">
        <f>AJ510/AI510</f>
        <v>0.76222280154641009</v>
      </c>
      <c r="AL510" s="73">
        <v>109.4</v>
      </c>
      <c r="AM510" s="74">
        <v>1.759854</v>
      </c>
      <c r="AN510" s="74">
        <v>1.7293019999999999</v>
      </c>
      <c r="AO510" s="75">
        <v>1.8276826199499999E-2</v>
      </c>
      <c r="AP510" s="75">
        <v>5.9790984656499999E-2</v>
      </c>
      <c r="AQ510" s="75">
        <v>6.4351069301799999E-2</v>
      </c>
      <c r="AR510" s="75">
        <v>0.20096927733600001</v>
      </c>
      <c r="AS510" s="75">
        <v>0.20210728878699999</v>
      </c>
      <c r="AT510" s="75">
        <v>0.21898141481300001</v>
      </c>
      <c r="AU510" s="75">
        <v>0.174889841395</v>
      </c>
      <c r="AV510" s="75">
        <v>6.0633297511699998E-2</v>
      </c>
      <c r="AW510" s="61">
        <v>2</v>
      </c>
      <c r="AX510" s="61">
        <v>0</v>
      </c>
      <c r="AY510" s="61">
        <v>0</v>
      </c>
      <c r="AZ510" s="61">
        <v>0</v>
      </c>
      <c r="BA510" s="61">
        <v>0</v>
      </c>
      <c r="BB510" s="61">
        <f>SUM(AW510:BA510)</f>
        <v>2</v>
      </c>
      <c r="BC510" s="61">
        <f>BA510-AW510</f>
        <v>-2</v>
      </c>
      <c r="BD510" s="62">
        <f>BC510/AW510</f>
        <v>-1</v>
      </c>
      <c r="BE510" s="67">
        <f>IF(K510&lt;BE$6,1,0)</f>
        <v>1</v>
      </c>
      <c r="BF510" s="67">
        <f>+IF(AND(K510&gt;=BF$5,K510&lt;BF$6),1,0)</f>
        <v>0</v>
      </c>
      <c r="BG510" s="67">
        <f>+IF(AND(K510&gt;=BG$5,K510&lt;BG$6),1,0)</f>
        <v>0</v>
      </c>
      <c r="BH510" s="67">
        <f>+IF(AND(K510&gt;=BH$5,K510&lt;BH$6),1,0)</f>
        <v>0</v>
      </c>
      <c r="BI510" s="67">
        <f>+IF(K510&gt;=BI$6,1,0)</f>
        <v>0</v>
      </c>
      <c r="BJ510" s="67">
        <f>IF(M510&lt;BJ$6,1,0)</f>
        <v>0</v>
      </c>
      <c r="BK510" s="67">
        <f>+IF(AND(M510&gt;=BK$5,M510&lt;BK$6),1,0)</f>
        <v>1</v>
      </c>
      <c r="BL510" s="67">
        <f>+IF(AND(M510&gt;=BL$5,M510&lt;BL$6),1,0)</f>
        <v>0</v>
      </c>
      <c r="BM510" s="67">
        <f>+IF(AND(M510&gt;=BM$5,M510&lt;BM$6),1,0)</f>
        <v>0</v>
      </c>
      <c r="BN510" s="67">
        <f>+IF(M510&gt;=BN$6,1,0)</f>
        <v>0</v>
      </c>
      <c r="BO510" s="67" t="str">
        <f>+IF(M510&gt;=BO$6,"YES","NO")</f>
        <v>NO</v>
      </c>
      <c r="BP510" s="67" t="str">
        <f>+IF(K510&gt;=BP$6,"YES","NO")</f>
        <v>NO</v>
      </c>
      <c r="BQ510" s="67" t="str">
        <f>+IF(ISERROR(VLOOKUP(E510,'[1]Hi Tech List (2020)'!$A$2:$B$84,1,FALSE)),"NO","YES")</f>
        <v>NO</v>
      </c>
      <c r="BR510" s="67" t="str">
        <f>IF(AL510&gt;=BR$6,"YES","NO")</f>
        <v>YES</v>
      </c>
      <c r="BS510" s="67" t="str">
        <f>IF(AB510&gt;BS$6,"YES","NO")</f>
        <v>NO</v>
      </c>
      <c r="BT510" s="67" t="str">
        <f>IF(AC510&gt;BT$6,"YES","NO")</f>
        <v>NO</v>
      </c>
      <c r="BU510" s="67" t="str">
        <f>IF(AD510&gt;BU$6,"YES","NO")</f>
        <v>YES</v>
      </c>
      <c r="BV510" s="67" t="str">
        <f>IF(OR(BS510="YES",BT510="YES",BU510="YES"),"YES","NO")</f>
        <v>YES</v>
      </c>
      <c r="BW510" s="67" t="str">
        <f>+IF(BE510=1,BE$8,IF(BF510=1,BF$8,IF(BG510=1,BG$8,IF(BH510=1,BH$8,BI$8))))</f>
        <v>&lt;$15</v>
      </c>
      <c r="BX510" s="67" t="str">
        <f>+IF(BJ510=1,BJ$8,IF(BK510=1,BK$8,IF(BL510=1,BL$8,IF(BM510=1,BM$8,BN$8))))</f>
        <v>$15-20</v>
      </c>
    </row>
    <row r="511" spans="1:76" hidden="1" x14ac:dyDescent="0.2">
      <c r="A511" s="77" t="str">
        <f t="shared" si="32"/>
        <v>43-0000</v>
      </c>
      <c r="B511" s="77" t="str">
        <f>VLOOKUP(A511,'[1]2- &amp; 3-digit SOC'!$A$1:$B$121,2,FALSE)</f>
        <v>Office and Administrative Support Occupations</v>
      </c>
      <c r="C511" s="77" t="str">
        <f t="shared" si="33"/>
        <v>43-0000 Office and Administrative Support Occupations</v>
      </c>
      <c r="D511" s="77" t="str">
        <f t="shared" si="34"/>
        <v>43-9000</v>
      </c>
      <c r="E511" s="77" t="str">
        <f>VLOOKUP(D511,'[1]2- &amp; 3-digit SOC'!$A$1:$B$121,2,FALSE)</f>
        <v>Other Office and Administrative Support Workers</v>
      </c>
      <c r="F511" s="77" t="str">
        <f t="shared" si="35"/>
        <v>43-9000 Other Office and Administrative Support Workers</v>
      </c>
      <c r="G511" s="77" t="s">
        <v>1605</v>
      </c>
      <c r="H511" s="77" t="s">
        <v>1606</v>
      </c>
      <c r="I511" s="77" t="s">
        <v>1607</v>
      </c>
      <c r="J511" s="78" t="str">
        <f>CONCATENATE(H511, " (", R511, ")")</f>
        <v>Proofreaders and Copy Markers ($39,020)</v>
      </c>
      <c r="K511" s="70">
        <v>9.75647913289</v>
      </c>
      <c r="L511" s="70">
        <v>13.4904145848</v>
      </c>
      <c r="M511" s="70">
        <v>18.759489272</v>
      </c>
      <c r="N511" s="70">
        <v>20.1772925426</v>
      </c>
      <c r="O511" s="70">
        <v>24.322741555899999</v>
      </c>
      <c r="P511" s="70">
        <v>30.315518716300002</v>
      </c>
      <c r="Q511" s="71">
        <v>39019.737685799999</v>
      </c>
      <c r="R511" s="71" t="str">
        <f>TEXT(Q511, "$#,###")</f>
        <v>$39,020</v>
      </c>
      <c r="S511" s="68" t="s">
        <v>84</v>
      </c>
      <c r="T511" s="68" t="s">
        <v>8</v>
      </c>
      <c r="U511" s="68" t="s">
        <v>8</v>
      </c>
      <c r="V511" s="61">
        <v>202.12394924700001</v>
      </c>
      <c r="W511" s="61">
        <v>194.33296765700001</v>
      </c>
      <c r="X511" s="61">
        <f>W511-V511</f>
        <v>-7.7909815900000012</v>
      </c>
      <c r="Y511" s="72">
        <f>X511/V511</f>
        <v>-3.8545563843497076E-2</v>
      </c>
      <c r="Z511" s="61">
        <v>194.33296765700001</v>
      </c>
      <c r="AA511" s="61">
        <v>195.833874764</v>
      </c>
      <c r="AB511" s="61">
        <f>AA511-Z511</f>
        <v>1.5009071069999891</v>
      </c>
      <c r="AC511" s="72">
        <f>AB511/Z511</f>
        <v>7.72337872001784E-3</v>
      </c>
      <c r="AD511" s="61">
        <v>98.648032213199997</v>
      </c>
      <c r="AE511" s="61">
        <v>24.662008053299999</v>
      </c>
      <c r="AF511" s="61">
        <v>71.309258789699996</v>
      </c>
      <c r="AG511" s="61">
        <v>23.769752929900001</v>
      </c>
      <c r="AH511" s="62">
        <v>0.122</v>
      </c>
      <c r="AI511" s="61">
        <v>193.61200629300001</v>
      </c>
      <c r="AJ511" s="61">
        <v>156.586947603</v>
      </c>
      <c r="AK511" s="63">
        <f>AJ511/AI511</f>
        <v>0.80876672165687569</v>
      </c>
      <c r="AL511" s="73">
        <v>95</v>
      </c>
      <c r="AM511" s="74">
        <v>0.79635100000000003</v>
      </c>
      <c r="AN511" s="74">
        <v>0.79660799999999998</v>
      </c>
      <c r="AO511" s="76" t="s">
        <v>90</v>
      </c>
      <c r="AP511" s="76" t="s">
        <v>90</v>
      </c>
      <c r="AQ511" s="76" t="s">
        <v>90</v>
      </c>
      <c r="AR511" s="75">
        <v>0.14948244527900001</v>
      </c>
      <c r="AS511" s="75">
        <v>0.16447971685099999</v>
      </c>
      <c r="AT511" s="75">
        <v>0.19423001495299999</v>
      </c>
      <c r="AU511" s="75">
        <v>0.23204253993999999</v>
      </c>
      <c r="AV511" s="75">
        <v>0.19646289496800001</v>
      </c>
      <c r="AW511" s="61">
        <v>0</v>
      </c>
      <c r="AX511" s="61">
        <v>29</v>
      </c>
      <c r="AY511" s="61">
        <v>18</v>
      </c>
      <c r="AZ511" s="61">
        <v>20</v>
      </c>
      <c r="BA511" s="61">
        <v>20</v>
      </c>
      <c r="BB511" s="61">
        <f>SUM(AW511:BA511)</f>
        <v>87</v>
      </c>
      <c r="BC511" s="61">
        <f>BA511-AW511</f>
        <v>20</v>
      </c>
      <c r="BD511" s="62">
        <v>0</v>
      </c>
      <c r="BE511" s="67">
        <f>IF(K511&lt;BE$6,1,0)</f>
        <v>1</v>
      </c>
      <c r="BF511" s="67">
        <f>+IF(AND(K511&gt;=BF$5,K511&lt;BF$6),1,0)</f>
        <v>0</v>
      </c>
      <c r="BG511" s="67">
        <f>+IF(AND(K511&gt;=BG$5,K511&lt;BG$6),1,0)</f>
        <v>0</v>
      </c>
      <c r="BH511" s="67">
        <f>+IF(AND(K511&gt;=BH$5,K511&lt;BH$6),1,0)</f>
        <v>0</v>
      </c>
      <c r="BI511" s="67">
        <f>+IF(K511&gt;=BI$6,1,0)</f>
        <v>0</v>
      </c>
      <c r="BJ511" s="67">
        <f>IF(M511&lt;BJ$6,1,0)</f>
        <v>0</v>
      </c>
      <c r="BK511" s="67">
        <f>+IF(AND(M511&gt;=BK$5,M511&lt;BK$6),1,0)</f>
        <v>1</v>
      </c>
      <c r="BL511" s="67">
        <f>+IF(AND(M511&gt;=BL$5,M511&lt;BL$6),1,0)</f>
        <v>0</v>
      </c>
      <c r="BM511" s="67">
        <f>+IF(AND(M511&gt;=BM$5,M511&lt;BM$6),1,0)</f>
        <v>0</v>
      </c>
      <c r="BN511" s="67">
        <f>+IF(M511&gt;=BN$6,1,0)</f>
        <v>0</v>
      </c>
      <c r="BO511" s="67" t="str">
        <f>+IF(M511&gt;=BO$6,"YES","NO")</f>
        <v>NO</v>
      </c>
      <c r="BP511" s="67" t="str">
        <f>+IF(K511&gt;=BP$6,"YES","NO")</f>
        <v>NO</v>
      </c>
      <c r="BQ511" s="67" t="str">
        <f>+IF(ISERROR(VLOOKUP(E511,'[1]Hi Tech List (2020)'!$A$2:$B$84,1,FALSE)),"NO","YES")</f>
        <v>NO</v>
      </c>
      <c r="BR511" s="67" t="str">
        <f>IF(AL511&gt;=BR$6,"YES","NO")</f>
        <v>NO</v>
      </c>
      <c r="BS511" s="67" t="str">
        <f>IF(AB511&gt;BS$6,"YES","NO")</f>
        <v>NO</v>
      </c>
      <c r="BT511" s="67" t="str">
        <f>IF(AC511&gt;BT$6,"YES","NO")</f>
        <v>NO</v>
      </c>
      <c r="BU511" s="67" t="str">
        <f>IF(AD511&gt;BU$6,"YES","NO")</f>
        <v>NO</v>
      </c>
      <c r="BV511" s="67" t="str">
        <f>IF(OR(BS511="YES",BT511="YES",BU511="YES"),"YES","NO")</f>
        <v>NO</v>
      </c>
      <c r="BW511" s="67" t="str">
        <f>+IF(BE511=1,BE$8,IF(BF511=1,BF$8,IF(BG511=1,BG$8,IF(BH511=1,BH$8,BI$8))))</f>
        <v>&lt;$15</v>
      </c>
      <c r="BX511" s="67" t="str">
        <f>+IF(BJ511=1,BJ$8,IF(BK511=1,BK$8,IF(BL511=1,BL$8,IF(BM511=1,BM$8,BN$8))))</f>
        <v>$15-20</v>
      </c>
    </row>
    <row r="512" spans="1:76" ht="25.5" hidden="1" x14ac:dyDescent="0.2">
      <c r="A512" s="77" t="str">
        <f t="shared" si="32"/>
        <v>43-0000</v>
      </c>
      <c r="B512" s="77" t="str">
        <f>VLOOKUP(A512,'[1]2- &amp; 3-digit SOC'!$A$1:$B$121,2,FALSE)</f>
        <v>Office and Administrative Support Occupations</v>
      </c>
      <c r="C512" s="77" t="str">
        <f t="shared" si="33"/>
        <v>43-0000 Office and Administrative Support Occupations</v>
      </c>
      <c r="D512" s="77" t="str">
        <f t="shared" si="34"/>
        <v>43-9000</v>
      </c>
      <c r="E512" s="77" t="str">
        <f>VLOOKUP(D512,'[1]2- &amp; 3-digit SOC'!$A$1:$B$121,2,FALSE)</f>
        <v>Other Office and Administrative Support Workers</v>
      </c>
      <c r="F512" s="77" t="str">
        <f t="shared" si="35"/>
        <v>43-9000 Other Office and Administrative Support Workers</v>
      </c>
      <c r="G512" s="77" t="s">
        <v>1608</v>
      </c>
      <c r="H512" s="77" t="s">
        <v>1609</v>
      </c>
      <c r="I512" s="77" t="s">
        <v>1610</v>
      </c>
      <c r="J512" s="78" t="str">
        <f>CONCATENATE(H512, " (", R512, ")")</f>
        <v>Office and Administrative Support Workers, All Other ($38,251)</v>
      </c>
      <c r="K512" s="70">
        <v>9.9880633610099991</v>
      </c>
      <c r="L512" s="70">
        <v>12.897655030699999</v>
      </c>
      <c r="M512" s="70">
        <v>18.389703539599999</v>
      </c>
      <c r="N512" s="70">
        <v>20.668228889600002</v>
      </c>
      <c r="O512" s="70">
        <v>24.925651636400001</v>
      </c>
      <c r="P512" s="70">
        <v>31.4326875824</v>
      </c>
      <c r="Q512" s="71">
        <v>38250.583362400001</v>
      </c>
      <c r="R512" s="71" t="str">
        <f>TEXT(Q512, "$#,###")</f>
        <v>$38,251</v>
      </c>
      <c r="S512" s="68" t="s">
        <v>307</v>
      </c>
      <c r="T512" s="68" t="s">
        <v>8</v>
      </c>
      <c r="U512" s="68" t="s">
        <v>317</v>
      </c>
      <c r="V512" s="61">
        <v>3437.8539416600001</v>
      </c>
      <c r="W512" s="61">
        <v>3345.98780162</v>
      </c>
      <c r="X512" s="61">
        <f>W512-V512</f>
        <v>-91.866140040000118</v>
      </c>
      <c r="Y512" s="72">
        <f>X512/V512</f>
        <v>-2.6721943863514366E-2</v>
      </c>
      <c r="Z512" s="61">
        <v>3345.98780162</v>
      </c>
      <c r="AA512" s="61">
        <v>3563.9788487599999</v>
      </c>
      <c r="AB512" s="61">
        <f>AA512-Z512</f>
        <v>217.99104713999986</v>
      </c>
      <c r="AC512" s="72">
        <f>AB512/Z512</f>
        <v>6.5149982625297351E-2</v>
      </c>
      <c r="AD512" s="61">
        <v>1688.5070326699999</v>
      </c>
      <c r="AE512" s="61">
        <v>422.12675816900003</v>
      </c>
      <c r="AF512" s="61">
        <v>1058.63655653</v>
      </c>
      <c r="AG512" s="61">
        <v>352.878852177</v>
      </c>
      <c r="AH512" s="62">
        <v>0.10299999999999999</v>
      </c>
      <c r="AI512" s="61">
        <v>3252.2340873600001</v>
      </c>
      <c r="AJ512" s="61">
        <v>1698.43443333</v>
      </c>
      <c r="AK512" s="63">
        <f>AJ512/AI512</f>
        <v>0.52223621907508622</v>
      </c>
      <c r="AL512" s="73">
        <v>87.6</v>
      </c>
      <c r="AM512" s="74">
        <v>0.57400799999999996</v>
      </c>
      <c r="AN512" s="74">
        <v>0.58546600000000004</v>
      </c>
      <c r="AO512" s="75">
        <v>6.9273060585500002E-3</v>
      </c>
      <c r="AP512" s="75">
        <v>3.6968048647500001E-2</v>
      </c>
      <c r="AQ512" s="75">
        <v>5.4849980673499998E-2</v>
      </c>
      <c r="AR512" s="75">
        <v>0.23687407502800001</v>
      </c>
      <c r="AS512" s="75">
        <v>0.21741561981999999</v>
      </c>
      <c r="AT512" s="75">
        <v>0.19549812297499999</v>
      </c>
      <c r="AU512" s="75">
        <v>0.172706448767</v>
      </c>
      <c r="AV512" s="75">
        <v>7.8760398029999998E-2</v>
      </c>
      <c r="AW512" s="61">
        <v>2</v>
      </c>
      <c r="AX512" s="61">
        <v>0</v>
      </c>
      <c r="AY512" s="61">
        <v>0</v>
      </c>
      <c r="AZ512" s="61">
        <v>0</v>
      </c>
      <c r="BA512" s="61">
        <v>0</v>
      </c>
      <c r="BB512" s="61">
        <f>SUM(AW512:BA512)</f>
        <v>2</v>
      </c>
      <c r="BC512" s="61">
        <f>BA512-AW512</f>
        <v>-2</v>
      </c>
      <c r="BD512" s="62">
        <f>BC512/AW512</f>
        <v>-1</v>
      </c>
      <c r="BE512" s="67">
        <f>IF(K512&lt;BE$6,1,0)</f>
        <v>1</v>
      </c>
      <c r="BF512" s="67">
        <f>+IF(AND(K512&gt;=BF$5,K512&lt;BF$6),1,0)</f>
        <v>0</v>
      </c>
      <c r="BG512" s="67">
        <f>+IF(AND(K512&gt;=BG$5,K512&lt;BG$6),1,0)</f>
        <v>0</v>
      </c>
      <c r="BH512" s="67">
        <f>+IF(AND(K512&gt;=BH$5,K512&lt;BH$6),1,0)</f>
        <v>0</v>
      </c>
      <c r="BI512" s="67">
        <f>+IF(K512&gt;=BI$6,1,0)</f>
        <v>0</v>
      </c>
      <c r="BJ512" s="67">
        <f>IF(M512&lt;BJ$6,1,0)</f>
        <v>0</v>
      </c>
      <c r="BK512" s="67">
        <f>+IF(AND(M512&gt;=BK$5,M512&lt;BK$6),1,0)</f>
        <v>1</v>
      </c>
      <c r="BL512" s="67">
        <f>+IF(AND(M512&gt;=BL$5,M512&lt;BL$6),1,0)</f>
        <v>0</v>
      </c>
      <c r="BM512" s="67">
        <f>+IF(AND(M512&gt;=BM$5,M512&lt;BM$6),1,0)</f>
        <v>0</v>
      </c>
      <c r="BN512" s="67">
        <f>+IF(M512&gt;=BN$6,1,0)</f>
        <v>0</v>
      </c>
      <c r="BO512" s="67" t="str">
        <f>+IF(M512&gt;=BO$6,"YES","NO")</f>
        <v>NO</v>
      </c>
      <c r="BP512" s="67" t="str">
        <f>+IF(K512&gt;=BP$6,"YES","NO")</f>
        <v>NO</v>
      </c>
      <c r="BQ512" s="67" t="str">
        <f>+IF(ISERROR(VLOOKUP(E512,'[1]Hi Tech List (2020)'!$A$2:$B$84,1,FALSE)),"NO","YES")</f>
        <v>NO</v>
      </c>
      <c r="BR512" s="67" t="str">
        <f>IF(AL512&gt;=BR$6,"YES","NO")</f>
        <v>NO</v>
      </c>
      <c r="BS512" s="67" t="str">
        <f>IF(AB512&gt;BS$6,"YES","NO")</f>
        <v>YES</v>
      </c>
      <c r="BT512" s="67" t="str">
        <f>IF(AC512&gt;BT$6,"YES","NO")</f>
        <v>NO</v>
      </c>
      <c r="BU512" s="67" t="str">
        <f>IF(AD512&gt;BU$6,"YES","NO")</f>
        <v>YES</v>
      </c>
      <c r="BV512" s="67" t="str">
        <f>IF(OR(BS512="YES",BT512="YES",BU512="YES"),"YES","NO")</f>
        <v>YES</v>
      </c>
      <c r="BW512" s="67" t="str">
        <f>+IF(BE512=1,BE$8,IF(BF512=1,BF$8,IF(BG512=1,BG$8,IF(BH512=1,BH$8,BI$8))))</f>
        <v>&lt;$15</v>
      </c>
      <c r="BX512" s="67" t="str">
        <f>+IF(BJ512=1,BJ$8,IF(BK512=1,BK$8,IF(BL512=1,BL$8,IF(BM512=1,BM$8,BN$8))))</f>
        <v>$15-20</v>
      </c>
    </row>
    <row r="513" spans="1:76" ht="25.5" hidden="1" x14ac:dyDescent="0.2">
      <c r="A513" s="77" t="str">
        <f t="shared" si="32"/>
        <v>45-0000</v>
      </c>
      <c r="B513" s="77" t="str">
        <f>VLOOKUP(A513,'[1]2- &amp; 3-digit SOC'!$A$1:$B$121,2,FALSE)</f>
        <v>Farming, Fishing, and Forestry Occupations</v>
      </c>
      <c r="C513" s="77" t="str">
        <f t="shared" si="33"/>
        <v>45-0000 Farming, Fishing, and Forestry Occupations</v>
      </c>
      <c r="D513" s="77" t="str">
        <f t="shared" si="34"/>
        <v>45-1000</v>
      </c>
      <c r="E513" s="77" t="str">
        <f>VLOOKUP(D513,'[1]2- &amp; 3-digit SOC'!$A$1:$B$121,2,FALSE)</f>
        <v>Supervisors of Farming, Fishing, and Forestry Workers</v>
      </c>
      <c r="F513" s="77" t="str">
        <f t="shared" si="35"/>
        <v>45-1000 Supervisors of Farming, Fishing, and Forestry Workers</v>
      </c>
      <c r="G513" s="77" t="s">
        <v>1611</v>
      </c>
      <c r="H513" s="77" t="s">
        <v>1612</v>
      </c>
      <c r="I513" s="77" t="s">
        <v>1613</v>
      </c>
      <c r="J513" s="78" t="str">
        <f>CONCATENATE(H513, " (", R513, ")")</f>
        <v>First-Line Supervisors of Farming, Fishing, and Forestry Workers ($46,171)</v>
      </c>
      <c r="K513" s="70">
        <v>12.036796841099999</v>
      </c>
      <c r="L513" s="70">
        <v>16.630242446</v>
      </c>
      <c r="M513" s="70">
        <v>22.1976934363</v>
      </c>
      <c r="N513" s="70">
        <v>26.002012898299999</v>
      </c>
      <c r="O513" s="70">
        <v>35.6028684383</v>
      </c>
      <c r="P513" s="70">
        <v>40.693269490600002</v>
      </c>
      <c r="Q513" s="71">
        <v>46171.202347600003</v>
      </c>
      <c r="R513" s="71" t="str">
        <f>TEXT(Q513, "$#,###")</f>
        <v>$46,171</v>
      </c>
      <c r="S513" s="68" t="s">
        <v>307</v>
      </c>
      <c r="T513" s="68" t="s">
        <v>546</v>
      </c>
      <c r="U513" s="68" t="s">
        <v>8</v>
      </c>
      <c r="V513" s="61">
        <v>405.71715678100003</v>
      </c>
      <c r="W513" s="61">
        <v>380.69988571300001</v>
      </c>
      <c r="X513" s="61">
        <f>W513-V513</f>
        <v>-25.017271068000014</v>
      </c>
      <c r="Y513" s="72">
        <f>X513/V513</f>
        <v>-6.1661851489075568E-2</v>
      </c>
      <c r="Z513" s="61">
        <v>380.69988571300001</v>
      </c>
      <c r="AA513" s="61">
        <v>398.89549409</v>
      </c>
      <c r="AB513" s="61">
        <f>AA513-Z513</f>
        <v>18.195608376999985</v>
      </c>
      <c r="AC513" s="72">
        <f>AB513/Z513</f>
        <v>4.7795150615614297E-2</v>
      </c>
      <c r="AD513" s="61">
        <v>228.44192993300001</v>
      </c>
      <c r="AE513" s="61">
        <v>57.110482483299997</v>
      </c>
      <c r="AF513" s="61">
        <v>153.43073025199999</v>
      </c>
      <c r="AG513" s="61">
        <v>51.143576750599998</v>
      </c>
      <c r="AH513" s="62">
        <v>0.13200000000000001</v>
      </c>
      <c r="AI513" s="61">
        <v>372.30447776599999</v>
      </c>
      <c r="AJ513" s="61">
        <v>351.20864240399999</v>
      </c>
      <c r="AK513" s="63">
        <f>AJ513/AI513</f>
        <v>0.94333714305939909</v>
      </c>
      <c r="AL513" s="73">
        <v>96</v>
      </c>
      <c r="AM513" s="74">
        <v>0.271231</v>
      </c>
      <c r="AN513" s="74">
        <v>0.27075100000000002</v>
      </c>
      <c r="AO513" s="76" t="s">
        <v>90</v>
      </c>
      <c r="AP513" s="76" t="s">
        <v>90</v>
      </c>
      <c r="AQ513" s="76" t="s">
        <v>90</v>
      </c>
      <c r="AR513" s="75">
        <v>0.15882081040900001</v>
      </c>
      <c r="AS513" s="75">
        <v>0.233663910467</v>
      </c>
      <c r="AT513" s="75">
        <v>0.25270536422000001</v>
      </c>
      <c r="AU513" s="75">
        <v>0.225717788556</v>
      </c>
      <c r="AV513" s="75">
        <v>9.05431346755E-2</v>
      </c>
      <c r="AW513" s="61">
        <v>52</v>
      </c>
      <c r="AX513" s="61">
        <v>55</v>
      </c>
      <c r="AY513" s="61">
        <v>61</v>
      </c>
      <c r="AZ513" s="61">
        <v>58</v>
      </c>
      <c r="BA513" s="61">
        <v>45</v>
      </c>
      <c r="BB513" s="61">
        <f>SUM(AW513:BA513)</f>
        <v>271</v>
      </c>
      <c r="BC513" s="61">
        <f>BA513-AW513</f>
        <v>-7</v>
      </c>
      <c r="BD513" s="62">
        <f>BC513/AW513</f>
        <v>-0.13461538461538461</v>
      </c>
      <c r="BE513" s="67">
        <f>IF(K513&lt;BE$6,1,0)</f>
        <v>1</v>
      </c>
      <c r="BF513" s="67">
        <f>+IF(AND(K513&gt;=BF$5,K513&lt;BF$6),1,0)</f>
        <v>0</v>
      </c>
      <c r="BG513" s="67">
        <f>+IF(AND(K513&gt;=BG$5,K513&lt;BG$6),1,0)</f>
        <v>0</v>
      </c>
      <c r="BH513" s="67">
        <f>+IF(AND(K513&gt;=BH$5,K513&lt;BH$6),1,0)</f>
        <v>0</v>
      </c>
      <c r="BI513" s="67">
        <f>+IF(K513&gt;=BI$6,1,0)</f>
        <v>0</v>
      </c>
      <c r="BJ513" s="67">
        <f>IF(M513&lt;BJ$6,1,0)</f>
        <v>0</v>
      </c>
      <c r="BK513" s="67">
        <f>+IF(AND(M513&gt;=BK$5,M513&lt;BK$6),1,0)</f>
        <v>0</v>
      </c>
      <c r="BL513" s="67">
        <f>+IF(AND(M513&gt;=BL$5,M513&lt;BL$6),1,0)</f>
        <v>1</v>
      </c>
      <c r="BM513" s="67">
        <f>+IF(AND(M513&gt;=BM$5,M513&lt;BM$6),1,0)</f>
        <v>0</v>
      </c>
      <c r="BN513" s="67">
        <f>+IF(M513&gt;=BN$6,1,0)</f>
        <v>0</v>
      </c>
      <c r="BO513" s="67" t="str">
        <f>+IF(M513&gt;=BO$6,"YES","NO")</f>
        <v>YES</v>
      </c>
      <c r="BP513" s="67" t="str">
        <f>+IF(K513&gt;=BP$6,"YES","NO")</f>
        <v>NO</v>
      </c>
      <c r="BQ513" s="67" t="str">
        <f>+IF(ISERROR(VLOOKUP(E513,'[1]Hi Tech List (2020)'!$A$2:$B$84,1,FALSE)),"NO","YES")</f>
        <v>NO</v>
      </c>
      <c r="BR513" s="67" t="str">
        <f>IF(AL513&gt;=BR$6,"YES","NO")</f>
        <v>NO</v>
      </c>
      <c r="BS513" s="67" t="str">
        <f>IF(AB513&gt;BS$6,"YES","NO")</f>
        <v>NO</v>
      </c>
      <c r="BT513" s="67" t="str">
        <f>IF(AC513&gt;BT$6,"YES","NO")</f>
        <v>NO</v>
      </c>
      <c r="BU513" s="67" t="str">
        <f>IF(AD513&gt;BU$6,"YES","NO")</f>
        <v>YES</v>
      </c>
      <c r="BV513" s="67" t="str">
        <f>IF(OR(BS513="YES",BT513="YES",BU513="YES"),"YES","NO")</f>
        <v>YES</v>
      </c>
      <c r="BW513" s="67" t="str">
        <f>+IF(BE513=1,BE$8,IF(BF513=1,BF$8,IF(BG513=1,BG$8,IF(BH513=1,BH$8,BI$8))))</f>
        <v>&lt;$15</v>
      </c>
      <c r="BX513" s="67" t="str">
        <f>+IF(BJ513=1,BJ$8,IF(BK513=1,BK$8,IF(BL513=1,BL$8,IF(BM513=1,BM$8,BN$8))))</f>
        <v>$20-25</v>
      </c>
    </row>
    <row r="514" spans="1:76" hidden="1" x14ac:dyDescent="0.2">
      <c r="A514" s="77" t="str">
        <f t="shared" si="32"/>
        <v>45-0000</v>
      </c>
      <c r="B514" s="77" t="str">
        <f>VLOOKUP(A514,'[1]2- &amp; 3-digit SOC'!$A$1:$B$121,2,FALSE)</f>
        <v>Farming, Fishing, and Forestry Occupations</v>
      </c>
      <c r="C514" s="77" t="str">
        <f t="shared" si="33"/>
        <v>45-0000 Farming, Fishing, and Forestry Occupations</v>
      </c>
      <c r="D514" s="77" t="str">
        <f t="shared" si="34"/>
        <v>45-2000</v>
      </c>
      <c r="E514" s="77" t="str">
        <f>VLOOKUP(D514,'[1]2- &amp; 3-digit SOC'!$A$1:$B$121,2,FALSE)</f>
        <v>Agricultural Workers</v>
      </c>
      <c r="F514" s="77" t="str">
        <f t="shared" si="35"/>
        <v>45-2000 Agricultural Workers</v>
      </c>
      <c r="G514" s="77" t="s">
        <v>1614</v>
      </c>
      <c r="H514" s="77" t="s">
        <v>1615</v>
      </c>
      <c r="I514" s="77" t="s">
        <v>1616</v>
      </c>
      <c r="J514" s="78" t="str">
        <f>CONCATENATE(H514, " (", R514, ")")</f>
        <v>Agricultural Inspectors ($50,020)</v>
      </c>
      <c r="K514" s="70">
        <v>14.122264443900001</v>
      </c>
      <c r="L514" s="70">
        <v>19.4187706841</v>
      </c>
      <c r="M514" s="70">
        <v>24.047892849299998</v>
      </c>
      <c r="N514" s="70">
        <v>24.2095322706</v>
      </c>
      <c r="O514" s="70">
        <v>29.713891731299999</v>
      </c>
      <c r="P514" s="70">
        <v>34.966857524300003</v>
      </c>
      <c r="Q514" s="71">
        <v>50019.617126500001</v>
      </c>
      <c r="R514" s="71" t="str">
        <f>TEXT(Q514, "$#,###")</f>
        <v>$50,020</v>
      </c>
      <c r="S514" s="68" t="s">
        <v>84</v>
      </c>
      <c r="T514" s="68" t="s">
        <v>8</v>
      </c>
      <c r="U514" s="68" t="s">
        <v>85</v>
      </c>
      <c r="V514" s="61">
        <v>157.069694239</v>
      </c>
      <c r="W514" s="61">
        <v>188.07439285999999</v>
      </c>
      <c r="X514" s="61">
        <f>W514-V514</f>
        <v>31.004698620999989</v>
      </c>
      <c r="Y514" s="72">
        <f>X514/V514</f>
        <v>0.1973945309514813</v>
      </c>
      <c r="Z514" s="61">
        <v>188.07439285999999</v>
      </c>
      <c r="AA514" s="61">
        <v>191.34450438900001</v>
      </c>
      <c r="AB514" s="61">
        <f>AA514-Z514</f>
        <v>3.2701115290000189</v>
      </c>
      <c r="AC514" s="72">
        <f>AB514/Z514</f>
        <v>1.7387329977634144E-2</v>
      </c>
      <c r="AD514" s="61">
        <v>110.17588129000001</v>
      </c>
      <c r="AE514" s="61">
        <v>27.5439703224</v>
      </c>
      <c r="AF514" s="61">
        <v>79.519299303500006</v>
      </c>
      <c r="AG514" s="61">
        <v>26.506433101199999</v>
      </c>
      <c r="AH514" s="62">
        <v>0.14000000000000001</v>
      </c>
      <c r="AI514" s="61">
        <v>186.369629562</v>
      </c>
      <c r="AJ514" s="61">
        <v>144.65256588</v>
      </c>
      <c r="AK514" s="63">
        <f>AJ514/AI514</f>
        <v>0.77615953962004369</v>
      </c>
      <c r="AL514" s="73">
        <v>94.4</v>
      </c>
      <c r="AM514" s="74">
        <v>0.47416599999999998</v>
      </c>
      <c r="AN514" s="74">
        <v>0.467663</v>
      </c>
      <c r="AO514" s="76" t="s">
        <v>90</v>
      </c>
      <c r="AP514" s="76" t="s">
        <v>90</v>
      </c>
      <c r="AQ514" s="76" t="s">
        <v>90</v>
      </c>
      <c r="AR514" s="75">
        <v>0.13854057392999999</v>
      </c>
      <c r="AS514" s="75">
        <v>0.20405325047299999</v>
      </c>
      <c r="AT514" s="75">
        <v>0.25077213495</v>
      </c>
      <c r="AU514" s="75">
        <v>0.23944923104099999</v>
      </c>
      <c r="AV514" s="75">
        <v>0.109137546445</v>
      </c>
      <c r="AW514" s="61">
        <v>0</v>
      </c>
      <c r="AX514" s="61">
        <v>0</v>
      </c>
      <c r="AY514" s="61">
        <v>0</v>
      </c>
      <c r="AZ514" s="61">
        <v>0</v>
      </c>
      <c r="BA514" s="61">
        <v>0</v>
      </c>
      <c r="BB514" s="61">
        <f>SUM(AW514:BA514)</f>
        <v>0</v>
      </c>
      <c r="BC514" s="61">
        <f>BA514-AW514</f>
        <v>0</v>
      </c>
      <c r="BD514" s="62">
        <v>0</v>
      </c>
      <c r="BE514" s="67">
        <f>IF(K514&lt;BE$6,1,0)</f>
        <v>1</v>
      </c>
      <c r="BF514" s="67">
        <f>+IF(AND(K514&gt;=BF$5,K514&lt;BF$6),1,0)</f>
        <v>0</v>
      </c>
      <c r="BG514" s="67">
        <f>+IF(AND(K514&gt;=BG$5,K514&lt;BG$6),1,0)</f>
        <v>0</v>
      </c>
      <c r="BH514" s="67">
        <f>+IF(AND(K514&gt;=BH$5,K514&lt;BH$6),1,0)</f>
        <v>0</v>
      </c>
      <c r="BI514" s="67">
        <f>+IF(K514&gt;=BI$6,1,0)</f>
        <v>0</v>
      </c>
      <c r="BJ514" s="67">
        <f>IF(M514&lt;BJ$6,1,0)</f>
        <v>0</v>
      </c>
      <c r="BK514" s="67">
        <f>+IF(AND(M514&gt;=BK$5,M514&lt;BK$6),1,0)</f>
        <v>0</v>
      </c>
      <c r="BL514" s="67">
        <f>+IF(AND(M514&gt;=BL$5,M514&lt;BL$6),1,0)</f>
        <v>1</v>
      </c>
      <c r="BM514" s="67">
        <f>+IF(AND(M514&gt;=BM$5,M514&lt;BM$6),1,0)</f>
        <v>0</v>
      </c>
      <c r="BN514" s="67">
        <f>+IF(M514&gt;=BN$6,1,0)</f>
        <v>0</v>
      </c>
      <c r="BO514" s="67" t="str">
        <f>+IF(M514&gt;=BO$6,"YES","NO")</f>
        <v>YES</v>
      </c>
      <c r="BP514" s="67" t="str">
        <f>+IF(K514&gt;=BP$6,"YES","NO")</f>
        <v>NO</v>
      </c>
      <c r="BQ514" s="67" t="str">
        <f>+IF(ISERROR(VLOOKUP(E514,'[1]Hi Tech List (2020)'!$A$2:$B$84,1,FALSE)),"NO","YES")</f>
        <v>NO</v>
      </c>
      <c r="BR514" s="67" t="str">
        <f>IF(AL514&gt;=BR$6,"YES","NO")</f>
        <v>NO</v>
      </c>
      <c r="BS514" s="67" t="str">
        <f>IF(AB514&gt;BS$6,"YES","NO")</f>
        <v>NO</v>
      </c>
      <c r="BT514" s="67" t="str">
        <f>IF(AC514&gt;BT$6,"YES","NO")</f>
        <v>NO</v>
      </c>
      <c r="BU514" s="67" t="str">
        <f>IF(AD514&gt;BU$6,"YES","NO")</f>
        <v>YES</v>
      </c>
      <c r="BV514" s="67" t="str">
        <f>IF(OR(BS514="YES",BT514="YES",BU514="YES"),"YES","NO")</f>
        <v>YES</v>
      </c>
      <c r="BW514" s="67" t="str">
        <f>+IF(BE514=1,BE$8,IF(BF514=1,BF$8,IF(BG514=1,BG$8,IF(BH514=1,BH$8,BI$8))))</f>
        <v>&lt;$15</v>
      </c>
      <c r="BX514" s="67" t="str">
        <f>+IF(BJ514=1,BJ$8,IF(BK514=1,BK$8,IF(BL514=1,BL$8,IF(BM514=1,BM$8,BN$8))))</f>
        <v>$20-25</v>
      </c>
    </row>
    <row r="515" spans="1:76" hidden="1" x14ac:dyDescent="0.2">
      <c r="A515" s="77" t="str">
        <f t="shared" si="32"/>
        <v>45-0000</v>
      </c>
      <c r="B515" s="77" t="str">
        <f>VLOOKUP(A515,'[1]2- &amp; 3-digit SOC'!$A$1:$B$121,2,FALSE)</f>
        <v>Farming, Fishing, and Forestry Occupations</v>
      </c>
      <c r="C515" s="77" t="str">
        <f t="shared" si="33"/>
        <v>45-0000 Farming, Fishing, and Forestry Occupations</v>
      </c>
      <c r="D515" s="77" t="str">
        <f t="shared" si="34"/>
        <v>45-2000</v>
      </c>
      <c r="E515" s="77" t="str">
        <f>VLOOKUP(D515,'[1]2- &amp; 3-digit SOC'!$A$1:$B$121,2,FALSE)</f>
        <v>Agricultural Workers</v>
      </c>
      <c r="F515" s="77" t="str">
        <f t="shared" si="35"/>
        <v>45-2000 Agricultural Workers</v>
      </c>
      <c r="G515" s="77" t="s">
        <v>1617</v>
      </c>
      <c r="H515" s="77" t="s">
        <v>1618</v>
      </c>
      <c r="I515" s="77" t="s">
        <v>1619</v>
      </c>
      <c r="J515" s="78" t="str">
        <f>CONCATENATE(H515, " (", R515, ")")</f>
        <v>Animal Breeders (Insf. Data)</v>
      </c>
      <c r="K515" s="76">
        <v>0</v>
      </c>
      <c r="L515" s="76" t="s">
        <v>90</v>
      </c>
      <c r="M515" s="76">
        <v>0</v>
      </c>
      <c r="N515" s="76" t="s">
        <v>90</v>
      </c>
      <c r="O515" s="76" t="s">
        <v>90</v>
      </c>
      <c r="P515" s="76" t="s">
        <v>90</v>
      </c>
      <c r="Q515" s="71" t="s">
        <v>90</v>
      </c>
      <c r="R515" s="71" t="str">
        <f>TEXT(Q515, "$#,###")</f>
        <v>Insf. Data</v>
      </c>
      <c r="S515" s="68" t="s">
        <v>307</v>
      </c>
      <c r="T515" s="68" t="s">
        <v>8</v>
      </c>
      <c r="U515" s="68" t="s">
        <v>317</v>
      </c>
      <c r="V515" s="61">
        <v>12.236262201800001</v>
      </c>
      <c r="W515" s="76" t="s">
        <v>90</v>
      </c>
      <c r="X515" s="76" t="s">
        <v>90</v>
      </c>
      <c r="Y515" s="76" t="s">
        <v>90</v>
      </c>
      <c r="Z515" s="76" t="s">
        <v>90</v>
      </c>
      <c r="AA515" s="76" t="s">
        <v>90</v>
      </c>
      <c r="AB515" s="76" t="s">
        <v>90</v>
      </c>
      <c r="AC515" s="76" t="s">
        <v>90</v>
      </c>
      <c r="AD515" s="76" t="s">
        <v>90</v>
      </c>
      <c r="AE515" s="61">
        <v>1.65725258834</v>
      </c>
      <c r="AF515" s="76" t="s">
        <v>90</v>
      </c>
      <c r="AG515" s="76" t="s">
        <v>90</v>
      </c>
      <c r="AH515" s="76" t="s">
        <v>90</v>
      </c>
      <c r="AI515" s="76" t="s">
        <v>90</v>
      </c>
      <c r="AJ515" s="61">
        <v>12.1619974603</v>
      </c>
      <c r="AK515" s="79" t="s">
        <v>90</v>
      </c>
      <c r="AL515" s="73">
        <v>105.8</v>
      </c>
      <c r="AM515" s="74">
        <v>0.12087100000000001</v>
      </c>
      <c r="AN515" s="74">
        <v>0.13903499999999999</v>
      </c>
      <c r="AO515" s="76" t="s">
        <v>90</v>
      </c>
      <c r="AP515" s="76" t="s">
        <v>90</v>
      </c>
      <c r="AQ515" s="76" t="s">
        <v>90</v>
      </c>
      <c r="AR515" s="76" t="s">
        <v>90</v>
      </c>
      <c r="AS515" s="76" t="s">
        <v>90</v>
      </c>
      <c r="AT515" s="76" t="s">
        <v>90</v>
      </c>
      <c r="AU515" s="76" t="s">
        <v>90</v>
      </c>
      <c r="AV515" s="76" t="s">
        <v>90</v>
      </c>
      <c r="AW515" s="61">
        <v>13</v>
      </c>
      <c r="AX515" s="61">
        <v>16</v>
      </c>
      <c r="AY515" s="61">
        <v>11</v>
      </c>
      <c r="AZ515" s="61">
        <v>8</v>
      </c>
      <c r="BA515" s="61">
        <v>7</v>
      </c>
      <c r="BB515" s="61">
        <f>SUM(AW515:BA515)</f>
        <v>55</v>
      </c>
      <c r="BC515" s="61">
        <f>BA515-AW515</f>
        <v>-6</v>
      </c>
      <c r="BD515" s="62">
        <f>BC515/AW515</f>
        <v>-0.46153846153846156</v>
      </c>
      <c r="BE515" s="67">
        <f>IF(K515&lt;BE$6,1,0)</f>
        <v>1</v>
      </c>
      <c r="BF515" s="67">
        <f>+IF(AND(K515&gt;=BF$5,K515&lt;BF$6),1,0)</f>
        <v>0</v>
      </c>
      <c r="BG515" s="67">
        <f>+IF(AND(K515&gt;=BG$5,K515&lt;BG$6),1,0)</f>
        <v>0</v>
      </c>
      <c r="BH515" s="67">
        <f>+IF(AND(K515&gt;=BH$5,K515&lt;BH$6),1,0)</f>
        <v>0</v>
      </c>
      <c r="BI515" s="67">
        <f>+IF(K515&gt;=BI$6,1,0)</f>
        <v>0</v>
      </c>
      <c r="BJ515" s="67">
        <f>IF(M515&lt;BJ$6,1,0)</f>
        <v>1</v>
      </c>
      <c r="BK515" s="67">
        <f>+IF(AND(M515&gt;=BK$5,M515&lt;BK$6),1,0)</f>
        <v>0</v>
      </c>
      <c r="BL515" s="67">
        <f>+IF(AND(M515&gt;=BL$5,M515&lt;BL$6),1,0)</f>
        <v>0</v>
      </c>
      <c r="BM515" s="67">
        <f>+IF(AND(M515&gt;=BM$5,M515&lt;BM$6),1,0)</f>
        <v>0</v>
      </c>
      <c r="BN515" s="67">
        <f>+IF(M515&gt;=BN$6,1,0)</f>
        <v>0</v>
      </c>
      <c r="BO515" s="67" t="str">
        <f>+IF(M515&gt;=BO$6,"YES","NO")</f>
        <v>NO</v>
      </c>
      <c r="BP515" s="67" t="str">
        <f>+IF(K515&gt;=BP$6,"YES","NO")</f>
        <v>NO</v>
      </c>
      <c r="BQ515" s="67" t="str">
        <f>+IF(ISERROR(VLOOKUP(E515,'[1]Hi Tech List (2020)'!$A$2:$B$84,1,FALSE)),"NO","YES")</f>
        <v>NO</v>
      </c>
      <c r="BR515" s="67" t="str">
        <f>IF(AL515&gt;=BR$6,"YES","NO")</f>
        <v>YES</v>
      </c>
      <c r="BS515" s="67" t="str">
        <f>IF(AB515&gt;BS$6,"YES","NO")</f>
        <v>YES</v>
      </c>
      <c r="BT515" s="67" t="str">
        <f>IF(AC515&gt;BT$6,"YES","NO")</f>
        <v>YES</v>
      </c>
      <c r="BU515" s="67" t="str">
        <f>IF(AD515&gt;BU$6,"YES","NO")</f>
        <v>YES</v>
      </c>
      <c r="BV515" s="67" t="str">
        <f>IF(OR(BS515="YES",BT515="YES",BU515="YES"),"YES","NO")</f>
        <v>YES</v>
      </c>
      <c r="BW515" s="67" t="str">
        <f>+IF(BE515=1,BE$8,IF(BF515=1,BF$8,IF(BG515=1,BG$8,IF(BH515=1,BH$8,BI$8))))</f>
        <v>&lt;$15</v>
      </c>
      <c r="BX515" s="67" t="str">
        <f>+IF(BJ515=1,BJ$8,IF(BK515=1,BK$8,IF(BL515=1,BL$8,IF(BM515=1,BM$8,BN$8))))</f>
        <v>&lt;$15</v>
      </c>
    </row>
    <row r="516" spans="1:76" hidden="1" x14ac:dyDescent="0.2">
      <c r="A516" s="77" t="str">
        <f t="shared" si="32"/>
        <v>45-0000</v>
      </c>
      <c r="B516" s="77" t="str">
        <f>VLOOKUP(A516,'[1]2- &amp; 3-digit SOC'!$A$1:$B$121,2,FALSE)</f>
        <v>Farming, Fishing, and Forestry Occupations</v>
      </c>
      <c r="C516" s="77" t="str">
        <f t="shared" si="33"/>
        <v>45-0000 Farming, Fishing, and Forestry Occupations</v>
      </c>
      <c r="D516" s="77" t="str">
        <f t="shared" si="34"/>
        <v>45-2000</v>
      </c>
      <c r="E516" s="77" t="str">
        <f>VLOOKUP(D516,'[1]2- &amp; 3-digit SOC'!$A$1:$B$121,2,FALSE)</f>
        <v>Agricultural Workers</v>
      </c>
      <c r="F516" s="77" t="str">
        <f t="shared" si="35"/>
        <v>45-2000 Agricultural Workers</v>
      </c>
      <c r="G516" s="77" t="s">
        <v>1620</v>
      </c>
      <c r="H516" s="77" t="s">
        <v>1621</v>
      </c>
      <c r="I516" s="77" t="s">
        <v>1622</v>
      </c>
      <c r="J516" s="78" t="str">
        <f>CONCATENATE(H516, " (", R516, ")")</f>
        <v>Graders and Sorters, Agricultural Products ($25,388)</v>
      </c>
      <c r="K516" s="70">
        <v>8.5378015942399994</v>
      </c>
      <c r="L516" s="70">
        <v>9.9868890675799999</v>
      </c>
      <c r="M516" s="70">
        <v>12.2055446005</v>
      </c>
      <c r="N516" s="70">
        <v>12.215580278799999</v>
      </c>
      <c r="O516" s="70">
        <v>14.204919353899999</v>
      </c>
      <c r="P516" s="70">
        <v>15.592241313800001</v>
      </c>
      <c r="Q516" s="71">
        <v>25387.532769000001</v>
      </c>
      <c r="R516" s="71" t="str">
        <f>TEXT(Q516, "$#,###")</f>
        <v>$25,388</v>
      </c>
      <c r="S516" s="68" t="s">
        <v>484</v>
      </c>
      <c r="T516" s="68" t="s">
        <v>8</v>
      </c>
      <c r="U516" s="68" t="s">
        <v>317</v>
      </c>
      <c r="V516" s="61">
        <v>1105.5724000099999</v>
      </c>
      <c r="W516" s="61">
        <v>777.24813850500004</v>
      </c>
      <c r="X516" s="61">
        <f>W516-V516</f>
        <v>-328.32426150499987</v>
      </c>
      <c r="Y516" s="72">
        <f>X516/V516</f>
        <v>-0.29697219422448512</v>
      </c>
      <c r="Z516" s="61">
        <v>777.24813850500004</v>
      </c>
      <c r="AA516" s="61">
        <v>800.72374968400004</v>
      </c>
      <c r="AB516" s="61">
        <f>AA516-Z516</f>
        <v>23.475611178999998</v>
      </c>
      <c r="AC516" s="72">
        <f>AB516/Z516</f>
        <v>3.0203496175821305E-2</v>
      </c>
      <c r="AD516" s="61">
        <v>441.17091761199998</v>
      </c>
      <c r="AE516" s="61">
        <v>110.292729403</v>
      </c>
      <c r="AF516" s="61">
        <v>309.25714766999999</v>
      </c>
      <c r="AG516" s="61">
        <v>103.08571589</v>
      </c>
      <c r="AH516" s="62">
        <v>0.13100000000000001</v>
      </c>
      <c r="AI516" s="61">
        <v>761.72129597000003</v>
      </c>
      <c r="AJ516" s="61">
        <v>863.26409597099996</v>
      </c>
      <c r="AK516" s="63">
        <f>AJ516/AI516</f>
        <v>1.1333070252049238</v>
      </c>
      <c r="AL516" s="73">
        <v>122.1</v>
      </c>
      <c r="AM516" s="74">
        <v>0.58347099999999996</v>
      </c>
      <c r="AN516" s="74">
        <v>0.58132799999999996</v>
      </c>
      <c r="AO516" s="76" t="s">
        <v>90</v>
      </c>
      <c r="AP516" s="75">
        <v>3.1348226126099998E-2</v>
      </c>
      <c r="AQ516" s="75">
        <v>5.4939694892199999E-2</v>
      </c>
      <c r="AR516" s="75">
        <v>0.183520713739</v>
      </c>
      <c r="AS516" s="75">
        <v>0.22970843614200001</v>
      </c>
      <c r="AT516" s="75">
        <v>0.22354132958</v>
      </c>
      <c r="AU516" s="75">
        <v>0.196136200318</v>
      </c>
      <c r="AV516" s="75">
        <v>7.0397065787800001E-2</v>
      </c>
      <c r="AW516" s="61">
        <v>0</v>
      </c>
      <c r="AX516" s="61">
        <v>0</v>
      </c>
      <c r="AY516" s="61">
        <v>0</v>
      </c>
      <c r="AZ516" s="61">
        <v>0</v>
      </c>
      <c r="BA516" s="61">
        <v>0</v>
      </c>
      <c r="BB516" s="61">
        <f>SUM(AW516:BA516)</f>
        <v>0</v>
      </c>
      <c r="BC516" s="61">
        <f>BA516-AW516</f>
        <v>0</v>
      </c>
      <c r="BD516" s="62">
        <v>0</v>
      </c>
      <c r="BE516" s="67">
        <f>IF(K516&lt;BE$6,1,0)</f>
        <v>1</v>
      </c>
      <c r="BF516" s="67">
        <f>+IF(AND(K516&gt;=BF$5,K516&lt;BF$6),1,0)</f>
        <v>0</v>
      </c>
      <c r="BG516" s="67">
        <f>+IF(AND(K516&gt;=BG$5,K516&lt;BG$6),1,0)</f>
        <v>0</v>
      </c>
      <c r="BH516" s="67">
        <f>+IF(AND(K516&gt;=BH$5,K516&lt;BH$6),1,0)</f>
        <v>0</v>
      </c>
      <c r="BI516" s="67">
        <f>+IF(K516&gt;=BI$6,1,0)</f>
        <v>0</v>
      </c>
      <c r="BJ516" s="67">
        <f>IF(M516&lt;BJ$6,1,0)</f>
        <v>1</v>
      </c>
      <c r="BK516" s="67">
        <f>+IF(AND(M516&gt;=BK$5,M516&lt;BK$6),1,0)</f>
        <v>0</v>
      </c>
      <c r="BL516" s="67">
        <f>+IF(AND(M516&gt;=BL$5,M516&lt;BL$6),1,0)</f>
        <v>0</v>
      </c>
      <c r="BM516" s="67">
        <f>+IF(AND(M516&gt;=BM$5,M516&lt;BM$6),1,0)</f>
        <v>0</v>
      </c>
      <c r="BN516" s="67">
        <f>+IF(M516&gt;=BN$6,1,0)</f>
        <v>0</v>
      </c>
      <c r="BO516" s="67" t="str">
        <f>+IF(M516&gt;=BO$6,"YES","NO")</f>
        <v>NO</v>
      </c>
      <c r="BP516" s="67" t="str">
        <f>+IF(K516&gt;=BP$6,"YES","NO")</f>
        <v>NO</v>
      </c>
      <c r="BQ516" s="67" t="str">
        <f>+IF(ISERROR(VLOOKUP(E516,'[1]Hi Tech List (2020)'!$A$2:$B$84,1,FALSE)),"NO","YES")</f>
        <v>NO</v>
      </c>
      <c r="BR516" s="67" t="str">
        <f>IF(AL516&gt;=BR$6,"YES","NO")</f>
        <v>YES</v>
      </c>
      <c r="BS516" s="67" t="str">
        <f>IF(AB516&gt;BS$6,"YES","NO")</f>
        <v>NO</v>
      </c>
      <c r="BT516" s="67" t="str">
        <f>IF(AC516&gt;BT$6,"YES","NO")</f>
        <v>NO</v>
      </c>
      <c r="BU516" s="67" t="str">
        <f>IF(AD516&gt;BU$6,"YES","NO")</f>
        <v>YES</v>
      </c>
      <c r="BV516" s="67" t="str">
        <f>IF(OR(BS516="YES",BT516="YES",BU516="YES"),"YES","NO")</f>
        <v>YES</v>
      </c>
      <c r="BW516" s="67" t="str">
        <f>+IF(BE516=1,BE$8,IF(BF516=1,BF$8,IF(BG516=1,BG$8,IF(BH516=1,BH$8,BI$8))))</f>
        <v>&lt;$15</v>
      </c>
      <c r="BX516" s="67" t="str">
        <f>+IF(BJ516=1,BJ$8,IF(BK516=1,BK$8,IF(BL516=1,BL$8,IF(BM516=1,BM$8,BN$8))))</f>
        <v>&lt;$15</v>
      </c>
    </row>
    <row r="517" spans="1:76" hidden="1" x14ac:dyDescent="0.2">
      <c r="A517" s="77" t="str">
        <f t="shared" si="32"/>
        <v>45-0000</v>
      </c>
      <c r="B517" s="77" t="str">
        <f>VLOOKUP(A517,'[1]2- &amp; 3-digit SOC'!$A$1:$B$121,2,FALSE)</f>
        <v>Farming, Fishing, and Forestry Occupations</v>
      </c>
      <c r="C517" s="77" t="str">
        <f t="shared" si="33"/>
        <v>45-0000 Farming, Fishing, and Forestry Occupations</v>
      </c>
      <c r="D517" s="77" t="str">
        <f t="shared" si="34"/>
        <v>45-2000</v>
      </c>
      <c r="E517" s="77" t="str">
        <f>VLOOKUP(D517,'[1]2- &amp; 3-digit SOC'!$A$1:$B$121,2,FALSE)</f>
        <v>Agricultural Workers</v>
      </c>
      <c r="F517" s="77" t="str">
        <f t="shared" si="35"/>
        <v>45-2000 Agricultural Workers</v>
      </c>
      <c r="G517" s="77" t="s">
        <v>1623</v>
      </c>
      <c r="H517" s="77" t="s">
        <v>1624</v>
      </c>
      <c r="I517" s="77" t="s">
        <v>1625</v>
      </c>
      <c r="J517" s="78" t="str">
        <f>CONCATENATE(H517, " (", R517, ")")</f>
        <v>Agricultural Equipment Operators ($32,386)</v>
      </c>
      <c r="K517" s="70">
        <v>13.4731399104</v>
      </c>
      <c r="L517" s="70">
        <v>14.035748909</v>
      </c>
      <c r="M517" s="70">
        <v>15.570318141</v>
      </c>
      <c r="N517" s="70">
        <v>14.5061325433</v>
      </c>
      <c r="O517" s="70">
        <v>16.449935849100001</v>
      </c>
      <c r="P517" s="70">
        <v>16.899688889499998</v>
      </c>
      <c r="Q517" s="71">
        <v>32386.261733300002</v>
      </c>
      <c r="R517" s="71" t="str">
        <f>TEXT(Q517, "$#,###")</f>
        <v>$32,386</v>
      </c>
      <c r="S517" s="68" t="s">
        <v>484</v>
      </c>
      <c r="T517" s="68" t="s">
        <v>8</v>
      </c>
      <c r="U517" s="68" t="s">
        <v>85</v>
      </c>
      <c r="V517" s="61">
        <v>441.72904408099998</v>
      </c>
      <c r="W517" s="61">
        <v>606.73812441500002</v>
      </c>
      <c r="X517" s="61">
        <f>W517-V517</f>
        <v>165.00908033400003</v>
      </c>
      <c r="Y517" s="72">
        <f>X517/V517</f>
        <v>0.37355270735546714</v>
      </c>
      <c r="Z517" s="61">
        <v>606.73812441500002</v>
      </c>
      <c r="AA517" s="61">
        <v>629.15914745299995</v>
      </c>
      <c r="AB517" s="61">
        <f>AA517-Z517</f>
        <v>22.42102303799993</v>
      </c>
      <c r="AC517" s="72">
        <f>AB517/Z517</f>
        <v>3.695337763655062E-2</v>
      </c>
      <c r="AD517" s="61">
        <v>385.97207242799999</v>
      </c>
      <c r="AE517" s="61">
        <v>96.493018107099999</v>
      </c>
      <c r="AF517" s="61">
        <v>267.57635710400001</v>
      </c>
      <c r="AG517" s="61">
        <v>89.192119034800001</v>
      </c>
      <c r="AH517" s="62">
        <v>0.14499999999999999</v>
      </c>
      <c r="AI517" s="61">
        <v>595.61078497999995</v>
      </c>
      <c r="AJ517" s="61">
        <v>662.57463198000005</v>
      </c>
      <c r="AK517" s="63">
        <f>AJ517/AI517</f>
        <v>1.1124288691351496</v>
      </c>
      <c r="AL517" s="73">
        <v>102.9</v>
      </c>
      <c r="AM517" s="74">
        <v>0.309282</v>
      </c>
      <c r="AN517" s="74">
        <v>0.30429699999999998</v>
      </c>
      <c r="AO517" s="75">
        <v>3.0726709174999998E-2</v>
      </c>
      <c r="AP517" s="75">
        <v>6.4250127817200006E-2</v>
      </c>
      <c r="AQ517" s="75">
        <v>5.9856339013799997E-2</v>
      </c>
      <c r="AR517" s="75">
        <v>0.248828134348</v>
      </c>
      <c r="AS517" s="75">
        <v>0.21575825064500001</v>
      </c>
      <c r="AT517" s="75">
        <v>0.18404779674399999</v>
      </c>
      <c r="AU517" s="75">
        <v>0.13306299323500001</v>
      </c>
      <c r="AV517" s="75">
        <v>6.3469649022100005E-2</v>
      </c>
      <c r="AW517" s="61">
        <v>0</v>
      </c>
      <c r="AX517" s="61">
        <v>0</v>
      </c>
      <c r="AY517" s="61">
        <v>0</v>
      </c>
      <c r="AZ517" s="61">
        <v>0</v>
      </c>
      <c r="BA517" s="61">
        <v>0</v>
      </c>
      <c r="BB517" s="61">
        <f>SUM(AW517:BA517)</f>
        <v>0</v>
      </c>
      <c r="BC517" s="61">
        <f>BA517-AW517</f>
        <v>0</v>
      </c>
      <c r="BD517" s="62">
        <v>0</v>
      </c>
      <c r="BE517" s="67">
        <f>IF(K517&lt;BE$6,1,0)</f>
        <v>1</v>
      </c>
      <c r="BF517" s="67">
        <f>+IF(AND(K517&gt;=BF$5,K517&lt;BF$6),1,0)</f>
        <v>0</v>
      </c>
      <c r="BG517" s="67">
        <f>+IF(AND(K517&gt;=BG$5,K517&lt;BG$6),1,0)</f>
        <v>0</v>
      </c>
      <c r="BH517" s="67">
        <f>+IF(AND(K517&gt;=BH$5,K517&lt;BH$6),1,0)</f>
        <v>0</v>
      </c>
      <c r="BI517" s="67">
        <f>+IF(K517&gt;=BI$6,1,0)</f>
        <v>0</v>
      </c>
      <c r="BJ517" s="67">
        <f>IF(M517&lt;BJ$6,1,0)</f>
        <v>0</v>
      </c>
      <c r="BK517" s="67">
        <f>+IF(AND(M517&gt;=BK$5,M517&lt;BK$6),1,0)</f>
        <v>1</v>
      </c>
      <c r="BL517" s="67">
        <f>+IF(AND(M517&gt;=BL$5,M517&lt;BL$6),1,0)</f>
        <v>0</v>
      </c>
      <c r="BM517" s="67">
        <f>+IF(AND(M517&gt;=BM$5,M517&lt;BM$6),1,0)</f>
        <v>0</v>
      </c>
      <c r="BN517" s="67">
        <f>+IF(M517&gt;=BN$6,1,0)</f>
        <v>0</v>
      </c>
      <c r="BO517" s="67" t="str">
        <f>+IF(M517&gt;=BO$6,"YES","NO")</f>
        <v>NO</v>
      </c>
      <c r="BP517" s="67" t="str">
        <f>+IF(K517&gt;=BP$6,"YES","NO")</f>
        <v>NO</v>
      </c>
      <c r="BQ517" s="67" t="str">
        <f>+IF(ISERROR(VLOOKUP(E517,'[1]Hi Tech List (2020)'!$A$2:$B$84,1,FALSE)),"NO","YES")</f>
        <v>NO</v>
      </c>
      <c r="BR517" s="67" t="str">
        <f>IF(AL517&gt;=BR$6,"YES","NO")</f>
        <v>YES</v>
      </c>
      <c r="BS517" s="67" t="str">
        <f>IF(AB517&gt;BS$6,"YES","NO")</f>
        <v>NO</v>
      </c>
      <c r="BT517" s="67" t="str">
        <f>IF(AC517&gt;BT$6,"YES","NO")</f>
        <v>NO</v>
      </c>
      <c r="BU517" s="67" t="str">
        <f>IF(AD517&gt;BU$6,"YES","NO")</f>
        <v>YES</v>
      </c>
      <c r="BV517" s="67" t="str">
        <f>IF(OR(BS517="YES",BT517="YES",BU517="YES"),"YES","NO")</f>
        <v>YES</v>
      </c>
      <c r="BW517" s="67" t="str">
        <f>+IF(BE517=1,BE$8,IF(BF517=1,BF$8,IF(BG517=1,BG$8,IF(BH517=1,BH$8,BI$8))))</f>
        <v>&lt;$15</v>
      </c>
      <c r="BX517" s="67" t="str">
        <f>+IF(BJ517=1,BJ$8,IF(BK517=1,BK$8,IF(BL517=1,BL$8,IF(BM517=1,BM$8,BN$8))))</f>
        <v>$15-20</v>
      </c>
    </row>
    <row r="518" spans="1:76" ht="25.5" hidden="1" x14ac:dyDescent="0.2">
      <c r="A518" s="77" t="str">
        <f t="shared" si="32"/>
        <v>45-0000</v>
      </c>
      <c r="B518" s="77" t="str">
        <f>VLOOKUP(A518,'[1]2- &amp; 3-digit SOC'!$A$1:$B$121,2,FALSE)</f>
        <v>Farming, Fishing, and Forestry Occupations</v>
      </c>
      <c r="C518" s="77" t="str">
        <f t="shared" si="33"/>
        <v>45-0000 Farming, Fishing, and Forestry Occupations</v>
      </c>
      <c r="D518" s="77" t="str">
        <f t="shared" si="34"/>
        <v>45-2000</v>
      </c>
      <c r="E518" s="77" t="str">
        <f>VLOOKUP(D518,'[1]2- &amp; 3-digit SOC'!$A$1:$B$121,2,FALSE)</f>
        <v>Agricultural Workers</v>
      </c>
      <c r="F518" s="77" t="str">
        <f t="shared" si="35"/>
        <v>45-2000 Agricultural Workers</v>
      </c>
      <c r="G518" s="77" t="s">
        <v>1626</v>
      </c>
      <c r="H518" s="77" t="s">
        <v>1627</v>
      </c>
      <c r="I518" s="77" t="s">
        <v>1628</v>
      </c>
      <c r="J518" s="78" t="str">
        <f>CONCATENATE(H518, " (", R518, ")")</f>
        <v>Farmworkers and Laborers, Crop, Nursery, and Greenhouse ($23,974)</v>
      </c>
      <c r="K518" s="70">
        <v>8.7790959862399998</v>
      </c>
      <c r="L518" s="70">
        <v>9.9111216195999994</v>
      </c>
      <c r="M518" s="70">
        <v>11.5261113827</v>
      </c>
      <c r="N518" s="70">
        <v>12.366844662</v>
      </c>
      <c r="O518" s="70">
        <v>14.0020785925</v>
      </c>
      <c r="P518" s="70">
        <v>17.016639826199999</v>
      </c>
      <c r="Q518" s="71">
        <v>23974.311676099998</v>
      </c>
      <c r="R518" s="71" t="str">
        <f>TEXT(Q518, "$#,###")</f>
        <v>$23,974</v>
      </c>
      <c r="S518" s="68" t="s">
        <v>484</v>
      </c>
      <c r="T518" s="68" t="s">
        <v>8</v>
      </c>
      <c r="U518" s="68" t="s">
        <v>317</v>
      </c>
      <c r="V518" s="61">
        <v>2453.7016748800002</v>
      </c>
      <c r="W518" s="61">
        <v>2517.47599068</v>
      </c>
      <c r="X518" s="61">
        <f>W518-V518</f>
        <v>63.77431579999984</v>
      </c>
      <c r="Y518" s="72">
        <f>X518/V518</f>
        <v>2.5991063401429502E-2</v>
      </c>
      <c r="Z518" s="61">
        <v>2517.47599068</v>
      </c>
      <c r="AA518" s="61">
        <v>2629.1179009799998</v>
      </c>
      <c r="AB518" s="61">
        <f>AA518-Z518</f>
        <v>111.64191029999984</v>
      </c>
      <c r="AC518" s="72">
        <f>AB518/Z518</f>
        <v>4.434676267551773E-2</v>
      </c>
      <c r="AD518" s="61">
        <v>1639.40490432</v>
      </c>
      <c r="AE518" s="61">
        <v>409.85122607900001</v>
      </c>
      <c r="AF518" s="61">
        <v>1113.51914038</v>
      </c>
      <c r="AG518" s="61">
        <v>371.17304679400002</v>
      </c>
      <c r="AH518" s="62">
        <v>0.14499999999999999</v>
      </c>
      <c r="AI518" s="61">
        <v>2465.2561032499998</v>
      </c>
      <c r="AJ518" s="61">
        <v>3544.8031856399998</v>
      </c>
      <c r="AK518" s="63">
        <f>AJ518/AI518</f>
        <v>1.437904638372788</v>
      </c>
      <c r="AL518" s="73">
        <v>113</v>
      </c>
      <c r="AM518" s="74">
        <v>0.14760599999999999</v>
      </c>
      <c r="AN518" s="74">
        <v>0.14840500000000001</v>
      </c>
      <c r="AO518" s="75">
        <v>3.2160689968799998E-2</v>
      </c>
      <c r="AP518" s="75">
        <v>6.1118934849600001E-2</v>
      </c>
      <c r="AQ518" s="75">
        <v>6.4700264401199997E-2</v>
      </c>
      <c r="AR518" s="75">
        <v>0.20798322246100001</v>
      </c>
      <c r="AS518" s="75">
        <v>0.19592877487400001</v>
      </c>
      <c r="AT518" s="75">
        <v>0.191970767894</v>
      </c>
      <c r="AU518" s="75">
        <v>0.16719192200300001</v>
      </c>
      <c r="AV518" s="75">
        <v>7.89454235478E-2</v>
      </c>
      <c r="AW518" s="61">
        <v>0</v>
      </c>
      <c r="AX518" s="61">
        <v>0</v>
      </c>
      <c r="AY518" s="61">
        <v>0</v>
      </c>
      <c r="AZ518" s="61">
        <v>0</v>
      </c>
      <c r="BA518" s="61">
        <v>0</v>
      </c>
      <c r="BB518" s="61">
        <f>SUM(AW518:BA518)</f>
        <v>0</v>
      </c>
      <c r="BC518" s="61">
        <f>BA518-AW518</f>
        <v>0</v>
      </c>
      <c r="BD518" s="62">
        <v>0</v>
      </c>
      <c r="BE518" s="67">
        <f>IF(K518&lt;BE$6,1,0)</f>
        <v>1</v>
      </c>
      <c r="BF518" s="67">
        <f>+IF(AND(K518&gt;=BF$5,K518&lt;BF$6),1,0)</f>
        <v>0</v>
      </c>
      <c r="BG518" s="67">
        <f>+IF(AND(K518&gt;=BG$5,K518&lt;BG$6),1,0)</f>
        <v>0</v>
      </c>
      <c r="BH518" s="67">
        <f>+IF(AND(K518&gt;=BH$5,K518&lt;BH$6),1,0)</f>
        <v>0</v>
      </c>
      <c r="BI518" s="67">
        <f>+IF(K518&gt;=BI$6,1,0)</f>
        <v>0</v>
      </c>
      <c r="BJ518" s="67">
        <f>IF(M518&lt;BJ$6,1,0)</f>
        <v>1</v>
      </c>
      <c r="BK518" s="67">
        <f>+IF(AND(M518&gt;=BK$5,M518&lt;BK$6),1,0)</f>
        <v>0</v>
      </c>
      <c r="BL518" s="67">
        <f>+IF(AND(M518&gt;=BL$5,M518&lt;BL$6),1,0)</f>
        <v>0</v>
      </c>
      <c r="BM518" s="67">
        <f>+IF(AND(M518&gt;=BM$5,M518&lt;BM$6),1,0)</f>
        <v>0</v>
      </c>
      <c r="BN518" s="67">
        <f>+IF(M518&gt;=BN$6,1,0)</f>
        <v>0</v>
      </c>
      <c r="BO518" s="67" t="str">
        <f>+IF(M518&gt;=BO$6,"YES","NO")</f>
        <v>NO</v>
      </c>
      <c r="BP518" s="67" t="str">
        <f>+IF(K518&gt;=BP$6,"YES","NO")</f>
        <v>NO</v>
      </c>
      <c r="BQ518" s="67" t="str">
        <f>+IF(ISERROR(VLOOKUP(E518,'[1]Hi Tech List (2020)'!$A$2:$B$84,1,FALSE)),"NO","YES")</f>
        <v>NO</v>
      </c>
      <c r="BR518" s="67" t="str">
        <f>IF(AL518&gt;=BR$6,"YES","NO")</f>
        <v>YES</v>
      </c>
      <c r="BS518" s="67" t="str">
        <f>IF(AB518&gt;BS$6,"YES","NO")</f>
        <v>YES</v>
      </c>
      <c r="BT518" s="67" t="str">
        <f>IF(AC518&gt;BT$6,"YES","NO")</f>
        <v>NO</v>
      </c>
      <c r="BU518" s="67" t="str">
        <f>IF(AD518&gt;BU$6,"YES","NO")</f>
        <v>YES</v>
      </c>
      <c r="BV518" s="67" t="str">
        <f>IF(OR(BS518="YES",BT518="YES",BU518="YES"),"YES","NO")</f>
        <v>YES</v>
      </c>
      <c r="BW518" s="67" t="str">
        <f>+IF(BE518=1,BE$8,IF(BF518=1,BF$8,IF(BG518=1,BG$8,IF(BH518=1,BH$8,BI$8))))</f>
        <v>&lt;$15</v>
      </c>
      <c r="BX518" s="67" t="str">
        <f>+IF(BJ518=1,BJ$8,IF(BK518=1,BK$8,IF(BL518=1,BL$8,IF(BM518=1,BM$8,BN$8))))</f>
        <v>&lt;$15</v>
      </c>
    </row>
    <row r="519" spans="1:76" ht="25.5" hidden="1" x14ac:dyDescent="0.2">
      <c r="A519" s="77" t="str">
        <f t="shared" si="32"/>
        <v>45-0000</v>
      </c>
      <c r="B519" s="77" t="str">
        <f>VLOOKUP(A519,'[1]2- &amp; 3-digit SOC'!$A$1:$B$121,2,FALSE)</f>
        <v>Farming, Fishing, and Forestry Occupations</v>
      </c>
      <c r="C519" s="77" t="str">
        <f t="shared" si="33"/>
        <v>45-0000 Farming, Fishing, and Forestry Occupations</v>
      </c>
      <c r="D519" s="77" t="str">
        <f t="shared" si="34"/>
        <v>45-2000</v>
      </c>
      <c r="E519" s="77" t="str">
        <f>VLOOKUP(D519,'[1]2- &amp; 3-digit SOC'!$A$1:$B$121,2,FALSE)</f>
        <v>Agricultural Workers</v>
      </c>
      <c r="F519" s="77" t="str">
        <f t="shared" si="35"/>
        <v>45-2000 Agricultural Workers</v>
      </c>
      <c r="G519" s="77" t="s">
        <v>1629</v>
      </c>
      <c r="H519" s="77" t="s">
        <v>1630</v>
      </c>
      <c r="I519" s="77" t="s">
        <v>1631</v>
      </c>
      <c r="J519" s="78" t="str">
        <f>CONCATENATE(H519, " (", R519, ")")</f>
        <v>Farmworkers, Farm, Ranch, and Aquacultural Animals ($26,065)</v>
      </c>
      <c r="K519" s="70">
        <v>8.1815652203199996</v>
      </c>
      <c r="L519" s="70">
        <v>9.6889271662500001</v>
      </c>
      <c r="M519" s="70">
        <v>12.531307708</v>
      </c>
      <c r="N519" s="70">
        <v>13.8040517627</v>
      </c>
      <c r="O519" s="70">
        <v>15.7693754876</v>
      </c>
      <c r="P519" s="70">
        <v>20.830789831600001</v>
      </c>
      <c r="Q519" s="71">
        <v>26065.120032700001</v>
      </c>
      <c r="R519" s="71" t="str">
        <f>TEXT(Q519, "$#,###")</f>
        <v>$26,065</v>
      </c>
      <c r="S519" s="68" t="s">
        <v>484</v>
      </c>
      <c r="T519" s="68" t="s">
        <v>8</v>
      </c>
      <c r="U519" s="68" t="s">
        <v>317</v>
      </c>
      <c r="V519" s="61">
        <v>1379.26601304</v>
      </c>
      <c r="W519" s="61">
        <v>1397.4562122</v>
      </c>
      <c r="X519" s="61">
        <f>W519-V519</f>
        <v>18.19019916000002</v>
      </c>
      <c r="Y519" s="72">
        <f>X519/V519</f>
        <v>1.3188318270750059E-2</v>
      </c>
      <c r="Z519" s="61">
        <v>1397.4562122</v>
      </c>
      <c r="AA519" s="61">
        <v>1441.9183792399999</v>
      </c>
      <c r="AB519" s="61">
        <f>AA519-Z519</f>
        <v>44.46216703999994</v>
      </c>
      <c r="AC519" s="72">
        <f>AB519/Z519</f>
        <v>3.1816501048003244E-2</v>
      </c>
      <c r="AD519" s="61">
        <v>885.06024698399995</v>
      </c>
      <c r="AE519" s="61">
        <v>221.26506174599999</v>
      </c>
      <c r="AF519" s="61">
        <v>615.33654882500002</v>
      </c>
      <c r="AG519" s="61">
        <v>205.112182942</v>
      </c>
      <c r="AH519" s="62">
        <v>0.14499999999999999</v>
      </c>
      <c r="AI519" s="61">
        <v>1372.56436629</v>
      </c>
      <c r="AJ519" s="61">
        <v>1368.9935854600001</v>
      </c>
      <c r="AK519" s="63">
        <f>AJ519/AI519</f>
        <v>0.99739846019778911</v>
      </c>
      <c r="AL519" s="73">
        <v>107.3</v>
      </c>
      <c r="AM519" s="74">
        <v>0.31338100000000002</v>
      </c>
      <c r="AN519" s="74">
        <v>0.31247000000000003</v>
      </c>
      <c r="AO519" s="75">
        <v>5.4469884010400003E-2</v>
      </c>
      <c r="AP519" s="75">
        <v>7.4666071287800007E-2</v>
      </c>
      <c r="AQ519" s="75">
        <v>6.24441982471E-2</v>
      </c>
      <c r="AR519" s="75">
        <v>0.223750712006</v>
      </c>
      <c r="AS519" s="75">
        <v>0.207656205107</v>
      </c>
      <c r="AT519" s="75">
        <v>0.16499529823600001</v>
      </c>
      <c r="AU519" s="75">
        <v>0.13378362634099999</v>
      </c>
      <c r="AV519" s="75">
        <v>7.82340047649E-2</v>
      </c>
      <c r="AW519" s="61">
        <v>0</v>
      </c>
      <c r="AX519" s="61">
        <v>0</v>
      </c>
      <c r="AY519" s="61">
        <v>0</v>
      </c>
      <c r="AZ519" s="61">
        <v>0</v>
      </c>
      <c r="BA519" s="61">
        <v>0</v>
      </c>
      <c r="BB519" s="61">
        <f>SUM(AW519:BA519)</f>
        <v>0</v>
      </c>
      <c r="BC519" s="61">
        <f>BA519-AW519</f>
        <v>0</v>
      </c>
      <c r="BD519" s="62">
        <v>0</v>
      </c>
      <c r="BE519" s="67">
        <f>IF(K519&lt;BE$6,1,0)</f>
        <v>1</v>
      </c>
      <c r="BF519" s="67">
        <f>+IF(AND(K519&gt;=BF$5,K519&lt;BF$6),1,0)</f>
        <v>0</v>
      </c>
      <c r="BG519" s="67">
        <f>+IF(AND(K519&gt;=BG$5,K519&lt;BG$6),1,0)</f>
        <v>0</v>
      </c>
      <c r="BH519" s="67">
        <f>+IF(AND(K519&gt;=BH$5,K519&lt;BH$6),1,0)</f>
        <v>0</v>
      </c>
      <c r="BI519" s="67">
        <f>+IF(K519&gt;=BI$6,1,0)</f>
        <v>0</v>
      </c>
      <c r="BJ519" s="67">
        <f>IF(M519&lt;BJ$6,1,0)</f>
        <v>1</v>
      </c>
      <c r="BK519" s="67">
        <f>+IF(AND(M519&gt;=BK$5,M519&lt;BK$6),1,0)</f>
        <v>0</v>
      </c>
      <c r="BL519" s="67">
        <f>+IF(AND(M519&gt;=BL$5,M519&lt;BL$6),1,0)</f>
        <v>0</v>
      </c>
      <c r="BM519" s="67">
        <f>+IF(AND(M519&gt;=BM$5,M519&lt;BM$6),1,0)</f>
        <v>0</v>
      </c>
      <c r="BN519" s="67">
        <f>+IF(M519&gt;=BN$6,1,0)</f>
        <v>0</v>
      </c>
      <c r="BO519" s="67" t="str">
        <f>+IF(M519&gt;=BO$6,"YES","NO")</f>
        <v>NO</v>
      </c>
      <c r="BP519" s="67" t="str">
        <f>+IF(K519&gt;=BP$6,"YES","NO")</f>
        <v>NO</v>
      </c>
      <c r="BQ519" s="67" t="str">
        <f>+IF(ISERROR(VLOOKUP(E519,'[1]Hi Tech List (2020)'!$A$2:$B$84,1,FALSE)),"NO","YES")</f>
        <v>NO</v>
      </c>
      <c r="BR519" s="67" t="str">
        <f>IF(AL519&gt;=BR$6,"YES","NO")</f>
        <v>YES</v>
      </c>
      <c r="BS519" s="67" t="str">
        <f>IF(AB519&gt;BS$6,"YES","NO")</f>
        <v>NO</v>
      </c>
      <c r="BT519" s="67" t="str">
        <f>IF(AC519&gt;BT$6,"YES","NO")</f>
        <v>NO</v>
      </c>
      <c r="BU519" s="67" t="str">
        <f>IF(AD519&gt;BU$6,"YES","NO")</f>
        <v>YES</v>
      </c>
      <c r="BV519" s="67" t="str">
        <f>IF(OR(BS519="YES",BT519="YES",BU519="YES"),"YES","NO")</f>
        <v>YES</v>
      </c>
      <c r="BW519" s="67" t="str">
        <f>+IF(BE519=1,BE$8,IF(BF519=1,BF$8,IF(BG519=1,BG$8,IF(BH519=1,BH$8,BI$8))))</f>
        <v>&lt;$15</v>
      </c>
      <c r="BX519" s="67" t="str">
        <f>+IF(BJ519=1,BJ$8,IF(BK519=1,BK$8,IF(BL519=1,BL$8,IF(BM519=1,BM$8,BN$8))))</f>
        <v>&lt;$15</v>
      </c>
    </row>
    <row r="520" spans="1:76" hidden="1" x14ac:dyDescent="0.2">
      <c r="A520" s="77" t="str">
        <f t="shared" si="32"/>
        <v>45-0000</v>
      </c>
      <c r="B520" s="77" t="str">
        <f>VLOOKUP(A520,'[1]2- &amp; 3-digit SOC'!$A$1:$B$121,2,FALSE)</f>
        <v>Farming, Fishing, and Forestry Occupations</v>
      </c>
      <c r="C520" s="77" t="str">
        <f t="shared" si="33"/>
        <v>45-0000 Farming, Fishing, and Forestry Occupations</v>
      </c>
      <c r="D520" s="77" t="str">
        <f t="shared" si="34"/>
        <v>45-2000</v>
      </c>
      <c r="E520" s="77" t="str">
        <f>VLOOKUP(D520,'[1]2- &amp; 3-digit SOC'!$A$1:$B$121,2,FALSE)</f>
        <v>Agricultural Workers</v>
      </c>
      <c r="F520" s="77" t="str">
        <f t="shared" si="35"/>
        <v>45-2000 Agricultural Workers</v>
      </c>
      <c r="G520" s="77" t="s">
        <v>1632</v>
      </c>
      <c r="H520" s="77" t="s">
        <v>1633</v>
      </c>
      <c r="I520" s="77" t="s">
        <v>1634</v>
      </c>
      <c r="J520" s="78" t="str">
        <f>CONCATENATE(H520, " (", R520, ")")</f>
        <v>Agricultural Workers, All Other ($19,393)</v>
      </c>
      <c r="K520" s="70">
        <v>7.7777936604800004</v>
      </c>
      <c r="L520" s="70">
        <v>8.3664037042900006</v>
      </c>
      <c r="M520" s="70">
        <v>9.3234098073999991</v>
      </c>
      <c r="N520" s="70">
        <v>11.003553585700001</v>
      </c>
      <c r="O520" s="70">
        <v>11.6059598937</v>
      </c>
      <c r="P520" s="70">
        <v>14.711743737500001</v>
      </c>
      <c r="Q520" s="71">
        <v>19392.692399399999</v>
      </c>
      <c r="R520" s="71" t="str">
        <f>TEXT(Q520, "$#,###")</f>
        <v>$19,393</v>
      </c>
      <c r="S520" s="68" t="s">
        <v>484</v>
      </c>
      <c r="T520" s="68" t="s">
        <v>8</v>
      </c>
      <c r="U520" s="68" t="s">
        <v>317</v>
      </c>
      <c r="V520" s="61">
        <v>303.00903397000002</v>
      </c>
      <c r="W520" s="61">
        <v>338.06963764099999</v>
      </c>
      <c r="X520" s="61">
        <f>W520-V520</f>
        <v>35.060603670999967</v>
      </c>
      <c r="Y520" s="72">
        <f>X520/V520</f>
        <v>0.11570811342367834</v>
      </c>
      <c r="Z520" s="61">
        <v>338.06963764099999</v>
      </c>
      <c r="AA520" s="61">
        <v>353.70354225699998</v>
      </c>
      <c r="AB520" s="61">
        <f>AA520-Z520</f>
        <v>15.633904615999995</v>
      </c>
      <c r="AC520" s="72">
        <f>AB520/Z520</f>
        <v>4.6244627956213619E-2</v>
      </c>
      <c r="AD520" s="61">
        <v>222.07227204899999</v>
      </c>
      <c r="AE520" s="61">
        <v>55.518068012199997</v>
      </c>
      <c r="AF520" s="61">
        <v>149.57267339699999</v>
      </c>
      <c r="AG520" s="61">
        <v>49.8575577991</v>
      </c>
      <c r="AH520" s="62">
        <v>0.14499999999999999</v>
      </c>
      <c r="AI520" s="61">
        <v>330.47398723999999</v>
      </c>
      <c r="AJ520" s="61">
        <v>343.85145951099997</v>
      </c>
      <c r="AK520" s="63">
        <f>AJ520/AI520</f>
        <v>1.0404796528244895</v>
      </c>
      <c r="AL520" s="73">
        <v>107.7</v>
      </c>
      <c r="AM520" s="74">
        <v>0.18290300000000001</v>
      </c>
      <c r="AN520" s="74">
        <v>0.18407399999999999</v>
      </c>
      <c r="AO520" s="75">
        <v>5.4773542958099997E-2</v>
      </c>
      <c r="AP520" s="75">
        <v>6.4087070925400003E-2</v>
      </c>
      <c r="AQ520" s="75">
        <v>5.9407080273300002E-2</v>
      </c>
      <c r="AR520" s="75">
        <v>0.220788058298</v>
      </c>
      <c r="AS520" s="75">
        <v>0.201647793543</v>
      </c>
      <c r="AT520" s="75">
        <v>0.17338142061799999</v>
      </c>
      <c r="AU520" s="75">
        <v>0.145047373136</v>
      </c>
      <c r="AV520" s="75">
        <v>8.0867660247799997E-2</v>
      </c>
      <c r="AW520" s="61">
        <v>0</v>
      </c>
      <c r="AX520" s="61">
        <v>0</v>
      </c>
      <c r="AY520" s="61">
        <v>0</v>
      </c>
      <c r="AZ520" s="61">
        <v>0</v>
      </c>
      <c r="BA520" s="61">
        <v>0</v>
      </c>
      <c r="BB520" s="61">
        <f>SUM(AW520:BA520)</f>
        <v>0</v>
      </c>
      <c r="BC520" s="61">
        <f>BA520-AW520</f>
        <v>0</v>
      </c>
      <c r="BD520" s="62">
        <v>0</v>
      </c>
      <c r="BE520" s="67">
        <f>IF(K520&lt;BE$6,1,0)</f>
        <v>1</v>
      </c>
      <c r="BF520" s="67">
        <f>+IF(AND(K520&gt;=BF$5,K520&lt;BF$6),1,0)</f>
        <v>0</v>
      </c>
      <c r="BG520" s="67">
        <f>+IF(AND(K520&gt;=BG$5,K520&lt;BG$6),1,0)</f>
        <v>0</v>
      </c>
      <c r="BH520" s="67">
        <f>+IF(AND(K520&gt;=BH$5,K520&lt;BH$6),1,0)</f>
        <v>0</v>
      </c>
      <c r="BI520" s="67">
        <f>+IF(K520&gt;=BI$6,1,0)</f>
        <v>0</v>
      </c>
      <c r="BJ520" s="67">
        <f>IF(M520&lt;BJ$6,1,0)</f>
        <v>1</v>
      </c>
      <c r="BK520" s="67">
        <f>+IF(AND(M520&gt;=BK$5,M520&lt;BK$6),1,0)</f>
        <v>0</v>
      </c>
      <c r="BL520" s="67">
        <f>+IF(AND(M520&gt;=BL$5,M520&lt;BL$6),1,0)</f>
        <v>0</v>
      </c>
      <c r="BM520" s="67">
        <f>+IF(AND(M520&gt;=BM$5,M520&lt;BM$6),1,0)</f>
        <v>0</v>
      </c>
      <c r="BN520" s="67">
        <f>+IF(M520&gt;=BN$6,1,0)</f>
        <v>0</v>
      </c>
      <c r="BO520" s="67" t="str">
        <f>+IF(M520&gt;=BO$6,"YES","NO")</f>
        <v>NO</v>
      </c>
      <c r="BP520" s="67" t="str">
        <f>+IF(K520&gt;=BP$6,"YES","NO")</f>
        <v>NO</v>
      </c>
      <c r="BQ520" s="67" t="str">
        <f>+IF(ISERROR(VLOOKUP(E520,'[1]Hi Tech List (2020)'!$A$2:$B$84,1,FALSE)),"NO","YES")</f>
        <v>NO</v>
      </c>
      <c r="BR520" s="67" t="str">
        <f>IF(AL520&gt;=BR$6,"YES","NO")</f>
        <v>YES</v>
      </c>
      <c r="BS520" s="67" t="str">
        <f>IF(AB520&gt;BS$6,"YES","NO")</f>
        <v>NO</v>
      </c>
      <c r="BT520" s="67" t="str">
        <f>IF(AC520&gt;BT$6,"YES","NO")</f>
        <v>NO</v>
      </c>
      <c r="BU520" s="67" t="str">
        <f>IF(AD520&gt;BU$6,"YES","NO")</f>
        <v>YES</v>
      </c>
      <c r="BV520" s="67" t="str">
        <f>IF(OR(BS520="YES",BT520="YES",BU520="YES"),"YES","NO")</f>
        <v>YES</v>
      </c>
      <c r="BW520" s="67" t="str">
        <f>+IF(BE520=1,BE$8,IF(BF520=1,BF$8,IF(BG520=1,BG$8,IF(BH520=1,BH$8,BI$8))))</f>
        <v>&lt;$15</v>
      </c>
      <c r="BX520" s="67" t="str">
        <f>+IF(BJ520=1,BJ$8,IF(BK520=1,BK$8,IF(BL520=1,BL$8,IF(BM520=1,BM$8,BN$8))))</f>
        <v>&lt;$15</v>
      </c>
    </row>
    <row r="521" spans="1:76" hidden="1" x14ac:dyDescent="0.2">
      <c r="A521" s="77" t="str">
        <f t="shared" ref="A521:A584" si="36">CONCATENATE(LEFT(G521, 3), "0000")</f>
        <v>45-0000</v>
      </c>
      <c r="B521" s="77" t="str">
        <f>VLOOKUP(A521,'[1]2- &amp; 3-digit SOC'!$A$1:$B$121,2,FALSE)</f>
        <v>Farming, Fishing, and Forestry Occupations</v>
      </c>
      <c r="C521" s="77" t="str">
        <f t="shared" ref="C521:C584" si="37">CONCATENATE(A521, " ",B521)</f>
        <v>45-0000 Farming, Fishing, and Forestry Occupations</v>
      </c>
      <c r="D521" s="77" t="str">
        <f t="shared" ref="D521:D584" si="38">CONCATENATE(LEFT(G521, 4), "000")</f>
        <v>45-3000</v>
      </c>
      <c r="E521" s="77" t="str">
        <f>VLOOKUP(D521,'[1]2- &amp; 3-digit SOC'!$A$1:$B$121,2,FALSE)</f>
        <v>Fishing and Hunting Workers</v>
      </c>
      <c r="F521" s="77" t="str">
        <f t="shared" ref="F521:F584" si="39">CONCATENATE(D521, " ",E521)</f>
        <v>45-3000 Fishing and Hunting Workers</v>
      </c>
      <c r="G521" s="77" t="s">
        <v>1635</v>
      </c>
      <c r="H521" s="77" t="s">
        <v>1636</v>
      </c>
      <c r="I521" s="77" t="s">
        <v>1637</v>
      </c>
      <c r="J521" s="78" t="str">
        <f>CONCATENATE(H521, " (", R521, ")")</f>
        <v>Fishing and Hunting Workers ($20,195)</v>
      </c>
      <c r="K521" s="70">
        <v>7.8444331431699998</v>
      </c>
      <c r="L521" s="70">
        <v>8.5366828730299993</v>
      </c>
      <c r="M521" s="70">
        <v>9.7092438070499991</v>
      </c>
      <c r="N521" s="70">
        <v>18.687968596499999</v>
      </c>
      <c r="O521" s="70">
        <v>13.9148802791</v>
      </c>
      <c r="P521" s="70">
        <v>35.246491914000003</v>
      </c>
      <c r="Q521" s="71">
        <v>20195.227118700001</v>
      </c>
      <c r="R521" s="71" t="str">
        <f>TEXT(Q521, "$#,###")</f>
        <v>$20,195</v>
      </c>
      <c r="S521" s="68" t="s">
        <v>484</v>
      </c>
      <c r="T521" s="68" t="s">
        <v>8</v>
      </c>
      <c r="U521" s="68" t="s">
        <v>85</v>
      </c>
      <c r="V521" s="61">
        <v>250.87651200799999</v>
      </c>
      <c r="W521" s="61">
        <v>237.41024918299999</v>
      </c>
      <c r="X521" s="61">
        <f>W521-V521</f>
        <v>-13.466262825000001</v>
      </c>
      <c r="Y521" s="72">
        <f>X521/V521</f>
        <v>-5.3676857658841282E-2</v>
      </c>
      <c r="Z521" s="61">
        <v>237.41024918299999</v>
      </c>
      <c r="AA521" s="61">
        <v>240.65810803799999</v>
      </c>
      <c r="AB521" s="61">
        <f>AA521-Z521</f>
        <v>3.247858855000004</v>
      </c>
      <c r="AC521" s="72">
        <f>AB521/Z521</f>
        <v>1.3680364963925789E-2</v>
      </c>
      <c r="AD521" s="61">
        <v>140.63135410300001</v>
      </c>
      <c r="AE521" s="61">
        <v>35.157838525800003</v>
      </c>
      <c r="AF521" s="61">
        <v>99.573740495999999</v>
      </c>
      <c r="AG521" s="61">
        <v>33.191246831999997</v>
      </c>
      <c r="AH521" s="62">
        <v>0.13900000000000001</v>
      </c>
      <c r="AI521" s="61">
        <v>235.02624369399999</v>
      </c>
      <c r="AJ521" s="61">
        <v>142.40223625600001</v>
      </c>
      <c r="AK521" s="63">
        <f>AJ521/AI521</f>
        <v>0.60589929880939253</v>
      </c>
      <c r="AL521" s="73">
        <v>111.3</v>
      </c>
      <c r="AM521" s="74">
        <v>0.30952600000000002</v>
      </c>
      <c r="AN521" s="74">
        <v>0.31858799999999998</v>
      </c>
      <c r="AO521" s="76" t="s">
        <v>90</v>
      </c>
      <c r="AP521" s="76" t="s">
        <v>90</v>
      </c>
      <c r="AQ521" s="76" t="s">
        <v>90</v>
      </c>
      <c r="AR521" s="75">
        <v>0.12775604096900001</v>
      </c>
      <c r="AS521" s="75">
        <v>0.16860987196999999</v>
      </c>
      <c r="AT521" s="75">
        <v>0.265666699728</v>
      </c>
      <c r="AU521" s="75">
        <v>0.31271674135100003</v>
      </c>
      <c r="AV521" s="75">
        <v>7.1117907812100006E-2</v>
      </c>
      <c r="AW521" s="61">
        <v>0</v>
      </c>
      <c r="AX521" s="61">
        <v>0</v>
      </c>
      <c r="AY521" s="61">
        <v>0</v>
      </c>
      <c r="AZ521" s="61">
        <v>0</v>
      </c>
      <c r="BA521" s="61">
        <v>0</v>
      </c>
      <c r="BB521" s="61">
        <f>SUM(AW521:BA521)</f>
        <v>0</v>
      </c>
      <c r="BC521" s="61">
        <f>BA521-AW521</f>
        <v>0</v>
      </c>
      <c r="BD521" s="62">
        <v>0</v>
      </c>
      <c r="BE521" s="67">
        <f>IF(K521&lt;BE$6,1,0)</f>
        <v>1</v>
      </c>
      <c r="BF521" s="67">
        <f>+IF(AND(K521&gt;=BF$5,K521&lt;BF$6),1,0)</f>
        <v>0</v>
      </c>
      <c r="BG521" s="67">
        <f>+IF(AND(K521&gt;=BG$5,K521&lt;BG$6),1,0)</f>
        <v>0</v>
      </c>
      <c r="BH521" s="67">
        <f>+IF(AND(K521&gt;=BH$5,K521&lt;BH$6),1,0)</f>
        <v>0</v>
      </c>
      <c r="BI521" s="67">
        <f>+IF(K521&gt;=BI$6,1,0)</f>
        <v>0</v>
      </c>
      <c r="BJ521" s="67">
        <f>IF(M521&lt;BJ$6,1,0)</f>
        <v>1</v>
      </c>
      <c r="BK521" s="67">
        <f>+IF(AND(M521&gt;=BK$5,M521&lt;BK$6),1,0)</f>
        <v>0</v>
      </c>
      <c r="BL521" s="67">
        <f>+IF(AND(M521&gt;=BL$5,M521&lt;BL$6),1,0)</f>
        <v>0</v>
      </c>
      <c r="BM521" s="67">
        <f>+IF(AND(M521&gt;=BM$5,M521&lt;BM$6),1,0)</f>
        <v>0</v>
      </c>
      <c r="BN521" s="67">
        <f>+IF(M521&gt;=BN$6,1,0)</f>
        <v>0</v>
      </c>
      <c r="BO521" s="67" t="str">
        <f>+IF(M521&gt;=BO$6,"YES","NO")</f>
        <v>NO</v>
      </c>
      <c r="BP521" s="67" t="str">
        <f>+IF(K521&gt;=BP$6,"YES","NO")</f>
        <v>NO</v>
      </c>
      <c r="BQ521" s="67" t="str">
        <f>+IF(ISERROR(VLOOKUP(E521,'[1]Hi Tech List (2020)'!$A$2:$B$84,1,FALSE)),"NO","YES")</f>
        <v>NO</v>
      </c>
      <c r="BR521" s="67" t="str">
        <f>IF(AL521&gt;=BR$6,"YES","NO")</f>
        <v>YES</v>
      </c>
      <c r="BS521" s="67" t="str">
        <f>IF(AB521&gt;BS$6,"YES","NO")</f>
        <v>NO</v>
      </c>
      <c r="BT521" s="67" t="str">
        <f>IF(AC521&gt;BT$6,"YES","NO")</f>
        <v>NO</v>
      </c>
      <c r="BU521" s="67" t="str">
        <f>IF(AD521&gt;BU$6,"YES","NO")</f>
        <v>YES</v>
      </c>
      <c r="BV521" s="67" t="str">
        <f>IF(OR(BS521="YES",BT521="YES",BU521="YES"),"YES","NO")</f>
        <v>YES</v>
      </c>
      <c r="BW521" s="67" t="str">
        <f>+IF(BE521=1,BE$8,IF(BF521=1,BF$8,IF(BG521=1,BG$8,IF(BH521=1,BH$8,BI$8))))</f>
        <v>&lt;$15</v>
      </c>
      <c r="BX521" s="67" t="str">
        <f>+IF(BJ521=1,BJ$8,IF(BK521=1,BK$8,IF(BL521=1,BL$8,IF(BM521=1,BM$8,BN$8))))</f>
        <v>&lt;$15</v>
      </c>
    </row>
    <row r="522" spans="1:76" hidden="1" x14ac:dyDescent="0.2">
      <c r="A522" s="77" t="str">
        <f t="shared" si="36"/>
        <v>45-0000</v>
      </c>
      <c r="B522" s="77" t="str">
        <f>VLOOKUP(A522,'[1]2- &amp; 3-digit SOC'!$A$1:$B$121,2,FALSE)</f>
        <v>Farming, Fishing, and Forestry Occupations</v>
      </c>
      <c r="C522" s="77" t="str">
        <f t="shared" si="37"/>
        <v>45-0000 Farming, Fishing, and Forestry Occupations</v>
      </c>
      <c r="D522" s="77" t="str">
        <f t="shared" si="38"/>
        <v>45-4000</v>
      </c>
      <c r="E522" s="77" t="str">
        <f>VLOOKUP(D522,'[1]2- &amp; 3-digit SOC'!$A$1:$B$121,2,FALSE)</f>
        <v>Forest, Conservation, and Logging Workers</v>
      </c>
      <c r="F522" s="77" t="str">
        <f t="shared" si="39"/>
        <v>45-4000 Forest, Conservation, and Logging Workers</v>
      </c>
      <c r="G522" s="77" t="s">
        <v>1638</v>
      </c>
      <c r="H522" s="77" t="s">
        <v>1639</v>
      </c>
      <c r="I522" s="77" t="s">
        <v>1640</v>
      </c>
      <c r="J522" s="78" t="str">
        <f>CONCATENATE(H522, " (", R522, ")")</f>
        <v>Forest and Conservation Workers ($19,564)</v>
      </c>
      <c r="K522" s="70">
        <v>7.80612529242</v>
      </c>
      <c r="L522" s="70">
        <v>8.2789012248499994</v>
      </c>
      <c r="M522" s="70">
        <v>9.4059125702599999</v>
      </c>
      <c r="N522" s="70">
        <v>11.5533378265</v>
      </c>
      <c r="O522" s="70">
        <v>11.2058626313</v>
      </c>
      <c r="P522" s="70">
        <v>16.074298761600001</v>
      </c>
      <c r="Q522" s="71">
        <v>19564.298146100002</v>
      </c>
      <c r="R522" s="71" t="str">
        <f>TEXT(Q522, "$#,###")</f>
        <v>$19,564</v>
      </c>
      <c r="S522" s="68" t="s">
        <v>307</v>
      </c>
      <c r="T522" s="68" t="s">
        <v>8</v>
      </c>
      <c r="U522" s="68" t="s">
        <v>85</v>
      </c>
      <c r="V522" s="61">
        <v>64.479303860499996</v>
      </c>
      <c r="W522" s="61">
        <v>61.875865776799998</v>
      </c>
      <c r="X522" s="61">
        <f>W522-V522</f>
        <v>-2.6034380836999986</v>
      </c>
      <c r="Y522" s="72">
        <f>X522/V522</f>
        <v>-4.037633671313353E-2</v>
      </c>
      <c r="Z522" s="61">
        <v>61.875865776799998</v>
      </c>
      <c r="AA522" s="61">
        <v>62.760960900100002</v>
      </c>
      <c r="AB522" s="61">
        <f>AA522-Z522</f>
        <v>0.88509512330000462</v>
      </c>
      <c r="AC522" s="72">
        <f>AB522/Z522</f>
        <v>1.4304367497543219E-2</v>
      </c>
      <c r="AD522" s="61">
        <v>37.061015041499999</v>
      </c>
      <c r="AE522" s="61">
        <v>9.2652537603800003</v>
      </c>
      <c r="AF522" s="61">
        <v>25.9464222113</v>
      </c>
      <c r="AG522" s="61">
        <v>8.6488074037599993</v>
      </c>
      <c r="AH522" s="76">
        <v>0.13900000000000001</v>
      </c>
      <c r="AI522" s="61">
        <v>60.965555866899997</v>
      </c>
      <c r="AJ522" s="61">
        <v>30.744760401000001</v>
      </c>
      <c r="AK522" s="63">
        <f>AJ522/AI522</f>
        <v>0.50429722100987584</v>
      </c>
      <c r="AL522" s="73">
        <v>111</v>
      </c>
      <c r="AM522" s="74">
        <v>0.151254</v>
      </c>
      <c r="AN522" s="74">
        <v>0.14745</v>
      </c>
      <c r="AO522" s="76" t="s">
        <v>90</v>
      </c>
      <c r="AP522" s="76" t="s">
        <v>90</v>
      </c>
      <c r="AQ522" s="76" t="s">
        <v>90</v>
      </c>
      <c r="AR522" s="75">
        <v>0.25113634371999999</v>
      </c>
      <c r="AS522" s="75">
        <v>0.16824084240699999</v>
      </c>
      <c r="AT522" s="75">
        <v>0.21183700510299999</v>
      </c>
      <c r="AU522" s="76" t="s">
        <v>90</v>
      </c>
      <c r="AV522" s="76" t="s">
        <v>90</v>
      </c>
      <c r="AW522" s="61">
        <v>0</v>
      </c>
      <c r="AX522" s="61">
        <v>0</v>
      </c>
      <c r="AY522" s="61">
        <v>0</v>
      </c>
      <c r="AZ522" s="61">
        <v>0</v>
      </c>
      <c r="BA522" s="61">
        <v>0</v>
      </c>
      <c r="BB522" s="61">
        <f>SUM(AW522:BA522)</f>
        <v>0</v>
      </c>
      <c r="BC522" s="61">
        <f>BA522-AW522</f>
        <v>0</v>
      </c>
      <c r="BD522" s="62">
        <v>0</v>
      </c>
      <c r="BE522" s="67">
        <f>IF(K522&lt;BE$6,1,0)</f>
        <v>1</v>
      </c>
      <c r="BF522" s="67">
        <f>+IF(AND(K522&gt;=BF$5,K522&lt;BF$6),1,0)</f>
        <v>0</v>
      </c>
      <c r="BG522" s="67">
        <f>+IF(AND(K522&gt;=BG$5,K522&lt;BG$6),1,0)</f>
        <v>0</v>
      </c>
      <c r="BH522" s="67">
        <f>+IF(AND(K522&gt;=BH$5,K522&lt;BH$6),1,0)</f>
        <v>0</v>
      </c>
      <c r="BI522" s="67">
        <f>+IF(K522&gt;=BI$6,1,0)</f>
        <v>0</v>
      </c>
      <c r="BJ522" s="67">
        <f>IF(M522&lt;BJ$6,1,0)</f>
        <v>1</v>
      </c>
      <c r="BK522" s="67">
        <f>+IF(AND(M522&gt;=BK$5,M522&lt;BK$6),1,0)</f>
        <v>0</v>
      </c>
      <c r="BL522" s="67">
        <f>+IF(AND(M522&gt;=BL$5,M522&lt;BL$6),1,0)</f>
        <v>0</v>
      </c>
      <c r="BM522" s="67">
        <f>+IF(AND(M522&gt;=BM$5,M522&lt;BM$6),1,0)</f>
        <v>0</v>
      </c>
      <c r="BN522" s="67">
        <f>+IF(M522&gt;=BN$6,1,0)</f>
        <v>0</v>
      </c>
      <c r="BO522" s="67" t="str">
        <f>+IF(M522&gt;=BO$6,"YES","NO")</f>
        <v>NO</v>
      </c>
      <c r="BP522" s="67" t="str">
        <f>+IF(K522&gt;=BP$6,"YES","NO")</f>
        <v>NO</v>
      </c>
      <c r="BQ522" s="67" t="str">
        <f>+IF(ISERROR(VLOOKUP(E522,'[1]Hi Tech List (2020)'!$A$2:$B$84,1,FALSE)),"NO","YES")</f>
        <v>NO</v>
      </c>
      <c r="BR522" s="67" t="str">
        <f>IF(AL522&gt;=BR$6,"YES","NO")</f>
        <v>YES</v>
      </c>
      <c r="BS522" s="67" t="str">
        <f>IF(AB522&gt;BS$6,"YES","NO")</f>
        <v>NO</v>
      </c>
      <c r="BT522" s="67" t="str">
        <f>IF(AC522&gt;BT$6,"YES","NO")</f>
        <v>NO</v>
      </c>
      <c r="BU522" s="67" t="str">
        <f>IF(AD522&gt;BU$6,"YES","NO")</f>
        <v>NO</v>
      </c>
      <c r="BV522" s="67" t="str">
        <f>IF(OR(BS522="YES",BT522="YES",BU522="YES"),"YES","NO")</f>
        <v>NO</v>
      </c>
      <c r="BW522" s="67" t="str">
        <f>+IF(BE522=1,BE$8,IF(BF522=1,BF$8,IF(BG522=1,BG$8,IF(BH522=1,BH$8,BI$8))))</f>
        <v>&lt;$15</v>
      </c>
      <c r="BX522" s="67" t="str">
        <f>+IF(BJ522=1,BJ$8,IF(BK522=1,BK$8,IF(BL522=1,BL$8,IF(BM522=1,BM$8,BN$8))))</f>
        <v>&lt;$15</v>
      </c>
    </row>
    <row r="523" spans="1:76" hidden="1" x14ac:dyDescent="0.2">
      <c r="A523" s="77" t="str">
        <f t="shared" si="36"/>
        <v>45-0000</v>
      </c>
      <c r="B523" s="77" t="str">
        <f>VLOOKUP(A523,'[1]2- &amp; 3-digit SOC'!$A$1:$B$121,2,FALSE)</f>
        <v>Farming, Fishing, and Forestry Occupations</v>
      </c>
      <c r="C523" s="77" t="str">
        <f t="shared" si="37"/>
        <v>45-0000 Farming, Fishing, and Forestry Occupations</v>
      </c>
      <c r="D523" s="77" t="str">
        <f t="shared" si="38"/>
        <v>45-4000</v>
      </c>
      <c r="E523" s="77" t="str">
        <f>VLOOKUP(D523,'[1]2- &amp; 3-digit SOC'!$A$1:$B$121,2,FALSE)</f>
        <v>Forest, Conservation, and Logging Workers</v>
      </c>
      <c r="F523" s="77" t="str">
        <f t="shared" si="39"/>
        <v>45-4000 Forest, Conservation, and Logging Workers</v>
      </c>
      <c r="G523" s="77" t="s">
        <v>1641</v>
      </c>
      <c r="H523" s="77" t="s">
        <v>1642</v>
      </c>
      <c r="I523" s="77" t="s">
        <v>1643</v>
      </c>
      <c r="J523" s="78" t="str">
        <f>CONCATENATE(H523, " (", R523, ")")</f>
        <v>Fallers ($38,971)</v>
      </c>
      <c r="K523" s="70">
        <v>11.2039460581</v>
      </c>
      <c r="L523" s="70">
        <v>13.720073834400001</v>
      </c>
      <c r="M523" s="70">
        <v>18.735946288099999</v>
      </c>
      <c r="N523" s="70">
        <v>21.607361481000002</v>
      </c>
      <c r="O523" s="70">
        <v>25.0716196208</v>
      </c>
      <c r="P523" s="70">
        <v>31.7744104794</v>
      </c>
      <c r="Q523" s="71">
        <v>38970.768279199998</v>
      </c>
      <c r="R523" s="71" t="str">
        <f>TEXT(Q523, "$#,###")</f>
        <v>$38,971</v>
      </c>
      <c r="S523" s="68" t="s">
        <v>307</v>
      </c>
      <c r="T523" s="68" t="s">
        <v>8</v>
      </c>
      <c r="U523" s="68" t="s">
        <v>85</v>
      </c>
      <c r="V523" s="61">
        <v>97.223350067799998</v>
      </c>
      <c r="W523" s="61">
        <v>81.079187548500002</v>
      </c>
      <c r="X523" s="61">
        <f>W523-V523</f>
        <v>-16.144162519299996</v>
      </c>
      <c r="Y523" s="72">
        <f>X523/V523</f>
        <v>-0.16605231673298287</v>
      </c>
      <c r="Z523" s="61">
        <v>81.079187548500002</v>
      </c>
      <c r="AA523" s="61">
        <v>84.098928885500001</v>
      </c>
      <c r="AB523" s="61">
        <f>AA523-Z523</f>
        <v>3.0197413369999992</v>
      </c>
      <c r="AC523" s="72">
        <f>AB523/Z523</f>
        <v>3.7244346278058699E-2</v>
      </c>
      <c r="AD523" s="61">
        <v>50.415839076899999</v>
      </c>
      <c r="AE523" s="61">
        <v>12.603959769199999</v>
      </c>
      <c r="AF523" s="61">
        <v>34.788366201599999</v>
      </c>
      <c r="AG523" s="61">
        <v>11.5961220672</v>
      </c>
      <c r="AH523" s="62">
        <v>0.14099999999999999</v>
      </c>
      <c r="AI523" s="61">
        <v>79.391395759600002</v>
      </c>
      <c r="AJ523" s="61">
        <v>56.4700915385</v>
      </c>
      <c r="AK523" s="63">
        <f>AJ523/AI523</f>
        <v>0.71128730006830299</v>
      </c>
      <c r="AL523" s="73">
        <v>107.2</v>
      </c>
      <c r="AM523" s="74">
        <v>0.46521400000000002</v>
      </c>
      <c r="AN523" s="74">
        <v>0.49271399999999999</v>
      </c>
      <c r="AO523" s="76" t="s">
        <v>90</v>
      </c>
      <c r="AP523" s="76" t="s">
        <v>90</v>
      </c>
      <c r="AQ523" s="76" t="s">
        <v>90</v>
      </c>
      <c r="AR523" s="75">
        <v>0.21739390876299999</v>
      </c>
      <c r="AS523" s="75">
        <v>0.241487050634</v>
      </c>
      <c r="AT523" s="75">
        <v>0.221318650767</v>
      </c>
      <c r="AU523" s="75">
        <v>0.178844662637</v>
      </c>
      <c r="AV523" s="76" t="s">
        <v>90</v>
      </c>
      <c r="AW523" s="61">
        <v>0</v>
      </c>
      <c r="AX523" s="61">
        <v>0</v>
      </c>
      <c r="AY523" s="61">
        <v>0</v>
      </c>
      <c r="AZ523" s="61">
        <v>0</v>
      </c>
      <c r="BA523" s="61">
        <v>0</v>
      </c>
      <c r="BB523" s="61">
        <f>SUM(AW523:BA523)</f>
        <v>0</v>
      </c>
      <c r="BC523" s="61">
        <f>BA523-AW523</f>
        <v>0</v>
      </c>
      <c r="BD523" s="62">
        <v>0</v>
      </c>
      <c r="BE523" s="67">
        <f>IF(K523&lt;BE$6,1,0)</f>
        <v>1</v>
      </c>
      <c r="BF523" s="67">
        <f>+IF(AND(K523&gt;=BF$5,K523&lt;BF$6),1,0)</f>
        <v>0</v>
      </c>
      <c r="BG523" s="67">
        <f>+IF(AND(K523&gt;=BG$5,K523&lt;BG$6),1,0)</f>
        <v>0</v>
      </c>
      <c r="BH523" s="67">
        <f>+IF(AND(K523&gt;=BH$5,K523&lt;BH$6),1,0)</f>
        <v>0</v>
      </c>
      <c r="BI523" s="67">
        <f>+IF(K523&gt;=BI$6,1,0)</f>
        <v>0</v>
      </c>
      <c r="BJ523" s="67">
        <f>IF(M523&lt;BJ$6,1,0)</f>
        <v>0</v>
      </c>
      <c r="BK523" s="67">
        <f>+IF(AND(M523&gt;=BK$5,M523&lt;BK$6),1,0)</f>
        <v>1</v>
      </c>
      <c r="BL523" s="67">
        <f>+IF(AND(M523&gt;=BL$5,M523&lt;BL$6),1,0)</f>
        <v>0</v>
      </c>
      <c r="BM523" s="67">
        <f>+IF(AND(M523&gt;=BM$5,M523&lt;BM$6),1,0)</f>
        <v>0</v>
      </c>
      <c r="BN523" s="67">
        <f>+IF(M523&gt;=BN$6,1,0)</f>
        <v>0</v>
      </c>
      <c r="BO523" s="67" t="str">
        <f>+IF(M523&gt;=BO$6,"YES","NO")</f>
        <v>NO</v>
      </c>
      <c r="BP523" s="67" t="str">
        <f>+IF(K523&gt;=BP$6,"YES","NO")</f>
        <v>NO</v>
      </c>
      <c r="BQ523" s="67" t="str">
        <f>+IF(ISERROR(VLOOKUP(E523,'[1]Hi Tech List (2020)'!$A$2:$B$84,1,FALSE)),"NO","YES")</f>
        <v>NO</v>
      </c>
      <c r="BR523" s="67" t="str">
        <f>IF(AL523&gt;=BR$6,"YES","NO")</f>
        <v>YES</v>
      </c>
      <c r="BS523" s="67" t="str">
        <f>IF(AB523&gt;BS$6,"YES","NO")</f>
        <v>NO</v>
      </c>
      <c r="BT523" s="67" t="str">
        <f>IF(AC523&gt;BT$6,"YES","NO")</f>
        <v>NO</v>
      </c>
      <c r="BU523" s="67" t="str">
        <f>IF(AD523&gt;BU$6,"YES","NO")</f>
        <v>NO</v>
      </c>
      <c r="BV523" s="67" t="str">
        <f>IF(OR(BS523="YES",BT523="YES",BU523="YES"),"YES","NO")</f>
        <v>NO</v>
      </c>
      <c r="BW523" s="67" t="str">
        <f>+IF(BE523=1,BE$8,IF(BF523=1,BF$8,IF(BG523=1,BG$8,IF(BH523=1,BH$8,BI$8))))</f>
        <v>&lt;$15</v>
      </c>
      <c r="BX523" s="67" t="str">
        <f>+IF(BJ523=1,BJ$8,IF(BK523=1,BK$8,IF(BL523=1,BL$8,IF(BM523=1,BM$8,BN$8))))</f>
        <v>$15-20</v>
      </c>
    </row>
    <row r="524" spans="1:76" hidden="1" x14ac:dyDescent="0.2">
      <c r="A524" s="77" t="str">
        <f t="shared" si="36"/>
        <v>45-0000</v>
      </c>
      <c r="B524" s="77" t="str">
        <f>VLOOKUP(A524,'[1]2- &amp; 3-digit SOC'!$A$1:$B$121,2,FALSE)</f>
        <v>Farming, Fishing, and Forestry Occupations</v>
      </c>
      <c r="C524" s="77" t="str">
        <f t="shared" si="37"/>
        <v>45-0000 Farming, Fishing, and Forestry Occupations</v>
      </c>
      <c r="D524" s="77" t="str">
        <f t="shared" si="38"/>
        <v>45-4000</v>
      </c>
      <c r="E524" s="77" t="str">
        <f>VLOOKUP(D524,'[1]2- &amp; 3-digit SOC'!$A$1:$B$121,2,FALSE)</f>
        <v>Forest, Conservation, and Logging Workers</v>
      </c>
      <c r="F524" s="77" t="str">
        <f t="shared" si="39"/>
        <v>45-4000 Forest, Conservation, and Logging Workers</v>
      </c>
      <c r="G524" s="77" t="s">
        <v>1644</v>
      </c>
      <c r="H524" s="77" t="s">
        <v>1645</v>
      </c>
      <c r="I524" s="77" t="s">
        <v>1646</v>
      </c>
      <c r="J524" s="78" t="str">
        <f>CONCATENATE(H524, " (", R524, ")")</f>
        <v>Logging Equipment Operators ($34,170)</v>
      </c>
      <c r="K524" s="70">
        <v>8.0107726319000001</v>
      </c>
      <c r="L524" s="70">
        <v>13.2806337144</v>
      </c>
      <c r="M524" s="70">
        <v>16.428019923600001</v>
      </c>
      <c r="N524" s="70">
        <v>21.763191189099999</v>
      </c>
      <c r="O524" s="70">
        <v>20.409365013599999</v>
      </c>
      <c r="P524" s="70">
        <v>34.597708493299997</v>
      </c>
      <c r="Q524" s="71">
        <v>34170.281440999999</v>
      </c>
      <c r="R524" s="71" t="str">
        <f>TEXT(Q524, "$#,###")</f>
        <v>$34,170</v>
      </c>
      <c r="S524" s="68" t="s">
        <v>307</v>
      </c>
      <c r="T524" s="68" t="s">
        <v>8</v>
      </c>
      <c r="U524" s="68" t="s">
        <v>85</v>
      </c>
      <c r="V524" s="61">
        <v>97.116826392700005</v>
      </c>
      <c r="W524" s="61">
        <v>128.18446025700001</v>
      </c>
      <c r="X524" s="61">
        <f>W524-V524</f>
        <v>31.067633864300007</v>
      </c>
      <c r="Y524" s="72">
        <f>X524/V524</f>
        <v>0.31989959946462243</v>
      </c>
      <c r="Z524" s="61">
        <v>128.18446025700001</v>
      </c>
      <c r="AA524" s="61">
        <v>142.01082910900001</v>
      </c>
      <c r="AB524" s="61">
        <f>AA524-Z524</f>
        <v>13.826368852000002</v>
      </c>
      <c r="AC524" s="72">
        <f>AB524/Z524</f>
        <v>0.10786306564991725</v>
      </c>
      <c r="AD524" s="61">
        <v>93.349388384400001</v>
      </c>
      <c r="AE524" s="61">
        <v>23.3373470961</v>
      </c>
      <c r="AF524" s="61">
        <v>56.289000391899997</v>
      </c>
      <c r="AG524" s="61">
        <v>18.763000130599998</v>
      </c>
      <c r="AH524" s="62">
        <v>0.14099999999999999</v>
      </c>
      <c r="AI524" s="61">
        <v>122.054391322</v>
      </c>
      <c r="AJ524" s="61">
        <v>48.535738207500003</v>
      </c>
      <c r="AK524" s="63">
        <f>AJ524/AI524</f>
        <v>0.39765663227515158</v>
      </c>
      <c r="AL524" s="73">
        <v>108.3</v>
      </c>
      <c r="AM524" s="74">
        <v>0.12737399999999999</v>
      </c>
      <c r="AN524" s="74">
        <v>0.139461</v>
      </c>
      <c r="AO524" s="76" t="s">
        <v>90</v>
      </c>
      <c r="AP524" s="76" t="s">
        <v>90</v>
      </c>
      <c r="AQ524" s="76" t="s">
        <v>90</v>
      </c>
      <c r="AR524" s="75">
        <v>0.157965167026</v>
      </c>
      <c r="AS524" s="75">
        <v>0.202999992253</v>
      </c>
      <c r="AT524" s="75">
        <v>0.26962031619600002</v>
      </c>
      <c r="AU524" s="75">
        <v>0.24161518708099999</v>
      </c>
      <c r="AV524" s="76" t="s">
        <v>90</v>
      </c>
      <c r="AW524" s="61">
        <v>0</v>
      </c>
      <c r="AX524" s="61">
        <v>0</v>
      </c>
      <c r="AY524" s="61">
        <v>0</v>
      </c>
      <c r="AZ524" s="61">
        <v>0</v>
      </c>
      <c r="BA524" s="61">
        <v>0</v>
      </c>
      <c r="BB524" s="61">
        <f>SUM(AW524:BA524)</f>
        <v>0</v>
      </c>
      <c r="BC524" s="61">
        <f>BA524-AW524</f>
        <v>0</v>
      </c>
      <c r="BD524" s="62">
        <v>0</v>
      </c>
      <c r="BE524" s="67">
        <f>IF(K524&lt;BE$6,1,0)</f>
        <v>1</v>
      </c>
      <c r="BF524" s="67">
        <f>+IF(AND(K524&gt;=BF$5,K524&lt;BF$6),1,0)</f>
        <v>0</v>
      </c>
      <c r="BG524" s="67">
        <f>+IF(AND(K524&gt;=BG$5,K524&lt;BG$6),1,0)</f>
        <v>0</v>
      </c>
      <c r="BH524" s="67">
        <f>+IF(AND(K524&gt;=BH$5,K524&lt;BH$6),1,0)</f>
        <v>0</v>
      </c>
      <c r="BI524" s="67">
        <f>+IF(K524&gt;=BI$6,1,0)</f>
        <v>0</v>
      </c>
      <c r="BJ524" s="67">
        <f>IF(M524&lt;BJ$6,1,0)</f>
        <v>0</v>
      </c>
      <c r="BK524" s="67">
        <f>+IF(AND(M524&gt;=BK$5,M524&lt;BK$6),1,0)</f>
        <v>1</v>
      </c>
      <c r="BL524" s="67">
        <f>+IF(AND(M524&gt;=BL$5,M524&lt;BL$6),1,0)</f>
        <v>0</v>
      </c>
      <c r="BM524" s="67">
        <f>+IF(AND(M524&gt;=BM$5,M524&lt;BM$6),1,0)</f>
        <v>0</v>
      </c>
      <c r="BN524" s="67">
        <f>+IF(M524&gt;=BN$6,1,0)</f>
        <v>0</v>
      </c>
      <c r="BO524" s="67" t="str">
        <f>+IF(M524&gt;=BO$6,"YES","NO")</f>
        <v>NO</v>
      </c>
      <c r="BP524" s="67" t="str">
        <f>+IF(K524&gt;=BP$6,"YES","NO")</f>
        <v>NO</v>
      </c>
      <c r="BQ524" s="67" t="str">
        <f>+IF(ISERROR(VLOOKUP(E524,'[1]Hi Tech List (2020)'!$A$2:$B$84,1,FALSE)),"NO","YES")</f>
        <v>NO</v>
      </c>
      <c r="BR524" s="67" t="str">
        <f>IF(AL524&gt;=BR$6,"YES","NO")</f>
        <v>YES</v>
      </c>
      <c r="BS524" s="67" t="str">
        <f>IF(AB524&gt;BS$6,"YES","NO")</f>
        <v>NO</v>
      </c>
      <c r="BT524" s="67" t="str">
        <f>IF(AC524&gt;BT$6,"YES","NO")</f>
        <v>NO</v>
      </c>
      <c r="BU524" s="67" t="str">
        <f>IF(AD524&gt;BU$6,"YES","NO")</f>
        <v>NO</v>
      </c>
      <c r="BV524" s="67" t="str">
        <f>IF(OR(BS524="YES",BT524="YES",BU524="YES"),"YES","NO")</f>
        <v>NO</v>
      </c>
      <c r="BW524" s="67" t="str">
        <f>+IF(BE524=1,BE$8,IF(BF524=1,BF$8,IF(BG524=1,BG$8,IF(BH524=1,BH$8,BI$8))))</f>
        <v>&lt;$15</v>
      </c>
      <c r="BX524" s="67" t="str">
        <f>+IF(BJ524=1,BJ$8,IF(BK524=1,BK$8,IF(BL524=1,BL$8,IF(BM524=1,BM$8,BN$8))))</f>
        <v>$15-20</v>
      </c>
    </row>
    <row r="525" spans="1:76" hidden="1" x14ac:dyDescent="0.2">
      <c r="A525" s="77" t="str">
        <f t="shared" si="36"/>
        <v>45-0000</v>
      </c>
      <c r="B525" s="77" t="str">
        <f>VLOOKUP(A525,'[1]2- &amp; 3-digit SOC'!$A$1:$B$121,2,FALSE)</f>
        <v>Farming, Fishing, and Forestry Occupations</v>
      </c>
      <c r="C525" s="77" t="str">
        <f t="shared" si="37"/>
        <v>45-0000 Farming, Fishing, and Forestry Occupations</v>
      </c>
      <c r="D525" s="77" t="str">
        <f t="shared" si="38"/>
        <v>45-4000</v>
      </c>
      <c r="E525" s="77" t="str">
        <f>VLOOKUP(D525,'[1]2- &amp; 3-digit SOC'!$A$1:$B$121,2,FALSE)</f>
        <v>Forest, Conservation, and Logging Workers</v>
      </c>
      <c r="F525" s="77" t="str">
        <f t="shared" si="39"/>
        <v>45-4000 Forest, Conservation, and Logging Workers</v>
      </c>
      <c r="G525" s="77" t="s">
        <v>1647</v>
      </c>
      <c r="H525" s="77" t="s">
        <v>1648</v>
      </c>
      <c r="I525" s="77" t="s">
        <v>1649</v>
      </c>
      <c r="J525" s="78" t="str">
        <f>CONCATENATE(H525, " (", R525, ")")</f>
        <v>Log Graders and Scalers ($18,128)</v>
      </c>
      <c r="K525" s="70">
        <v>7.2681676939599997</v>
      </c>
      <c r="L525" s="70">
        <v>7.6783758290900002</v>
      </c>
      <c r="M525" s="70">
        <v>8.7152761155099991</v>
      </c>
      <c r="N525" s="70">
        <v>9.6206832537999993</v>
      </c>
      <c r="O525" s="70">
        <v>9.8881120087699994</v>
      </c>
      <c r="P525" s="70">
        <v>11.4691393378</v>
      </c>
      <c r="Q525" s="71">
        <v>18127.774320299999</v>
      </c>
      <c r="R525" s="71" t="str">
        <f>TEXT(Q525, "$#,###")</f>
        <v>$18,128</v>
      </c>
      <c r="S525" s="68" t="s">
        <v>307</v>
      </c>
      <c r="T525" s="68" t="s">
        <v>8</v>
      </c>
      <c r="U525" s="68" t="s">
        <v>85</v>
      </c>
      <c r="V525" s="61">
        <v>32.161806765000001</v>
      </c>
      <c r="W525" s="61">
        <v>33.274478480500001</v>
      </c>
      <c r="X525" s="61">
        <f>W525-V525</f>
        <v>1.1126717154999994</v>
      </c>
      <c r="Y525" s="72">
        <f>X525/V525</f>
        <v>3.4596057479919361E-2</v>
      </c>
      <c r="Z525" s="61">
        <v>33.274478480500001</v>
      </c>
      <c r="AA525" s="61">
        <v>37.403715633399997</v>
      </c>
      <c r="AB525" s="61">
        <f>AA525-Z525</f>
        <v>4.1292371528999965</v>
      </c>
      <c r="AC525" s="72">
        <f>AB525/Z525</f>
        <v>0.12409622453797053</v>
      </c>
      <c r="AD525" s="61">
        <v>24.680755363599999</v>
      </c>
      <c r="AE525" s="61">
        <v>6.1701888408899999</v>
      </c>
      <c r="AF525" s="61">
        <v>14.7218077745</v>
      </c>
      <c r="AG525" s="61">
        <v>4.9072692581700004</v>
      </c>
      <c r="AH525" s="76">
        <v>0.14099999999999999</v>
      </c>
      <c r="AI525" s="61">
        <v>31.599967879099999</v>
      </c>
      <c r="AJ525" s="61">
        <v>29.366310114499999</v>
      </c>
      <c r="AK525" s="63">
        <f>AJ525/AI525</f>
        <v>0.92931455585189615</v>
      </c>
      <c r="AL525" s="73">
        <v>107.3</v>
      </c>
      <c r="AM525" s="74">
        <v>0.36647000000000002</v>
      </c>
      <c r="AN525" s="74">
        <v>0.40960299999999999</v>
      </c>
      <c r="AO525" s="75">
        <v>4.2275394018800004E-3</v>
      </c>
      <c r="AP525" s="76" t="s">
        <v>90</v>
      </c>
      <c r="AQ525" s="76" t="s">
        <v>90</v>
      </c>
      <c r="AR525" s="76" t="s">
        <v>90</v>
      </c>
      <c r="AS525" s="76" t="s">
        <v>90</v>
      </c>
      <c r="AT525" s="76" t="s">
        <v>90</v>
      </c>
      <c r="AU525" s="76" t="s">
        <v>90</v>
      </c>
      <c r="AV525" s="76" t="s">
        <v>90</v>
      </c>
      <c r="AW525" s="61">
        <v>0</v>
      </c>
      <c r="AX525" s="61">
        <v>0</v>
      </c>
      <c r="AY525" s="61">
        <v>0</v>
      </c>
      <c r="AZ525" s="61">
        <v>0</v>
      </c>
      <c r="BA525" s="61">
        <v>0</v>
      </c>
      <c r="BB525" s="61">
        <f>SUM(AW525:BA525)</f>
        <v>0</v>
      </c>
      <c r="BC525" s="61">
        <f>BA525-AW525</f>
        <v>0</v>
      </c>
      <c r="BD525" s="62">
        <v>0</v>
      </c>
      <c r="BE525" s="67">
        <f>IF(K525&lt;BE$6,1,0)</f>
        <v>1</v>
      </c>
      <c r="BF525" s="67">
        <f>+IF(AND(K525&gt;=BF$5,K525&lt;BF$6),1,0)</f>
        <v>0</v>
      </c>
      <c r="BG525" s="67">
        <f>+IF(AND(K525&gt;=BG$5,K525&lt;BG$6),1,0)</f>
        <v>0</v>
      </c>
      <c r="BH525" s="67">
        <f>+IF(AND(K525&gt;=BH$5,K525&lt;BH$6),1,0)</f>
        <v>0</v>
      </c>
      <c r="BI525" s="67">
        <f>+IF(K525&gt;=BI$6,1,0)</f>
        <v>0</v>
      </c>
      <c r="BJ525" s="67">
        <f>IF(M525&lt;BJ$6,1,0)</f>
        <v>1</v>
      </c>
      <c r="BK525" s="67">
        <f>+IF(AND(M525&gt;=BK$5,M525&lt;BK$6),1,0)</f>
        <v>0</v>
      </c>
      <c r="BL525" s="67">
        <f>+IF(AND(M525&gt;=BL$5,M525&lt;BL$6),1,0)</f>
        <v>0</v>
      </c>
      <c r="BM525" s="67">
        <f>+IF(AND(M525&gt;=BM$5,M525&lt;BM$6),1,0)</f>
        <v>0</v>
      </c>
      <c r="BN525" s="67">
        <f>+IF(M525&gt;=BN$6,1,0)</f>
        <v>0</v>
      </c>
      <c r="BO525" s="67" t="str">
        <f>+IF(M525&gt;=BO$6,"YES","NO")</f>
        <v>NO</v>
      </c>
      <c r="BP525" s="67" t="str">
        <f>+IF(K525&gt;=BP$6,"YES","NO")</f>
        <v>NO</v>
      </c>
      <c r="BQ525" s="67" t="str">
        <f>+IF(ISERROR(VLOOKUP(E525,'[1]Hi Tech List (2020)'!$A$2:$B$84,1,FALSE)),"NO","YES")</f>
        <v>NO</v>
      </c>
      <c r="BR525" s="67" t="str">
        <f>IF(AL525&gt;=BR$6,"YES","NO")</f>
        <v>YES</v>
      </c>
      <c r="BS525" s="67" t="str">
        <f>IF(AB525&gt;BS$6,"YES","NO")</f>
        <v>NO</v>
      </c>
      <c r="BT525" s="67" t="str">
        <f>IF(AC525&gt;BT$6,"YES","NO")</f>
        <v>NO</v>
      </c>
      <c r="BU525" s="67" t="str">
        <f>IF(AD525&gt;BU$6,"YES","NO")</f>
        <v>NO</v>
      </c>
      <c r="BV525" s="67" t="str">
        <f>IF(OR(BS525="YES",BT525="YES",BU525="YES"),"YES","NO")</f>
        <v>NO</v>
      </c>
      <c r="BW525" s="67" t="str">
        <f>+IF(BE525=1,BE$8,IF(BF525=1,BF$8,IF(BG525=1,BG$8,IF(BH525=1,BH$8,BI$8))))</f>
        <v>&lt;$15</v>
      </c>
      <c r="BX525" s="67" t="str">
        <f>+IF(BJ525=1,BJ$8,IF(BK525=1,BK$8,IF(BL525=1,BL$8,IF(BM525=1,BM$8,BN$8))))</f>
        <v>&lt;$15</v>
      </c>
    </row>
    <row r="526" spans="1:76" hidden="1" x14ac:dyDescent="0.2">
      <c r="A526" s="77" t="str">
        <f t="shared" si="36"/>
        <v>45-0000</v>
      </c>
      <c r="B526" s="77" t="str">
        <f>VLOOKUP(A526,'[1]2- &amp; 3-digit SOC'!$A$1:$B$121,2,FALSE)</f>
        <v>Farming, Fishing, and Forestry Occupations</v>
      </c>
      <c r="C526" s="77" t="str">
        <f t="shared" si="37"/>
        <v>45-0000 Farming, Fishing, and Forestry Occupations</v>
      </c>
      <c r="D526" s="77" t="str">
        <f t="shared" si="38"/>
        <v>45-4000</v>
      </c>
      <c r="E526" s="77" t="str">
        <f>VLOOKUP(D526,'[1]2- &amp; 3-digit SOC'!$A$1:$B$121,2,FALSE)</f>
        <v>Forest, Conservation, and Logging Workers</v>
      </c>
      <c r="F526" s="77" t="str">
        <f t="shared" si="39"/>
        <v>45-4000 Forest, Conservation, and Logging Workers</v>
      </c>
      <c r="G526" s="77" t="s">
        <v>1650</v>
      </c>
      <c r="H526" s="77" t="s">
        <v>1651</v>
      </c>
      <c r="I526" s="77" t="s">
        <v>1652</v>
      </c>
      <c r="J526" s="78" t="str">
        <f>CONCATENATE(H526, " (", R526, ")")</f>
        <v>Logging Workers, All Other ($15,674)</v>
      </c>
      <c r="K526" s="70">
        <v>7.2510726312899996</v>
      </c>
      <c r="L526" s="70">
        <v>7.2650732447999999</v>
      </c>
      <c r="M526" s="70">
        <v>7.5353873163799996</v>
      </c>
      <c r="N526" s="70">
        <v>12.467723042899999</v>
      </c>
      <c r="O526" s="70">
        <v>10.6654088716</v>
      </c>
      <c r="P526" s="70">
        <v>21.273951939700002</v>
      </c>
      <c r="Q526" s="71">
        <v>15673.6056181</v>
      </c>
      <c r="R526" s="71" t="str">
        <f>TEXT(Q526, "$#,###")</f>
        <v>$15,674</v>
      </c>
      <c r="S526" s="68" t="s">
        <v>307</v>
      </c>
      <c r="T526" s="68" t="s">
        <v>8</v>
      </c>
      <c r="U526" s="68" t="s">
        <v>85</v>
      </c>
      <c r="V526" s="61">
        <v>25.3100803341</v>
      </c>
      <c r="W526" s="61">
        <v>26.876544367699999</v>
      </c>
      <c r="X526" s="61">
        <f>W526-V526</f>
        <v>1.5664640335999991</v>
      </c>
      <c r="Y526" s="72">
        <f>X526/V526</f>
        <v>6.1890915118492089E-2</v>
      </c>
      <c r="Z526" s="61">
        <v>26.876544367699999</v>
      </c>
      <c r="AA526" s="61">
        <v>27.751670118700002</v>
      </c>
      <c r="AB526" s="61">
        <f>AA526-Z526</f>
        <v>0.87512575100000234</v>
      </c>
      <c r="AC526" s="72">
        <f>AB526/Z526</f>
        <v>3.256094753206893E-2</v>
      </c>
      <c r="AD526" s="61">
        <v>17.922425045899999</v>
      </c>
      <c r="AE526" s="61">
        <v>4.4806062614700002</v>
      </c>
      <c r="AF526" s="61">
        <v>11.5053448212</v>
      </c>
      <c r="AG526" s="61">
        <v>3.83511494039</v>
      </c>
      <c r="AH526" s="76">
        <v>0.14099999999999999</v>
      </c>
      <c r="AI526" s="61">
        <v>26.3798700555</v>
      </c>
      <c r="AJ526" s="61">
        <v>17.303910287000001</v>
      </c>
      <c r="AK526" s="63">
        <f>AJ526/AI526</f>
        <v>0.65595130872876561</v>
      </c>
      <c r="AL526" s="73">
        <v>107.1</v>
      </c>
      <c r="AM526" s="74">
        <v>0.18749499999999999</v>
      </c>
      <c r="AN526" s="74">
        <v>0.19528699999999999</v>
      </c>
      <c r="AO526" s="75">
        <v>5.1588478596599997E-3</v>
      </c>
      <c r="AP526" s="76" t="s">
        <v>90</v>
      </c>
      <c r="AQ526" s="76" t="s">
        <v>90</v>
      </c>
      <c r="AR526" s="76" t="s">
        <v>90</v>
      </c>
      <c r="AS526" s="76" t="s">
        <v>90</v>
      </c>
      <c r="AT526" s="76" t="s">
        <v>90</v>
      </c>
      <c r="AU526" s="76" t="s">
        <v>90</v>
      </c>
      <c r="AV526" s="76" t="s">
        <v>90</v>
      </c>
      <c r="AW526" s="61">
        <v>0</v>
      </c>
      <c r="AX526" s="61">
        <v>0</v>
      </c>
      <c r="AY526" s="61">
        <v>0</v>
      </c>
      <c r="AZ526" s="61">
        <v>0</v>
      </c>
      <c r="BA526" s="61">
        <v>0</v>
      </c>
      <c r="BB526" s="61">
        <f>SUM(AW526:BA526)</f>
        <v>0</v>
      </c>
      <c r="BC526" s="61">
        <f>BA526-AW526</f>
        <v>0</v>
      </c>
      <c r="BD526" s="62">
        <v>0</v>
      </c>
      <c r="BE526" s="67">
        <f>IF(K526&lt;BE$6,1,0)</f>
        <v>1</v>
      </c>
      <c r="BF526" s="67">
        <f>+IF(AND(K526&gt;=BF$5,K526&lt;BF$6),1,0)</f>
        <v>0</v>
      </c>
      <c r="BG526" s="67">
        <f>+IF(AND(K526&gt;=BG$5,K526&lt;BG$6),1,0)</f>
        <v>0</v>
      </c>
      <c r="BH526" s="67">
        <f>+IF(AND(K526&gt;=BH$5,K526&lt;BH$6),1,0)</f>
        <v>0</v>
      </c>
      <c r="BI526" s="67">
        <f>+IF(K526&gt;=BI$6,1,0)</f>
        <v>0</v>
      </c>
      <c r="BJ526" s="67">
        <f>IF(M526&lt;BJ$6,1,0)</f>
        <v>1</v>
      </c>
      <c r="BK526" s="67">
        <f>+IF(AND(M526&gt;=BK$5,M526&lt;BK$6),1,0)</f>
        <v>0</v>
      </c>
      <c r="BL526" s="67">
        <f>+IF(AND(M526&gt;=BL$5,M526&lt;BL$6),1,0)</f>
        <v>0</v>
      </c>
      <c r="BM526" s="67">
        <f>+IF(AND(M526&gt;=BM$5,M526&lt;BM$6),1,0)</f>
        <v>0</v>
      </c>
      <c r="BN526" s="67">
        <f>+IF(M526&gt;=BN$6,1,0)</f>
        <v>0</v>
      </c>
      <c r="BO526" s="67" t="str">
        <f>+IF(M526&gt;=BO$6,"YES","NO")</f>
        <v>NO</v>
      </c>
      <c r="BP526" s="67" t="str">
        <f>+IF(K526&gt;=BP$6,"YES","NO")</f>
        <v>NO</v>
      </c>
      <c r="BQ526" s="67" t="str">
        <f>+IF(ISERROR(VLOOKUP(E526,'[1]Hi Tech List (2020)'!$A$2:$B$84,1,FALSE)),"NO","YES")</f>
        <v>NO</v>
      </c>
      <c r="BR526" s="67" t="str">
        <f>IF(AL526&gt;=BR$6,"YES","NO")</f>
        <v>YES</v>
      </c>
      <c r="BS526" s="67" t="str">
        <f>IF(AB526&gt;BS$6,"YES","NO")</f>
        <v>NO</v>
      </c>
      <c r="BT526" s="67" t="str">
        <f>IF(AC526&gt;BT$6,"YES","NO")</f>
        <v>NO</v>
      </c>
      <c r="BU526" s="67" t="str">
        <f>IF(AD526&gt;BU$6,"YES","NO")</f>
        <v>NO</v>
      </c>
      <c r="BV526" s="67" t="str">
        <f>IF(OR(BS526="YES",BT526="YES",BU526="YES"),"YES","NO")</f>
        <v>NO</v>
      </c>
      <c r="BW526" s="67" t="str">
        <f>+IF(BE526=1,BE$8,IF(BF526=1,BF$8,IF(BG526=1,BG$8,IF(BH526=1,BH$8,BI$8))))</f>
        <v>&lt;$15</v>
      </c>
      <c r="BX526" s="67" t="str">
        <f>+IF(BJ526=1,BJ$8,IF(BK526=1,BK$8,IF(BL526=1,BL$8,IF(BM526=1,BM$8,BN$8))))</f>
        <v>&lt;$15</v>
      </c>
    </row>
    <row r="527" spans="1:76" ht="25.5" hidden="1" x14ac:dyDescent="0.2">
      <c r="A527" s="77" t="str">
        <f t="shared" si="36"/>
        <v>47-0000</v>
      </c>
      <c r="B527" s="77" t="str">
        <f>VLOOKUP(A527,'[1]2- &amp; 3-digit SOC'!$A$1:$B$121,2,FALSE)</f>
        <v>Construction and Extraction Occupations</v>
      </c>
      <c r="C527" s="77" t="str">
        <f t="shared" si="37"/>
        <v>47-0000 Construction and Extraction Occupations</v>
      </c>
      <c r="D527" s="77" t="str">
        <f t="shared" si="38"/>
        <v>47-1000</v>
      </c>
      <c r="E527" s="77" t="str">
        <f>VLOOKUP(D527,'[1]2- &amp; 3-digit SOC'!$A$1:$B$121,2,FALSE)</f>
        <v>Supervisors of Construction and Extraction Workers</v>
      </c>
      <c r="F527" s="77" t="str">
        <f t="shared" si="39"/>
        <v>47-1000 Supervisors of Construction and Extraction Workers</v>
      </c>
      <c r="G527" s="77" t="s">
        <v>1653</v>
      </c>
      <c r="H527" s="77" t="s">
        <v>1654</v>
      </c>
      <c r="I527" s="77" t="s">
        <v>1655</v>
      </c>
      <c r="J527" s="78" t="str">
        <f>CONCATENATE(H527, " (", R527, ")")</f>
        <v>First-Line Supervisors of Construction Trades and Extraction Workers ($59,456)</v>
      </c>
      <c r="K527" s="70">
        <v>18.1681605305</v>
      </c>
      <c r="L527" s="70">
        <v>22.549755108100001</v>
      </c>
      <c r="M527" s="70">
        <v>28.584627533100001</v>
      </c>
      <c r="N527" s="70">
        <v>30.542492256500001</v>
      </c>
      <c r="O527" s="70">
        <v>36.738134424099997</v>
      </c>
      <c r="P527" s="70">
        <v>46.3877780941</v>
      </c>
      <c r="Q527" s="71">
        <v>59456.025268899997</v>
      </c>
      <c r="R527" s="71" t="str">
        <f>TEXT(Q527, "$#,###")</f>
        <v>$59,456</v>
      </c>
      <c r="S527" s="68" t="s">
        <v>307</v>
      </c>
      <c r="T527" s="68" t="s">
        <v>539</v>
      </c>
      <c r="U527" s="68" t="s">
        <v>8</v>
      </c>
      <c r="V527" s="61">
        <v>19662.2146063</v>
      </c>
      <c r="W527" s="61">
        <v>19325.1980621</v>
      </c>
      <c r="X527" s="61">
        <f>W527-V527</f>
        <v>-337.01654419999977</v>
      </c>
      <c r="Y527" s="72">
        <f>X527/V527</f>
        <v>-1.7140314605864172E-2</v>
      </c>
      <c r="Z527" s="61">
        <v>19325.1980621</v>
      </c>
      <c r="AA527" s="61">
        <v>20062.032681100001</v>
      </c>
      <c r="AB527" s="61">
        <f>AA527-Z527</f>
        <v>736.83461900000111</v>
      </c>
      <c r="AC527" s="72">
        <f>AB527/Z527</f>
        <v>3.812817941799309E-2</v>
      </c>
      <c r="AD527" s="61">
        <v>7955.3286439399999</v>
      </c>
      <c r="AE527" s="61">
        <v>1988.8321609899999</v>
      </c>
      <c r="AF527" s="61">
        <v>5233.1138403900004</v>
      </c>
      <c r="AG527" s="61">
        <v>1744.3712801300001</v>
      </c>
      <c r="AH527" s="62">
        <v>8.8999999999999996E-2</v>
      </c>
      <c r="AI527" s="61">
        <v>18951.437501699998</v>
      </c>
      <c r="AJ527" s="61">
        <v>11111.450812700001</v>
      </c>
      <c r="AK527" s="63">
        <f>AJ527/AI527</f>
        <v>0.58631176720516698</v>
      </c>
      <c r="AL527" s="73">
        <v>106.2</v>
      </c>
      <c r="AM527" s="74">
        <v>1.0984419999999999</v>
      </c>
      <c r="AN527" s="74">
        <v>1.096292</v>
      </c>
      <c r="AO527" s="75">
        <v>1.24057556809E-3</v>
      </c>
      <c r="AP527" s="75">
        <v>7.4248457816299997E-3</v>
      </c>
      <c r="AQ527" s="75">
        <v>2.0564590190700002E-2</v>
      </c>
      <c r="AR527" s="75">
        <v>0.16513589980999999</v>
      </c>
      <c r="AS527" s="75">
        <v>0.25265470109499999</v>
      </c>
      <c r="AT527" s="75">
        <v>0.25839685346199998</v>
      </c>
      <c r="AU527" s="75">
        <v>0.212807008879</v>
      </c>
      <c r="AV527" s="75">
        <v>8.1775525212199995E-2</v>
      </c>
      <c r="AW527" s="61">
        <v>112</v>
      </c>
      <c r="AX527" s="61">
        <v>126</v>
      </c>
      <c r="AY527" s="61">
        <v>109</v>
      </c>
      <c r="AZ527" s="61">
        <v>67</v>
      </c>
      <c r="BA527" s="61">
        <v>71</v>
      </c>
      <c r="BB527" s="61">
        <f>SUM(AW527:BA527)</f>
        <v>485</v>
      </c>
      <c r="BC527" s="61">
        <f>BA527-AW527</f>
        <v>-41</v>
      </c>
      <c r="BD527" s="62">
        <f>BC527/AW527</f>
        <v>-0.36607142857142855</v>
      </c>
      <c r="BE527" s="67">
        <f>IF(K527&lt;BE$6,1,0)</f>
        <v>0</v>
      </c>
      <c r="BF527" s="67">
        <f>+IF(AND(K527&gt;=BF$5,K527&lt;BF$6),1,0)</f>
        <v>1</v>
      </c>
      <c r="BG527" s="67">
        <f>+IF(AND(K527&gt;=BG$5,K527&lt;BG$6),1,0)</f>
        <v>0</v>
      </c>
      <c r="BH527" s="67">
        <f>+IF(AND(K527&gt;=BH$5,K527&lt;BH$6),1,0)</f>
        <v>0</v>
      </c>
      <c r="BI527" s="67">
        <f>+IF(K527&gt;=BI$6,1,0)</f>
        <v>0</v>
      </c>
      <c r="BJ527" s="67">
        <f>IF(M527&lt;BJ$6,1,0)</f>
        <v>0</v>
      </c>
      <c r="BK527" s="67">
        <f>+IF(AND(M527&gt;=BK$5,M527&lt;BK$6),1,0)</f>
        <v>0</v>
      </c>
      <c r="BL527" s="67">
        <f>+IF(AND(M527&gt;=BL$5,M527&lt;BL$6),1,0)</f>
        <v>0</v>
      </c>
      <c r="BM527" s="67">
        <f>+IF(AND(M527&gt;=BM$5,M527&lt;BM$6),1,0)</f>
        <v>1</v>
      </c>
      <c r="BN527" s="67">
        <f>+IF(M527&gt;=BN$6,1,0)</f>
        <v>0</v>
      </c>
      <c r="BO527" s="67" t="str">
        <f>+IF(M527&gt;=BO$6,"YES","NO")</f>
        <v>YES</v>
      </c>
      <c r="BP527" s="67" t="str">
        <f>+IF(K527&gt;=BP$6,"YES","NO")</f>
        <v>YES</v>
      </c>
      <c r="BQ527" s="67" t="str">
        <f>+IF(ISERROR(VLOOKUP(E527,'[1]Hi Tech List (2020)'!$A$2:$B$84,1,FALSE)),"NO","YES")</f>
        <v>NO</v>
      </c>
      <c r="BR527" s="67" t="str">
        <f>IF(AL527&gt;=BR$6,"YES","NO")</f>
        <v>YES</v>
      </c>
      <c r="BS527" s="67" t="str">
        <f>IF(AB527&gt;BS$6,"YES","NO")</f>
        <v>YES</v>
      </c>
      <c r="BT527" s="67" t="str">
        <f>IF(AC527&gt;BT$6,"YES","NO")</f>
        <v>NO</v>
      </c>
      <c r="BU527" s="67" t="str">
        <f>IF(AD527&gt;BU$6,"YES","NO")</f>
        <v>YES</v>
      </c>
      <c r="BV527" s="67" t="str">
        <f>IF(OR(BS527="YES",BT527="YES",BU527="YES"),"YES","NO")</f>
        <v>YES</v>
      </c>
      <c r="BW527" s="67" t="str">
        <f>+IF(BE527=1,BE$8,IF(BF527=1,BF$8,IF(BG527=1,BG$8,IF(BH527=1,BH$8,BI$8))))</f>
        <v>$15-20</v>
      </c>
      <c r="BX527" s="67" t="str">
        <f>+IF(BJ527=1,BJ$8,IF(BK527=1,BK$8,IF(BL527=1,BL$8,IF(BM527=1,BM$8,BN$8))))</f>
        <v>$25-30</v>
      </c>
    </row>
    <row r="528" spans="1:76" hidden="1" x14ac:dyDescent="0.2">
      <c r="A528" s="77" t="str">
        <f t="shared" si="36"/>
        <v>47-0000</v>
      </c>
      <c r="B528" s="77" t="str">
        <f>VLOOKUP(A528,'[1]2- &amp; 3-digit SOC'!$A$1:$B$121,2,FALSE)</f>
        <v>Construction and Extraction Occupations</v>
      </c>
      <c r="C528" s="77" t="str">
        <f t="shared" si="37"/>
        <v>47-0000 Construction and Extraction Occupations</v>
      </c>
      <c r="D528" s="77" t="str">
        <f t="shared" si="38"/>
        <v>47-2000</v>
      </c>
      <c r="E528" s="77" t="str">
        <f>VLOOKUP(D528,'[1]2- &amp; 3-digit SOC'!$A$1:$B$121,2,FALSE)</f>
        <v>Construction Trades Workers</v>
      </c>
      <c r="F528" s="77" t="str">
        <f t="shared" si="39"/>
        <v>47-2000 Construction Trades Workers</v>
      </c>
      <c r="G528" s="77" t="s">
        <v>1656</v>
      </c>
      <c r="H528" s="77" t="s">
        <v>1657</v>
      </c>
      <c r="I528" s="77" t="s">
        <v>1658</v>
      </c>
      <c r="J528" s="78" t="str">
        <f>CONCATENATE(H528, " (", R528, ")")</f>
        <v>Brickmasons and Blockmasons ($48,704)</v>
      </c>
      <c r="K528" s="70">
        <v>12.3837733211</v>
      </c>
      <c r="L528" s="70">
        <v>17.735433153399999</v>
      </c>
      <c r="M528" s="70">
        <v>23.415388980399999</v>
      </c>
      <c r="N528" s="70">
        <v>23.3611600172</v>
      </c>
      <c r="O528" s="70">
        <v>27.719905059199998</v>
      </c>
      <c r="P528" s="70">
        <v>30.7809469215</v>
      </c>
      <c r="Q528" s="71">
        <v>48704.009079199997</v>
      </c>
      <c r="R528" s="71" t="str">
        <f>TEXT(Q528, "$#,###")</f>
        <v>$48,704</v>
      </c>
      <c r="S528" s="68" t="s">
        <v>307</v>
      </c>
      <c r="T528" s="68" t="s">
        <v>8</v>
      </c>
      <c r="U528" s="68" t="s">
        <v>462</v>
      </c>
      <c r="V528" s="61">
        <v>1821.3483185099999</v>
      </c>
      <c r="W528" s="61">
        <v>1983.3963618099999</v>
      </c>
      <c r="X528" s="61">
        <f>W528-V528</f>
        <v>162.04804330000002</v>
      </c>
      <c r="Y528" s="72">
        <f>X528/V528</f>
        <v>8.8971473305318946E-2</v>
      </c>
      <c r="Z528" s="61">
        <v>1983.3963618099999</v>
      </c>
      <c r="AA528" s="61">
        <v>2078.5706030800002</v>
      </c>
      <c r="AB528" s="61">
        <f>AA528-Z528</f>
        <v>95.174241270000266</v>
      </c>
      <c r="AC528" s="72">
        <f>AB528/Z528</f>
        <v>4.7985487471171186E-2</v>
      </c>
      <c r="AD528" s="61">
        <v>822.14770570999997</v>
      </c>
      <c r="AE528" s="61">
        <v>205.53692642799999</v>
      </c>
      <c r="AF528" s="61">
        <v>527.18681067800003</v>
      </c>
      <c r="AG528" s="61">
        <v>175.728936893</v>
      </c>
      <c r="AH528" s="62">
        <v>8.6999999999999994E-2</v>
      </c>
      <c r="AI528" s="61">
        <v>1935.71691629</v>
      </c>
      <c r="AJ528" s="61">
        <v>1144.9511646200001</v>
      </c>
      <c r="AK528" s="63">
        <f>AJ528/AI528</f>
        <v>0.59148688270721761</v>
      </c>
      <c r="AL528" s="73">
        <v>133.5</v>
      </c>
      <c r="AM528" s="74">
        <v>1.0321229999999999</v>
      </c>
      <c r="AN528" s="74">
        <v>1.079178</v>
      </c>
      <c r="AO528" s="75">
        <v>7.6876874170300003E-3</v>
      </c>
      <c r="AP528" s="75">
        <v>2.8390269925900002E-2</v>
      </c>
      <c r="AQ528" s="75">
        <v>4.7613494208700001E-2</v>
      </c>
      <c r="AR528" s="75">
        <v>0.22187837647200001</v>
      </c>
      <c r="AS528" s="75">
        <v>0.25800555072199999</v>
      </c>
      <c r="AT528" s="75">
        <v>0.209919133566</v>
      </c>
      <c r="AU528" s="75">
        <v>0.168244128661</v>
      </c>
      <c r="AV528" s="75">
        <v>5.8261359027500001E-2</v>
      </c>
      <c r="AW528" s="61">
        <v>0</v>
      </c>
      <c r="AX528" s="61">
        <v>0</v>
      </c>
      <c r="AY528" s="61">
        <v>0</v>
      </c>
      <c r="AZ528" s="61">
        <v>0</v>
      </c>
      <c r="BA528" s="61">
        <v>0</v>
      </c>
      <c r="BB528" s="61">
        <f>SUM(AW528:BA528)</f>
        <v>0</v>
      </c>
      <c r="BC528" s="61">
        <f>BA528-AW528</f>
        <v>0</v>
      </c>
      <c r="BD528" s="62">
        <v>0</v>
      </c>
      <c r="BE528" s="67">
        <f>IF(K528&lt;BE$6,1,0)</f>
        <v>1</v>
      </c>
      <c r="BF528" s="67">
        <f>+IF(AND(K528&gt;=BF$5,K528&lt;BF$6),1,0)</f>
        <v>0</v>
      </c>
      <c r="BG528" s="67">
        <f>+IF(AND(K528&gt;=BG$5,K528&lt;BG$6),1,0)</f>
        <v>0</v>
      </c>
      <c r="BH528" s="67">
        <f>+IF(AND(K528&gt;=BH$5,K528&lt;BH$6),1,0)</f>
        <v>0</v>
      </c>
      <c r="BI528" s="67">
        <f>+IF(K528&gt;=BI$6,1,0)</f>
        <v>0</v>
      </c>
      <c r="BJ528" s="67">
        <f>IF(M528&lt;BJ$6,1,0)</f>
        <v>0</v>
      </c>
      <c r="BK528" s="67">
        <f>+IF(AND(M528&gt;=BK$5,M528&lt;BK$6),1,0)</f>
        <v>0</v>
      </c>
      <c r="BL528" s="67">
        <f>+IF(AND(M528&gt;=BL$5,M528&lt;BL$6),1,0)</f>
        <v>1</v>
      </c>
      <c r="BM528" s="67">
        <f>+IF(AND(M528&gt;=BM$5,M528&lt;BM$6),1,0)</f>
        <v>0</v>
      </c>
      <c r="BN528" s="67">
        <f>+IF(M528&gt;=BN$6,1,0)</f>
        <v>0</v>
      </c>
      <c r="BO528" s="67" t="str">
        <f>+IF(M528&gt;=BO$6,"YES","NO")</f>
        <v>YES</v>
      </c>
      <c r="BP528" s="67" t="str">
        <f>+IF(K528&gt;=BP$6,"YES","NO")</f>
        <v>NO</v>
      </c>
      <c r="BQ528" s="67" t="str">
        <f>+IF(ISERROR(VLOOKUP(E528,'[1]Hi Tech List (2020)'!$A$2:$B$84,1,FALSE)),"NO","YES")</f>
        <v>NO</v>
      </c>
      <c r="BR528" s="67" t="str">
        <f>IF(AL528&gt;=BR$6,"YES","NO")</f>
        <v>YES</v>
      </c>
      <c r="BS528" s="67" t="str">
        <f>IF(AB528&gt;BS$6,"YES","NO")</f>
        <v>NO</v>
      </c>
      <c r="BT528" s="67" t="str">
        <f>IF(AC528&gt;BT$6,"YES","NO")</f>
        <v>NO</v>
      </c>
      <c r="BU528" s="67" t="str">
        <f>IF(AD528&gt;BU$6,"YES","NO")</f>
        <v>YES</v>
      </c>
      <c r="BV528" s="67" t="str">
        <f>IF(OR(BS528="YES",BT528="YES",BU528="YES"),"YES","NO")</f>
        <v>YES</v>
      </c>
      <c r="BW528" s="67" t="str">
        <f>+IF(BE528=1,BE$8,IF(BF528=1,BF$8,IF(BG528=1,BG$8,IF(BH528=1,BH$8,BI$8))))</f>
        <v>&lt;$15</v>
      </c>
      <c r="BX528" s="67" t="str">
        <f>+IF(BJ528=1,BJ$8,IF(BK528=1,BK$8,IF(BL528=1,BL$8,IF(BM528=1,BM$8,BN$8))))</f>
        <v>$20-25</v>
      </c>
    </row>
    <row r="529" spans="1:76" hidden="1" x14ac:dyDescent="0.2">
      <c r="A529" s="77" t="str">
        <f t="shared" si="36"/>
        <v>47-0000</v>
      </c>
      <c r="B529" s="77" t="str">
        <f>VLOOKUP(A529,'[1]2- &amp; 3-digit SOC'!$A$1:$B$121,2,FALSE)</f>
        <v>Construction and Extraction Occupations</v>
      </c>
      <c r="C529" s="77" t="str">
        <f t="shared" si="37"/>
        <v>47-0000 Construction and Extraction Occupations</v>
      </c>
      <c r="D529" s="77" t="str">
        <f t="shared" si="38"/>
        <v>47-2000</v>
      </c>
      <c r="E529" s="77" t="str">
        <f>VLOOKUP(D529,'[1]2- &amp; 3-digit SOC'!$A$1:$B$121,2,FALSE)</f>
        <v>Construction Trades Workers</v>
      </c>
      <c r="F529" s="77" t="str">
        <f t="shared" si="39"/>
        <v>47-2000 Construction Trades Workers</v>
      </c>
      <c r="G529" s="77" t="s">
        <v>1659</v>
      </c>
      <c r="H529" s="77" t="s">
        <v>1660</v>
      </c>
      <c r="I529" s="77" t="s">
        <v>1661</v>
      </c>
      <c r="J529" s="78" t="str">
        <f>CONCATENATE(H529, " (", R529, ")")</f>
        <v>Stonemasons ($30,875)</v>
      </c>
      <c r="K529" s="70">
        <v>11.5002883708</v>
      </c>
      <c r="L529" s="70">
        <v>12.959840796</v>
      </c>
      <c r="M529" s="70">
        <v>14.8435539894</v>
      </c>
      <c r="N529" s="70">
        <v>16.7869960415</v>
      </c>
      <c r="O529" s="70">
        <v>18.103385748800001</v>
      </c>
      <c r="P529" s="70">
        <v>23.6660426919</v>
      </c>
      <c r="Q529" s="71">
        <v>30874.592297899999</v>
      </c>
      <c r="R529" s="71" t="str">
        <f>TEXT(Q529, "$#,###")</f>
        <v>$30,875</v>
      </c>
      <c r="S529" s="68" t="s">
        <v>307</v>
      </c>
      <c r="T529" s="68" t="s">
        <v>8</v>
      </c>
      <c r="U529" s="68" t="s">
        <v>462</v>
      </c>
      <c r="V529" s="61">
        <v>515.49144032799995</v>
      </c>
      <c r="W529" s="61">
        <v>529.81624262299999</v>
      </c>
      <c r="X529" s="61">
        <f>W529-V529</f>
        <v>14.32480229500004</v>
      </c>
      <c r="Y529" s="72">
        <f>X529/V529</f>
        <v>2.7788632699478715E-2</v>
      </c>
      <c r="Z529" s="61">
        <v>529.81624262299999</v>
      </c>
      <c r="AA529" s="61">
        <v>554.18658493099997</v>
      </c>
      <c r="AB529" s="61">
        <f>AA529-Z529</f>
        <v>24.370342307999977</v>
      </c>
      <c r="AC529" s="72">
        <f>AB529/Z529</f>
        <v>4.5997725904641844E-2</v>
      </c>
      <c r="AD529" s="61">
        <v>219.11408219200001</v>
      </c>
      <c r="AE529" s="61">
        <v>54.778520548000003</v>
      </c>
      <c r="AF529" s="61">
        <v>140.66854349499999</v>
      </c>
      <c r="AG529" s="61">
        <v>46.889514498200001</v>
      </c>
      <c r="AH529" s="62">
        <v>8.6999999999999994E-2</v>
      </c>
      <c r="AI529" s="61">
        <v>518.15928422299999</v>
      </c>
      <c r="AJ529" s="61">
        <v>324.92165358699998</v>
      </c>
      <c r="AK529" s="63">
        <f>AJ529/AI529</f>
        <v>0.627069056717246</v>
      </c>
      <c r="AL529" s="73">
        <v>134.4</v>
      </c>
      <c r="AM529" s="74">
        <v>1.286783</v>
      </c>
      <c r="AN529" s="74">
        <v>1.3204340000000001</v>
      </c>
      <c r="AO529" s="76" t="s">
        <v>90</v>
      </c>
      <c r="AP529" s="75">
        <v>2.99654609642E-2</v>
      </c>
      <c r="AQ529" s="75">
        <v>5.0725866866499998E-2</v>
      </c>
      <c r="AR529" s="75">
        <v>0.22493666409599999</v>
      </c>
      <c r="AS529" s="75">
        <v>0.25644938843100001</v>
      </c>
      <c r="AT529" s="75">
        <v>0.211878215348</v>
      </c>
      <c r="AU529" s="75">
        <v>0.163616769508</v>
      </c>
      <c r="AV529" s="75">
        <v>5.5082568931100001E-2</v>
      </c>
      <c r="AW529" s="61">
        <v>0</v>
      </c>
      <c r="AX529" s="61">
        <v>0</v>
      </c>
      <c r="AY529" s="61">
        <v>0</v>
      </c>
      <c r="AZ529" s="61">
        <v>0</v>
      </c>
      <c r="BA529" s="61">
        <v>0</v>
      </c>
      <c r="BB529" s="61">
        <f>SUM(AW529:BA529)</f>
        <v>0</v>
      </c>
      <c r="BC529" s="61">
        <f>BA529-AW529</f>
        <v>0</v>
      </c>
      <c r="BD529" s="62">
        <v>0</v>
      </c>
      <c r="BE529" s="67">
        <f>IF(K529&lt;BE$6,1,0)</f>
        <v>1</v>
      </c>
      <c r="BF529" s="67">
        <f>+IF(AND(K529&gt;=BF$5,K529&lt;BF$6),1,0)</f>
        <v>0</v>
      </c>
      <c r="BG529" s="67">
        <f>+IF(AND(K529&gt;=BG$5,K529&lt;BG$6),1,0)</f>
        <v>0</v>
      </c>
      <c r="BH529" s="67">
        <f>+IF(AND(K529&gt;=BH$5,K529&lt;BH$6),1,0)</f>
        <v>0</v>
      </c>
      <c r="BI529" s="67">
        <f>+IF(K529&gt;=BI$6,1,0)</f>
        <v>0</v>
      </c>
      <c r="BJ529" s="67">
        <f>IF(M529&lt;BJ$6,1,0)</f>
        <v>1</v>
      </c>
      <c r="BK529" s="67">
        <f>+IF(AND(M529&gt;=BK$5,M529&lt;BK$6),1,0)</f>
        <v>0</v>
      </c>
      <c r="BL529" s="67">
        <f>+IF(AND(M529&gt;=BL$5,M529&lt;BL$6),1,0)</f>
        <v>0</v>
      </c>
      <c r="BM529" s="67">
        <f>+IF(AND(M529&gt;=BM$5,M529&lt;BM$6),1,0)</f>
        <v>0</v>
      </c>
      <c r="BN529" s="67">
        <f>+IF(M529&gt;=BN$6,1,0)</f>
        <v>0</v>
      </c>
      <c r="BO529" s="67" t="str">
        <f>+IF(M529&gt;=BO$6,"YES","NO")</f>
        <v>NO</v>
      </c>
      <c r="BP529" s="67" t="str">
        <f>+IF(K529&gt;=BP$6,"YES","NO")</f>
        <v>NO</v>
      </c>
      <c r="BQ529" s="67" t="str">
        <f>+IF(ISERROR(VLOOKUP(E529,'[1]Hi Tech List (2020)'!$A$2:$B$84,1,FALSE)),"NO","YES")</f>
        <v>NO</v>
      </c>
      <c r="BR529" s="67" t="str">
        <f>IF(AL529&gt;=BR$6,"YES","NO")</f>
        <v>YES</v>
      </c>
      <c r="BS529" s="67" t="str">
        <f>IF(AB529&gt;BS$6,"YES","NO")</f>
        <v>NO</v>
      </c>
      <c r="BT529" s="67" t="str">
        <f>IF(AC529&gt;BT$6,"YES","NO")</f>
        <v>NO</v>
      </c>
      <c r="BU529" s="67" t="str">
        <f>IF(AD529&gt;BU$6,"YES","NO")</f>
        <v>YES</v>
      </c>
      <c r="BV529" s="67" t="str">
        <f>IF(OR(BS529="YES",BT529="YES",BU529="YES"),"YES","NO")</f>
        <v>YES</v>
      </c>
      <c r="BW529" s="67" t="str">
        <f>+IF(BE529=1,BE$8,IF(BF529=1,BF$8,IF(BG529=1,BG$8,IF(BH529=1,BH$8,BI$8))))</f>
        <v>&lt;$15</v>
      </c>
      <c r="BX529" s="67" t="str">
        <f>+IF(BJ529=1,BJ$8,IF(BK529=1,BK$8,IF(BL529=1,BL$8,IF(BM529=1,BM$8,BN$8))))</f>
        <v>&lt;$15</v>
      </c>
    </row>
    <row r="530" spans="1:76" hidden="1" x14ac:dyDescent="0.2">
      <c r="A530" s="77" t="str">
        <f t="shared" si="36"/>
        <v>47-0000</v>
      </c>
      <c r="B530" s="77" t="str">
        <f>VLOOKUP(A530,'[1]2- &amp; 3-digit SOC'!$A$1:$B$121,2,FALSE)</f>
        <v>Construction and Extraction Occupations</v>
      </c>
      <c r="C530" s="77" t="str">
        <f t="shared" si="37"/>
        <v>47-0000 Construction and Extraction Occupations</v>
      </c>
      <c r="D530" s="77" t="str">
        <f t="shared" si="38"/>
        <v>47-2000</v>
      </c>
      <c r="E530" s="77" t="str">
        <f>VLOOKUP(D530,'[1]2- &amp; 3-digit SOC'!$A$1:$B$121,2,FALSE)</f>
        <v>Construction Trades Workers</v>
      </c>
      <c r="F530" s="77" t="str">
        <f t="shared" si="39"/>
        <v>47-2000 Construction Trades Workers</v>
      </c>
      <c r="G530" s="77" t="s">
        <v>1662</v>
      </c>
      <c r="H530" s="77" t="s">
        <v>1663</v>
      </c>
      <c r="I530" s="77" t="s">
        <v>1664</v>
      </c>
      <c r="J530" s="78" t="str">
        <f>CONCATENATE(H530, " (", R530, ")")</f>
        <v>Carpenters ($37,205)</v>
      </c>
      <c r="K530" s="70">
        <v>8.6086746162800001</v>
      </c>
      <c r="L530" s="70">
        <v>13.4596028528</v>
      </c>
      <c r="M530" s="70">
        <v>17.8871408057</v>
      </c>
      <c r="N530" s="70">
        <v>20.255998105</v>
      </c>
      <c r="O530" s="70">
        <v>23.013530190800001</v>
      </c>
      <c r="P530" s="70">
        <v>28.795818293699998</v>
      </c>
      <c r="Q530" s="71">
        <v>37205.252875799997</v>
      </c>
      <c r="R530" s="71" t="str">
        <f>TEXT(Q530, "$#,###")</f>
        <v>$37,205</v>
      </c>
      <c r="S530" s="68" t="s">
        <v>307</v>
      </c>
      <c r="T530" s="68" t="s">
        <v>8</v>
      </c>
      <c r="U530" s="68" t="s">
        <v>462</v>
      </c>
      <c r="V530" s="61">
        <v>19548.4361856</v>
      </c>
      <c r="W530" s="61">
        <v>21315.1289937</v>
      </c>
      <c r="X530" s="61">
        <f>W530-V530</f>
        <v>1766.6928081000005</v>
      </c>
      <c r="Y530" s="72">
        <f>X530/V530</f>
        <v>9.037514772672213E-2</v>
      </c>
      <c r="Z530" s="61">
        <v>21315.1289937</v>
      </c>
      <c r="AA530" s="61">
        <v>22347.959069</v>
      </c>
      <c r="AB530" s="61">
        <f>AA530-Z530</f>
        <v>1032.8300753000003</v>
      </c>
      <c r="AC530" s="72">
        <f>AB530/Z530</f>
        <v>4.8455258028476791E-2</v>
      </c>
      <c r="AD530" s="61">
        <v>8923.1129936899997</v>
      </c>
      <c r="AE530" s="61">
        <v>2230.7782484200002</v>
      </c>
      <c r="AF530" s="61">
        <v>5732.8487276100004</v>
      </c>
      <c r="AG530" s="61">
        <v>1910.94957587</v>
      </c>
      <c r="AH530" s="62">
        <v>8.7999999999999995E-2</v>
      </c>
      <c r="AI530" s="61">
        <v>20803.314605299998</v>
      </c>
      <c r="AJ530" s="61">
        <v>7509.5756148500004</v>
      </c>
      <c r="AK530" s="63">
        <f>AJ530/AI530</f>
        <v>0.36097976487539196</v>
      </c>
      <c r="AL530" s="73">
        <v>125.9</v>
      </c>
      <c r="AM530" s="74">
        <v>0.78016399999999997</v>
      </c>
      <c r="AN530" s="74">
        <v>0.79398500000000005</v>
      </c>
      <c r="AO530" s="75">
        <v>7.1243256613400001E-3</v>
      </c>
      <c r="AP530" s="75">
        <v>2.9536604233500002E-2</v>
      </c>
      <c r="AQ530" s="75">
        <v>4.2218544835800002E-2</v>
      </c>
      <c r="AR530" s="75">
        <v>0.20566855226399999</v>
      </c>
      <c r="AS530" s="75">
        <v>0.267788520463</v>
      </c>
      <c r="AT530" s="75">
        <v>0.223465164903</v>
      </c>
      <c r="AU530" s="75">
        <v>0.173406659898</v>
      </c>
      <c r="AV530" s="75">
        <v>5.0791627741899999E-2</v>
      </c>
      <c r="AW530" s="61">
        <v>0</v>
      </c>
      <c r="AX530" s="61">
        <v>0</v>
      </c>
      <c r="AY530" s="61">
        <v>0</v>
      </c>
      <c r="AZ530" s="61">
        <v>0</v>
      </c>
      <c r="BA530" s="61">
        <v>0</v>
      </c>
      <c r="BB530" s="61">
        <f>SUM(AW530:BA530)</f>
        <v>0</v>
      </c>
      <c r="BC530" s="61">
        <f>BA530-AW530</f>
        <v>0</v>
      </c>
      <c r="BD530" s="62">
        <v>0</v>
      </c>
      <c r="BE530" s="67">
        <f>IF(K530&lt;BE$6,1,0)</f>
        <v>1</v>
      </c>
      <c r="BF530" s="67">
        <f>+IF(AND(K530&gt;=BF$5,K530&lt;BF$6),1,0)</f>
        <v>0</v>
      </c>
      <c r="BG530" s="67">
        <f>+IF(AND(K530&gt;=BG$5,K530&lt;BG$6),1,0)</f>
        <v>0</v>
      </c>
      <c r="BH530" s="67">
        <f>+IF(AND(K530&gt;=BH$5,K530&lt;BH$6),1,0)</f>
        <v>0</v>
      </c>
      <c r="BI530" s="67">
        <f>+IF(K530&gt;=BI$6,1,0)</f>
        <v>0</v>
      </c>
      <c r="BJ530" s="67">
        <f>IF(M530&lt;BJ$6,1,0)</f>
        <v>0</v>
      </c>
      <c r="BK530" s="67">
        <f>+IF(AND(M530&gt;=BK$5,M530&lt;BK$6),1,0)</f>
        <v>1</v>
      </c>
      <c r="BL530" s="67">
        <f>+IF(AND(M530&gt;=BL$5,M530&lt;BL$6),1,0)</f>
        <v>0</v>
      </c>
      <c r="BM530" s="67">
        <f>+IF(AND(M530&gt;=BM$5,M530&lt;BM$6),1,0)</f>
        <v>0</v>
      </c>
      <c r="BN530" s="67">
        <f>+IF(M530&gt;=BN$6,1,0)</f>
        <v>0</v>
      </c>
      <c r="BO530" s="67" t="str">
        <f>+IF(M530&gt;=BO$6,"YES","NO")</f>
        <v>NO</v>
      </c>
      <c r="BP530" s="67" t="str">
        <f>+IF(K530&gt;=BP$6,"YES","NO")</f>
        <v>NO</v>
      </c>
      <c r="BQ530" s="67" t="str">
        <f>+IF(ISERROR(VLOOKUP(E530,'[1]Hi Tech List (2020)'!$A$2:$B$84,1,FALSE)),"NO","YES")</f>
        <v>NO</v>
      </c>
      <c r="BR530" s="67" t="str">
        <f>IF(AL530&gt;=BR$6,"YES","NO")</f>
        <v>YES</v>
      </c>
      <c r="BS530" s="67" t="str">
        <f>IF(AB530&gt;BS$6,"YES","NO")</f>
        <v>YES</v>
      </c>
      <c r="BT530" s="67" t="str">
        <f>IF(AC530&gt;BT$6,"YES","NO")</f>
        <v>NO</v>
      </c>
      <c r="BU530" s="67" t="str">
        <f>IF(AD530&gt;BU$6,"YES","NO")</f>
        <v>YES</v>
      </c>
      <c r="BV530" s="67" t="str">
        <f>IF(OR(BS530="YES",BT530="YES",BU530="YES"),"YES","NO")</f>
        <v>YES</v>
      </c>
      <c r="BW530" s="67" t="str">
        <f>+IF(BE530=1,BE$8,IF(BF530=1,BF$8,IF(BG530=1,BG$8,IF(BH530=1,BH$8,BI$8))))</f>
        <v>&lt;$15</v>
      </c>
      <c r="BX530" s="67" t="str">
        <f>+IF(BJ530=1,BJ$8,IF(BK530=1,BK$8,IF(BL530=1,BL$8,IF(BM530=1,BM$8,BN$8))))</f>
        <v>$15-20</v>
      </c>
    </row>
    <row r="531" spans="1:76" hidden="1" x14ac:dyDescent="0.2">
      <c r="A531" s="77" t="str">
        <f t="shared" si="36"/>
        <v>47-0000</v>
      </c>
      <c r="B531" s="77" t="str">
        <f>VLOOKUP(A531,'[1]2- &amp; 3-digit SOC'!$A$1:$B$121,2,FALSE)</f>
        <v>Construction and Extraction Occupations</v>
      </c>
      <c r="C531" s="77" t="str">
        <f t="shared" si="37"/>
        <v>47-0000 Construction and Extraction Occupations</v>
      </c>
      <c r="D531" s="77" t="str">
        <f t="shared" si="38"/>
        <v>47-2000</v>
      </c>
      <c r="E531" s="77" t="str">
        <f>VLOOKUP(D531,'[1]2- &amp; 3-digit SOC'!$A$1:$B$121,2,FALSE)</f>
        <v>Construction Trades Workers</v>
      </c>
      <c r="F531" s="77" t="str">
        <f t="shared" si="39"/>
        <v>47-2000 Construction Trades Workers</v>
      </c>
      <c r="G531" s="77" t="s">
        <v>1665</v>
      </c>
      <c r="H531" s="77" t="s">
        <v>1666</v>
      </c>
      <c r="I531" s="77" t="s">
        <v>1667</v>
      </c>
      <c r="J531" s="78" t="str">
        <f>CONCATENATE(H531, " (", R531, ")")</f>
        <v>Carpet Installers ($35,165)</v>
      </c>
      <c r="K531" s="70">
        <v>8.1365157424899994</v>
      </c>
      <c r="L531" s="70">
        <v>12.021845019200001</v>
      </c>
      <c r="M531" s="70">
        <v>16.906027620100001</v>
      </c>
      <c r="N531" s="70">
        <v>20.8398209934</v>
      </c>
      <c r="O531" s="70">
        <v>25.375361013700001</v>
      </c>
      <c r="P531" s="70">
        <v>33.421386119099999</v>
      </c>
      <c r="Q531" s="71">
        <v>35164.537449800002</v>
      </c>
      <c r="R531" s="71" t="str">
        <f>TEXT(Q531, "$#,###")</f>
        <v>$35,165</v>
      </c>
      <c r="S531" s="68" t="s">
        <v>484</v>
      </c>
      <c r="T531" s="68" t="s">
        <v>8</v>
      </c>
      <c r="U531" s="68" t="s">
        <v>317</v>
      </c>
      <c r="V531" s="61">
        <v>696.76000704800003</v>
      </c>
      <c r="W531" s="61">
        <v>607.31853368199995</v>
      </c>
      <c r="X531" s="61">
        <f>W531-V531</f>
        <v>-89.441473366000082</v>
      </c>
      <c r="Y531" s="72">
        <f>X531/V531</f>
        <v>-0.12836769111496726</v>
      </c>
      <c r="Z531" s="61">
        <v>607.31853368199995</v>
      </c>
      <c r="AA531" s="61">
        <v>592.12047834199996</v>
      </c>
      <c r="AB531" s="61">
        <f>AA531-Z531</f>
        <v>-15.198055339999996</v>
      </c>
      <c r="AC531" s="72">
        <f>AB531/Z531</f>
        <v>-2.5024850217987747E-2</v>
      </c>
      <c r="AD531" s="61">
        <v>199.48648053900001</v>
      </c>
      <c r="AE531" s="61">
        <v>49.871620134600001</v>
      </c>
      <c r="AF531" s="61">
        <v>148.04463749300001</v>
      </c>
      <c r="AG531" s="61">
        <v>49.3482124975</v>
      </c>
      <c r="AH531" s="62">
        <v>8.2000000000000003E-2</v>
      </c>
      <c r="AI531" s="61">
        <v>612.91161582300003</v>
      </c>
      <c r="AJ531" s="61">
        <v>214.36950704399999</v>
      </c>
      <c r="AK531" s="63">
        <f>AJ531/AI531</f>
        <v>0.34975598684999759</v>
      </c>
      <c r="AL531" s="73">
        <v>129.19999999999999</v>
      </c>
      <c r="AM531" s="74">
        <v>0.682948</v>
      </c>
      <c r="AN531" s="74">
        <v>0.67185499999999998</v>
      </c>
      <c r="AO531" s="76" t="s">
        <v>90</v>
      </c>
      <c r="AP531" s="75">
        <v>3.6494986559799998E-2</v>
      </c>
      <c r="AQ531" s="75">
        <v>4.5214130164599999E-2</v>
      </c>
      <c r="AR531" s="75">
        <v>0.22508417028200001</v>
      </c>
      <c r="AS531" s="75">
        <v>0.30060870964600001</v>
      </c>
      <c r="AT531" s="75">
        <v>0.221598642752</v>
      </c>
      <c r="AU531" s="75">
        <v>0.124635744196</v>
      </c>
      <c r="AV531" s="75">
        <v>3.70740657946E-2</v>
      </c>
      <c r="AW531" s="61">
        <v>0</v>
      </c>
      <c r="AX531" s="61">
        <v>0</v>
      </c>
      <c r="AY531" s="61">
        <v>0</v>
      </c>
      <c r="AZ531" s="61">
        <v>0</v>
      </c>
      <c r="BA531" s="61">
        <v>0</v>
      </c>
      <c r="BB531" s="61">
        <f>SUM(AW531:BA531)</f>
        <v>0</v>
      </c>
      <c r="BC531" s="61">
        <f>BA531-AW531</f>
        <v>0</v>
      </c>
      <c r="BD531" s="62">
        <v>0</v>
      </c>
      <c r="BE531" s="67">
        <f>IF(K531&lt;BE$6,1,0)</f>
        <v>1</v>
      </c>
      <c r="BF531" s="67">
        <f>+IF(AND(K531&gt;=BF$5,K531&lt;BF$6),1,0)</f>
        <v>0</v>
      </c>
      <c r="BG531" s="67">
        <f>+IF(AND(K531&gt;=BG$5,K531&lt;BG$6),1,0)</f>
        <v>0</v>
      </c>
      <c r="BH531" s="67">
        <f>+IF(AND(K531&gt;=BH$5,K531&lt;BH$6),1,0)</f>
        <v>0</v>
      </c>
      <c r="BI531" s="67">
        <f>+IF(K531&gt;=BI$6,1,0)</f>
        <v>0</v>
      </c>
      <c r="BJ531" s="67">
        <f>IF(M531&lt;BJ$6,1,0)</f>
        <v>0</v>
      </c>
      <c r="BK531" s="67">
        <f>+IF(AND(M531&gt;=BK$5,M531&lt;BK$6),1,0)</f>
        <v>1</v>
      </c>
      <c r="BL531" s="67">
        <f>+IF(AND(M531&gt;=BL$5,M531&lt;BL$6),1,0)</f>
        <v>0</v>
      </c>
      <c r="BM531" s="67">
        <f>+IF(AND(M531&gt;=BM$5,M531&lt;BM$6),1,0)</f>
        <v>0</v>
      </c>
      <c r="BN531" s="67">
        <f>+IF(M531&gt;=BN$6,1,0)</f>
        <v>0</v>
      </c>
      <c r="BO531" s="67" t="str">
        <f>+IF(M531&gt;=BO$6,"YES","NO")</f>
        <v>NO</v>
      </c>
      <c r="BP531" s="67" t="str">
        <f>+IF(K531&gt;=BP$6,"YES","NO")</f>
        <v>NO</v>
      </c>
      <c r="BQ531" s="67" t="str">
        <f>+IF(ISERROR(VLOOKUP(E531,'[1]Hi Tech List (2020)'!$A$2:$B$84,1,FALSE)),"NO","YES")</f>
        <v>NO</v>
      </c>
      <c r="BR531" s="67" t="str">
        <f>IF(AL531&gt;=BR$6,"YES","NO")</f>
        <v>YES</v>
      </c>
      <c r="BS531" s="67" t="str">
        <f>IF(AB531&gt;BS$6,"YES","NO")</f>
        <v>NO</v>
      </c>
      <c r="BT531" s="67" t="str">
        <f>IF(AC531&gt;BT$6,"YES","NO")</f>
        <v>NO</v>
      </c>
      <c r="BU531" s="67" t="str">
        <f>IF(AD531&gt;BU$6,"YES","NO")</f>
        <v>YES</v>
      </c>
      <c r="BV531" s="67" t="str">
        <f>IF(OR(BS531="YES",BT531="YES",BU531="YES"),"YES","NO")</f>
        <v>YES</v>
      </c>
      <c r="BW531" s="67" t="str">
        <f>+IF(BE531=1,BE$8,IF(BF531=1,BF$8,IF(BG531=1,BG$8,IF(BH531=1,BH$8,BI$8))))</f>
        <v>&lt;$15</v>
      </c>
      <c r="BX531" s="67" t="str">
        <f>+IF(BJ531=1,BJ$8,IF(BK531=1,BK$8,IF(BL531=1,BL$8,IF(BM531=1,BM$8,BN$8))))</f>
        <v>$15-20</v>
      </c>
    </row>
    <row r="532" spans="1:76" ht="25.5" hidden="1" x14ac:dyDescent="0.2">
      <c r="A532" s="77" t="str">
        <f t="shared" si="36"/>
        <v>47-0000</v>
      </c>
      <c r="B532" s="77" t="str">
        <f>VLOOKUP(A532,'[1]2- &amp; 3-digit SOC'!$A$1:$B$121,2,FALSE)</f>
        <v>Construction and Extraction Occupations</v>
      </c>
      <c r="C532" s="77" t="str">
        <f t="shared" si="37"/>
        <v>47-0000 Construction and Extraction Occupations</v>
      </c>
      <c r="D532" s="77" t="str">
        <f t="shared" si="38"/>
        <v>47-2000</v>
      </c>
      <c r="E532" s="77" t="str">
        <f>VLOOKUP(D532,'[1]2- &amp; 3-digit SOC'!$A$1:$B$121,2,FALSE)</f>
        <v>Construction Trades Workers</v>
      </c>
      <c r="F532" s="77" t="str">
        <f t="shared" si="39"/>
        <v>47-2000 Construction Trades Workers</v>
      </c>
      <c r="G532" s="77" t="s">
        <v>1668</v>
      </c>
      <c r="H532" s="77" t="s">
        <v>1669</v>
      </c>
      <c r="I532" s="77" t="s">
        <v>1670</v>
      </c>
      <c r="J532" s="78" t="str">
        <f>CONCATENATE(H532, " (", R532, ")")</f>
        <v>Floor Layers, Except Carpet, Wood, and Hard Tiles ($35,500)</v>
      </c>
      <c r="K532" s="70">
        <v>8.3588939689200004</v>
      </c>
      <c r="L532" s="70">
        <v>11.7614978978</v>
      </c>
      <c r="M532" s="70">
        <v>17.067262684599999</v>
      </c>
      <c r="N532" s="70">
        <v>21.323518406200002</v>
      </c>
      <c r="O532" s="70">
        <v>25.203820755199999</v>
      </c>
      <c r="P532" s="70">
        <v>35.0382340309</v>
      </c>
      <c r="Q532" s="71">
        <v>35499.906384000002</v>
      </c>
      <c r="R532" s="71" t="str">
        <f>TEXT(Q532, "$#,###")</f>
        <v>$35,500</v>
      </c>
      <c r="S532" s="68" t="s">
        <v>484</v>
      </c>
      <c r="T532" s="68" t="s">
        <v>8</v>
      </c>
      <c r="U532" s="68" t="s">
        <v>85</v>
      </c>
      <c r="V532" s="61">
        <v>372.87181035100002</v>
      </c>
      <c r="W532" s="61">
        <v>461.80953756100001</v>
      </c>
      <c r="X532" s="61">
        <f>W532-V532</f>
        <v>88.937727209999991</v>
      </c>
      <c r="Y532" s="72">
        <f>X532/V532</f>
        <v>0.23852091990080759</v>
      </c>
      <c r="Z532" s="61">
        <v>461.80953756100001</v>
      </c>
      <c r="AA532" s="61">
        <v>489.88371477200002</v>
      </c>
      <c r="AB532" s="61">
        <f>AA532-Z532</f>
        <v>28.074177211000006</v>
      </c>
      <c r="AC532" s="72">
        <f>AB532/Z532</f>
        <v>6.0791679096258835E-2</v>
      </c>
      <c r="AD532" s="61">
        <v>193.53602433399999</v>
      </c>
      <c r="AE532" s="61">
        <v>48.384006083499997</v>
      </c>
      <c r="AF532" s="61">
        <v>116.227735064</v>
      </c>
      <c r="AG532" s="61">
        <v>38.742578354499997</v>
      </c>
      <c r="AH532" s="62">
        <v>8.2000000000000003E-2</v>
      </c>
      <c r="AI532" s="61">
        <v>449.534562806</v>
      </c>
      <c r="AJ532" s="61">
        <v>134.84656619500001</v>
      </c>
      <c r="AK532" s="63">
        <f>AJ532/AI532</f>
        <v>0.2999692956939421</v>
      </c>
      <c r="AL532" s="73">
        <v>139.1</v>
      </c>
      <c r="AM532" s="74">
        <v>0.72614500000000004</v>
      </c>
      <c r="AN532" s="74">
        <v>0.722854</v>
      </c>
      <c r="AO532" s="76" t="s">
        <v>90</v>
      </c>
      <c r="AP532" s="75">
        <v>3.88391015137E-2</v>
      </c>
      <c r="AQ532" s="75">
        <v>4.6894477985699998E-2</v>
      </c>
      <c r="AR532" s="75">
        <v>0.223140423182</v>
      </c>
      <c r="AS532" s="75">
        <v>0.30390349290300001</v>
      </c>
      <c r="AT532" s="75">
        <v>0.215747185758</v>
      </c>
      <c r="AU532" s="75">
        <v>0.123706264968</v>
      </c>
      <c r="AV532" s="75">
        <v>3.7406060196100002E-2</v>
      </c>
      <c r="AW532" s="61">
        <v>0</v>
      </c>
      <c r="AX532" s="61">
        <v>0</v>
      </c>
      <c r="AY532" s="61">
        <v>0</v>
      </c>
      <c r="AZ532" s="61">
        <v>0</v>
      </c>
      <c r="BA532" s="61">
        <v>0</v>
      </c>
      <c r="BB532" s="61">
        <f>SUM(AW532:BA532)</f>
        <v>0</v>
      </c>
      <c r="BC532" s="61">
        <f>BA532-AW532</f>
        <v>0</v>
      </c>
      <c r="BD532" s="62">
        <v>0</v>
      </c>
      <c r="BE532" s="67">
        <f>IF(K532&lt;BE$6,1,0)</f>
        <v>1</v>
      </c>
      <c r="BF532" s="67">
        <f>+IF(AND(K532&gt;=BF$5,K532&lt;BF$6),1,0)</f>
        <v>0</v>
      </c>
      <c r="BG532" s="67">
        <f>+IF(AND(K532&gt;=BG$5,K532&lt;BG$6),1,0)</f>
        <v>0</v>
      </c>
      <c r="BH532" s="67">
        <f>+IF(AND(K532&gt;=BH$5,K532&lt;BH$6),1,0)</f>
        <v>0</v>
      </c>
      <c r="BI532" s="67">
        <f>+IF(K532&gt;=BI$6,1,0)</f>
        <v>0</v>
      </c>
      <c r="BJ532" s="67">
        <f>IF(M532&lt;BJ$6,1,0)</f>
        <v>0</v>
      </c>
      <c r="BK532" s="67">
        <f>+IF(AND(M532&gt;=BK$5,M532&lt;BK$6),1,0)</f>
        <v>1</v>
      </c>
      <c r="BL532" s="67">
        <f>+IF(AND(M532&gt;=BL$5,M532&lt;BL$6),1,0)</f>
        <v>0</v>
      </c>
      <c r="BM532" s="67">
        <f>+IF(AND(M532&gt;=BM$5,M532&lt;BM$6),1,0)</f>
        <v>0</v>
      </c>
      <c r="BN532" s="67">
        <f>+IF(M532&gt;=BN$6,1,0)</f>
        <v>0</v>
      </c>
      <c r="BO532" s="67" t="str">
        <f>+IF(M532&gt;=BO$6,"YES","NO")</f>
        <v>NO</v>
      </c>
      <c r="BP532" s="67" t="str">
        <f>+IF(K532&gt;=BP$6,"YES","NO")</f>
        <v>NO</v>
      </c>
      <c r="BQ532" s="67" t="str">
        <f>+IF(ISERROR(VLOOKUP(E532,'[1]Hi Tech List (2020)'!$A$2:$B$84,1,FALSE)),"NO","YES")</f>
        <v>NO</v>
      </c>
      <c r="BR532" s="67" t="str">
        <f>IF(AL532&gt;=BR$6,"YES","NO")</f>
        <v>YES</v>
      </c>
      <c r="BS532" s="67" t="str">
        <f>IF(AB532&gt;BS$6,"YES","NO")</f>
        <v>NO</v>
      </c>
      <c r="BT532" s="67" t="str">
        <f>IF(AC532&gt;BT$6,"YES","NO")</f>
        <v>NO</v>
      </c>
      <c r="BU532" s="67" t="str">
        <f>IF(AD532&gt;BU$6,"YES","NO")</f>
        <v>YES</v>
      </c>
      <c r="BV532" s="67" t="str">
        <f>IF(OR(BS532="YES",BT532="YES",BU532="YES"),"YES","NO")</f>
        <v>YES</v>
      </c>
      <c r="BW532" s="67" t="str">
        <f>+IF(BE532=1,BE$8,IF(BF532=1,BF$8,IF(BG532=1,BG$8,IF(BH532=1,BH$8,BI$8))))</f>
        <v>&lt;$15</v>
      </c>
      <c r="BX532" s="67" t="str">
        <f>+IF(BJ532=1,BJ$8,IF(BK532=1,BK$8,IF(BL532=1,BL$8,IF(BM532=1,BM$8,BN$8))))</f>
        <v>$15-20</v>
      </c>
    </row>
    <row r="533" spans="1:76" hidden="1" x14ac:dyDescent="0.2">
      <c r="A533" s="77" t="str">
        <f t="shared" si="36"/>
        <v>47-0000</v>
      </c>
      <c r="B533" s="77" t="str">
        <f>VLOOKUP(A533,'[1]2- &amp; 3-digit SOC'!$A$1:$B$121,2,FALSE)</f>
        <v>Construction and Extraction Occupations</v>
      </c>
      <c r="C533" s="77" t="str">
        <f t="shared" si="37"/>
        <v>47-0000 Construction and Extraction Occupations</v>
      </c>
      <c r="D533" s="77" t="str">
        <f t="shared" si="38"/>
        <v>47-2000</v>
      </c>
      <c r="E533" s="77" t="str">
        <f>VLOOKUP(D533,'[1]2- &amp; 3-digit SOC'!$A$1:$B$121,2,FALSE)</f>
        <v>Construction Trades Workers</v>
      </c>
      <c r="F533" s="77" t="str">
        <f t="shared" si="39"/>
        <v>47-2000 Construction Trades Workers</v>
      </c>
      <c r="G533" s="77" t="s">
        <v>1671</v>
      </c>
      <c r="H533" s="77" t="s">
        <v>1672</v>
      </c>
      <c r="I533" s="77" t="s">
        <v>1673</v>
      </c>
      <c r="J533" s="78" t="str">
        <f>CONCATENATE(H533, " (", R533, ")")</f>
        <v>Floor Sanders and Finishers ($37,055)</v>
      </c>
      <c r="K533" s="70">
        <v>12.8156429619</v>
      </c>
      <c r="L533" s="70">
        <v>15.1099626342</v>
      </c>
      <c r="M533" s="70">
        <v>17.814783667699999</v>
      </c>
      <c r="N533" s="70">
        <v>18.4540295766</v>
      </c>
      <c r="O533" s="70">
        <v>20.578210019499998</v>
      </c>
      <c r="P533" s="70">
        <v>23.632482279600001</v>
      </c>
      <c r="Q533" s="71">
        <v>37054.750028800001</v>
      </c>
      <c r="R533" s="71" t="str">
        <f>TEXT(Q533, "$#,###")</f>
        <v>$37,055</v>
      </c>
      <c r="S533" s="68" t="s">
        <v>484</v>
      </c>
      <c r="T533" s="68" t="s">
        <v>8</v>
      </c>
      <c r="U533" s="68" t="s">
        <v>85</v>
      </c>
      <c r="V533" s="61">
        <v>467.66483880099997</v>
      </c>
      <c r="W533" s="61">
        <v>606.257107701</v>
      </c>
      <c r="X533" s="61">
        <f>W533-V533</f>
        <v>138.59226890000002</v>
      </c>
      <c r="Y533" s="72">
        <f>X533/V533</f>
        <v>0.29634955934537038</v>
      </c>
      <c r="Z533" s="61">
        <v>606.257107701</v>
      </c>
      <c r="AA533" s="61">
        <v>615.51877159799994</v>
      </c>
      <c r="AB533" s="61">
        <f>AA533-Z533</f>
        <v>9.2616638969999485</v>
      </c>
      <c r="AC533" s="72">
        <f>AB533/Z533</f>
        <v>1.5276792270727009E-2</v>
      </c>
      <c r="AD533" s="61">
        <v>213.677135631</v>
      </c>
      <c r="AE533" s="61">
        <v>53.419283907699999</v>
      </c>
      <c r="AF533" s="61">
        <v>150.04819381499999</v>
      </c>
      <c r="AG533" s="61">
        <v>50.016064605099999</v>
      </c>
      <c r="AH533" s="62">
        <v>8.2000000000000003E-2</v>
      </c>
      <c r="AI533" s="61">
        <v>600.90734811699997</v>
      </c>
      <c r="AJ533" s="61">
        <v>367.31582567999999</v>
      </c>
      <c r="AK533" s="63">
        <f>AJ533/AI533</f>
        <v>0.61126865369681183</v>
      </c>
      <c r="AL533" s="73">
        <v>131.19999999999999</v>
      </c>
      <c r="AM533" s="74">
        <v>3.152622</v>
      </c>
      <c r="AN533" s="74">
        <v>3.1425610000000002</v>
      </c>
      <c r="AO533" s="76" t="s">
        <v>90</v>
      </c>
      <c r="AP533" s="75">
        <v>4.7939012533299998E-2</v>
      </c>
      <c r="AQ533" s="75">
        <v>6.2668767181599999E-2</v>
      </c>
      <c r="AR533" s="75">
        <v>0.252780516013</v>
      </c>
      <c r="AS533" s="75">
        <v>0.28070552218</v>
      </c>
      <c r="AT533" s="75">
        <v>0.20132227864999999</v>
      </c>
      <c r="AU533" s="75">
        <v>0.10844135224400001</v>
      </c>
      <c r="AV533" s="75">
        <v>3.3404074282199998E-2</v>
      </c>
      <c r="AW533" s="61">
        <v>0</v>
      </c>
      <c r="AX533" s="61">
        <v>0</v>
      </c>
      <c r="AY533" s="61">
        <v>0</v>
      </c>
      <c r="AZ533" s="61">
        <v>0</v>
      </c>
      <c r="BA533" s="61">
        <v>0</v>
      </c>
      <c r="BB533" s="61">
        <f>SUM(AW533:BA533)</f>
        <v>0</v>
      </c>
      <c r="BC533" s="61">
        <f>BA533-AW533</f>
        <v>0</v>
      </c>
      <c r="BD533" s="62">
        <v>0</v>
      </c>
      <c r="BE533" s="67">
        <f>IF(K533&lt;BE$6,1,0)</f>
        <v>1</v>
      </c>
      <c r="BF533" s="67">
        <f>+IF(AND(K533&gt;=BF$5,K533&lt;BF$6),1,0)</f>
        <v>0</v>
      </c>
      <c r="BG533" s="67">
        <f>+IF(AND(K533&gt;=BG$5,K533&lt;BG$6),1,0)</f>
        <v>0</v>
      </c>
      <c r="BH533" s="67">
        <f>+IF(AND(K533&gt;=BH$5,K533&lt;BH$6),1,0)</f>
        <v>0</v>
      </c>
      <c r="BI533" s="67">
        <f>+IF(K533&gt;=BI$6,1,0)</f>
        <v>0</v>
      </c>
      <c r="BJ533" s="67">
        <f>IF(M533&lt;BJ$6,1,0)</f>
        <v>0</v>
      </c>
      <c r="BK533" s="67">
        <f>+IF(AND(M533&gt;=BK$5,M533&lt;BK$6),1,0)</f>
        <v>1</v>
      </c>
      <c r="BL533" s="67">
        <f>+IF(AND(M533&gt;=BL$5,M533&lt;BL$6),1,0)</f>
        <v>0</v>
      </c>
      <c r="BM533" s="67">
        <f>+IF(AND(M533&gt;=BM$5,M533&lt;BM$6),1,0)</f>
        <v>0</v>
      </c>
      <c r="BN533" s="67">
        <f>+IF(M533&gt;=BN$6,1,0)</f>
        <v>0</v>
      </c>
      <c r="BO533" s="67" t="str">
        <f>+IF(M533&gt;=BO$6,"YES","NO")</f>
        <v>NO</v>
      </c>
      <c r="BP533" s="67" t="str">
        <f>+IF(K533&gt;=BP$6,"YES","NO")</f>
        <v>NO</v>
      </c>
      <c r="BQ533" s="67" t="str">
        <f>+IF(ISERROR(VLOOKUP(E533,'[1]Hi Tech List (2020)'!$A$2:$B$84,1,FALSE)),"NO","YES")</f>
        <v>NO</v>
      </c>
      <c r="BR533" s="67" t="str">
        <f>IF(AL533&gt;=BR$6,"YES","NO")</f>
        <v>YES</v>
      </c>
      <c r="BS533" s="67" t="str">
        <f>IF(AB533&gt;BS$6,"YES","NO")</f>
        <v>NO</v>
      </c>
      <c r="BT533" s="67" t="str">
        <f>IF(AC533&gt;BT$6,"YES","NO")</f>
        <v>NO</v>
      </c>
      <c r="BU533" s="67" t="str">
        <f>IF(AD533&gt;BU$6,"YES","NO")</f>
        <v>YES</v>
      </c>
      <c r="BV533" s="67" t="str">
        <f>IF(OR(BS533="YES",BT533="YES",BU533="YES"),"YES","NO")</f>
        <v>YES</v>
      </c>
      <c r="BW533" s="67" t="str">
        <f>+IF(BE533=1,BE$8,IF(BF533=1,BF$8,IF(BG533=1,BG$8,IF(BH533=1,BH$8,BI$8))))</f>
        <v>&lt;$15</v>
      </c>
      <c r="BX533" s="67" t="str">
        <f>+IF(BJ533=1,BJ$8,IF(BK533=1,BK$8,IF(BL533=1,BL$8,IF(BM533=1,BM$8,BN$8))))</f>
        <v>$15-20</v>
      </c>
    </row>
    <row r="534" spans="1:76" hidden="1" x14ac:dyDescent="0.2">
      <c r="A534" s="77" t="str">
        <f t="shared" si="36"/>
        <v>47-0000</v>
      </c>
      <c r="B534" s="77" t="str">
        <f>VLOOKUP(A534,'[1]2- &amp; 3-digit SOC'!$A$1:$B$121,2,FALSE)</f>
        <v>Construction and Extraction Occupations</v>
      </c>
      <c r="C534" s="77" t="str">
        <f t="shared" si="37"/>
        <v>47-0000 Construction and Extraction Occupations</v>
      </c>
      <c r="D534" s="77" t="str">
        <f t="shared" si="38"/>
        <v>47-2000</v>
      </c>
      <c r="E534" s="77" t="str">
        <f>VLOOKUP(D534,'[1]2- &amp; 3-digit SOC'!$A$1:$B$121,2,FALSE)</f>
        <v>Construction Trades Workers</v>
      </c>
      <c r="F534" s="77" t="str">
        <f t="shared" si="39"/>
        <v>47-2000 Construction Trades Workers</v>
      </c>
      <c r="G534" s="77" t="s">
        <v>1674</v>
      </c>
      <c r="H534" s="77" t="s">
        <v>1675</v>
      </c>
      <c r="I534" s="77" t="s">
        <v>1676</v>
      </c>
      <c r="J534" s="78" t="str">
        <f>CONCATENATE(H534, " (", R534, ")")</f>
        <v>Tile and Stone Setters ($35,847)</v>
      </c>
      <c r="K534" s="70">
        <v>9.9635070929000005</v>
      </c>
      <c r="L534" s="70">
        <v>13.293590708</v>
      </c>
      <c r="M534" s="70">
        <v>17.2341867138</v>
      </c>
      <c r="N534" s="70">
        <v>19.086450333399998</v>
      </c>
      <c r="O534" s="70">
        <v>21.811574527200001</v>
      </c>
      <c r="P534" s="70">
        <v>26.5459386707</v>
      </c>
      <c r="Q534" s="71">
        <v>35847.108364799999</v>
      </c>
      <c r="R534" s="71" t="str">
        <f>TEXT(Q534, "$#,###")</f>
        <v>$35,847</v>
      </c>
      <c r="S534" s="68" t="s">
        <v>484</v>
      </c>
      <c r="T534" s="68" t="s">
        <v>8</v>
      </c>
      <c r="U534" s="68" t="s">
        <v>648</v>
      </c>
      <c r="V534" s="61">
        <v>1693.1047452800001</v>
      </c>
      <c r="W534" s="61">
        <v>1879.5047649000001</v>
      </c>
      <c r="X534" s="61">
        <f>W534-V534</f>
        <v>186.40001961999997</v>
      </c>
      <c r="Y534" s="72">
        <f>X534/V534</f>
        <v>0.11009361360520772</v>
      </c>
      <c r="Z534" s="61">
        <v>1879.5047649000001</v>
      </c>
      <c r="AA534" s="61">
        <v>1933.1614772200001</v>
      </c>
      <c r="AB534" s="61">
        <f>AA534-Z534</f>
        <v>53.656712319999997</v>
      </c>
      <c r="AC534" s="72">
        <f>AB534/Z534</f>
        <v>2.8548324708745725E-2</v>
      </c>
      <c r="AD534" s="61">
        <v>692.53074697199997</v>
      </c>
      <c r="AE534" s="61">
        <v>173.13268674299999</v>
      </c>
      <c r="AF534" s="61">
        <v>467.18605532200002</v>
      </c>
      <c r="AG534" s="61">
        <v>155.72868510699999</v>
      </c>
      <c r="AH534" s="62">
        <v>8.2000000000000003E-2</v>
      </c>
      <c r="AI534" s="61">
        <v>1854.4197721600001</v>
      </c>
      <c r="AJ534" s="61">
        <v>792.38607998600003</v>
      </c>
      <c r="AK534" s="63">
        <f>AJ534/AI534</f>
        <v>0.42729596172448092</v>
      </c>
      <c r="AL534" s="73">
        <v>124</v>
      </c>
      <c r="AM534" s="74">
        <v>1.214658</v>
      </c>
      <c r="AN534" s="74">
        <v>1.2030380000000001</v>
      </c>
      <c r="AO534" s="75">
        <v>1.0520960574600001E-2</v>
      </c>
      <c r="AP534" s="75">
        <v>4.0597898325999998E-2</v>
      </c>
      <c r="AQ534" s="75">
        <v>5.8174916070799998E-2</v>
      </c>
      <c r="AR534" s="75">
        <v>0.241036433459</v>
      </c>
      <c r="AS534" s="75">
        <v>0.28732256485000002</v>
      </c>
      <c r="AT534" s="75">
        <v>0.209987421275</v>
      </c>
      <c r="AU534" s="75">
        <v>0.115695717468</v>
      </c>
      <c r="AV534" s="75">
        <v>3.6664087976299997E-2</v>
      </c>
      <c r="AW534" s="61">
        <v>0</v>
      </c>
      <c r="AX534" s="61">
        <v>0</v>
      </c>
      <c r="AY534" s="61">
        <v>0</v>
      </c>
      <c r="AZ534" s="61">
        <v>0</v>
      </c>
      <c r="BA534" s="61">
        <v>0</v>
      </c>
      <c r="BB534" s="61">
        <f>SUM(AW534:BA534)</f>
        <v>0</v>
      </c>
      <c r="BC534" s="61">
        <f>BA534-AW534</f>
        <v>0</v>
      </c>
      <c r="BD534" s="62">
        <v>0</v>
      </c>
      <c r="BE534" s="67">
        <f>IF(K534&lt;BE$6,1,0)</f>
        <v>1</v>
      </c>
      <c r="BF534" s="67">
        <f>+IF(AND(K534&gt;=BF$5,K534&lt;BF$6),1,0)</f>
        <v>0</v>
      </c>
      <c r="BG534" s="67">
        <f>+IF(AND(K534&gt;=BG$5,K534&lt;BG$6),1,0)</f>
        <v>0</v>
      </c>
      <c r="BH534" s="67">
        <f>+IF(AND(K534&gt;=BH$5,K534&lt;BH$6),1,0)</f>
        <v>0</v>
      </c>
      <c r="BI534" s="67">
        <f>+IF(K534&gt;=BI$6,1,0)</f>
        <v>0</v>
      </c>
      <c r="BJ534" s="67">
        <f>IF(M534&lt;BJ$6,1,0)</f>
        <v>0</v>
      </c>
      <c r="BK534" s="67">
        <f>+IF(AND(M534&gt;=BK$5,M534&lt;BK$6),1,0)</f>
        <v>1</v>
      </c>
      <c r="BL534" s="67">
        <f>+IF(AND(M534&gt;=BL$5,M534&lt;BL$6),1,0)</f>
        <v>0</v>
      </c>
      <c r="BM534" s="67">
        <f>+IF(AND(M534&gt;=BM$5,M534&lt;BM$6),1,0)</f>
        <v>0</v>
      </c>
      <c r="BN534" s="67">
        <f>+IF(M534&gt;=BN$6,1,0)</f>
        <v>0</v>
      </c>
      <c r="BO534" s="67" t="str">
        <f>+IF(M534&gt;=BO$6,"YES","NO")</f>
        <v>NO</v>
      </c>
      <c r="BP534" s="67" t="str">
        <f>+IF(K534&gt;=BP$6,"YES","NO")</f>
        <v>NO</v>
      </c>
      <c r="BQ534" s="67" t="str">
        <f>+IF(ISERROR(VLOOKUP(E534,'[1]Hi Tech List (2020)'!$A$2:$B$84,1,FALSE)),"NO","YES")</f>
        <v>NO</v>
      </c>
      <c r="BR534" s="67" t="str">
        <f>IF(AL534&gt;=BR$6,"YES","NO")</f>
        <v>YES</v>
      </c>
      <c r="BS534" s="67" t="str">
        <f>IF(AB534&gt;BS$6,"YES","NO")</f>
        <v>NO</v>
      </c>
      <c r="BT534" s="67" t="str">
        <f>IF(AC534&gt;BT$6,"YES","NO")</f>
        <v>NO</v>
      </c>
      <c r="BU534" s="67" t="str">
        <f>IF(AD534&gt;BU$6,"YES","NO")</f>
        <v>YES</v>
      </c>
      <c r="BV534" s="67" t="str">
        <f>IF(OR(BS534="YES",BT534="YES",BU534="YES"),"YES","NO")</f>
        <v>YES</v>
      </c>
      <c r="BW534" s="67" t="str">
        <f>+IF(BE534=1,BE$8,IF(BF534=1,BF$8,IF(BG534=1,BG$8,IF(BH534=1,BH$8,BI$8))))</f>
        <v>&lt;$15</v>
      </c>
      <c r="BX534" s="67" t="str">
        <f>+IF(BJ534=1,BJ$8,IF(BK534=1,BK$8,IF(BL534=1,BL$8,IF(BM534=1,BM$8,BN$8))))</f>
        <v>$15-20</v>
      </c>
    </row>
    <row r="535" spans="1:76" hidden="1" x14ac:dyDescent="0.2">
      <c r="A535" s="77" t="str">
        <f t="shared" si="36"/>
        <v>47-0000</v>
      </c>
      <c r="B535" s="77" t="str">
        <f>VLOOKUP(A535,'[1]2- &amp; 3-digit SOC'!$A$1:$B$121,2,FALSE)</f>
        <v>Construction and Extraction Occupations</v>
      </c>
      <c r="C535" s="77" t="str">
        <f t="shared" si="37"/>
        <v>47-0000 Construction and Extraction Occupations</v>
      </c>
      <c r="D535" s="77" t="str">
        <f t="shared" si="38"/>
        <v>47-2000</v>
      </c>
      <c r="E535" s="77" t="str">
        <f>VLOOKUP(D535,'[1]2- &amp; 3-digit SOC'!$A$1:$B$121,2,FALSE)</f>
        <v>Construction Trades Workers</v>
      </c>
      <c r="F535" s="77" t="str">
        <f t="shared" si="39"/>
        <v>47-2000 Construction Trades Workers</v>
      </c>
      <c r="G535" s="77" t="s">
        <v>1677</v>
      </c>
      <c r="H535" s="77" t="s">
        <v>1678</v>
      </c>
      <c r="I535" s="77" t="s">
        <v>1679</v>
      </c>
      <c r="J535" s="78" t="str">
        <f>CONCATENATE(H535, " (", R535, ")")</f>
        <v>Cement Masons and Concrete Finishers ($38,050)</v>
      </c>
      <c r="K535" s="70">
        <v>14.6393303116</v>
      </c>
      <c r="L535" s="70">
        <v>16.1747747376</v>
      </c>
      <c r="M535" s="70">
        <v>18.293467528299999</v>
      </c>
      <c r="N535" s="70">
        <v>18.992618074500001</v>
      </c>
      <c r="O535" s="70">
        <v>21.6652857855</v>
      </c>
      <c r="P535" s="70">
        <v>24.582287259699999</v>
      </c>
      <c r="Q535" s="71">
        <v>38050.412458899998</v>
      </c>
      <c r="R535" s="71" t="str">
        <f>TEXT(Q535, "$#,###")</f>
        <v>$38,050</v>
      </c>
      <c r="S535" s="68" t="s">
        <v>484</v>
      </c>
      <c r="T535" s="68" t="s">
        <v>8</v>
      </c>
      <c r="U535" s="68" t="s">
        <v>85</v>
      </c>
      <c r="V535" s="61">
        <v>7055.2992531500004</v>
      </c>
      <c r="W535" s="61">
        <v>7266.7256461899997</v>
      </c>
      <c r="X535" s="61">
        <f>W535-V535</f>
        <v>211.42639303999931</v>
      </c>
      <c r="Y535" s="72">
        <f>X535/V535</f>
        <v>2.9967034062460658E-2</v>
      </c>
      <c r="Z535" s="61">
        <v>7266.7256461899997</v>
      </c>
      <c r="AA535" s="61">
        <v>7445.5499549400001</v>
      </c>
      <c r="AB535" s="61">
        <f>AA535-Z535</f>
        <v>178.82430875000045</v>
      </c>
      <c r="AC535" s="72">
        <f>AB535/Z535</f>
        <v>2.4608650093148821E-2</v>
      </c>
      <c r="AD535" s="61">
        <v>2903.7707805800001</v>
      </c>
      <c r="AE535" s="61">
        <v>725.94269514500002</v>
      </c>
      <c r="AF535" s="61">
        <v>1915.41035392</v>
      </c>
      <c r="AG535" s="61">
        <v>638.470117974</v>
      </c>
      <c r="AH535" s="62">
        <v>8.6999999999999994E-2</v>
      </c>
      <c r="AI535" s="61">
        <v>7156.5340043699998</v>
      </c>
      <c r="AJ535" s="61">
        <v>5948.1906370099996</v>
      </c>
      <c r="AK535" s="63">
        <f>AJ535/AI535</f>
        <v>0.83115522589256918</v>
      </c>
      <c r="AL535" s="73">
        <v>126.6</v>
      </c>
      <c r="AM535" s="74">
        <v>1.4144589999999999</v>
      </c>
      <c r="AN535" s="74">
        <v>1.40232</v>
      </c>
      <c r="AO535" s="75">
        <v>7.1392929614499997E-3</v>
      </c>
      <c r="AP535" s="75">
        <v>3.5470541117499997E-2</v>
      </c>
      <c r="AQ535" s="75">
        <v>5.9832070329699998E-2</v>
      </c>
      <c r="AR535" s="75">
        <v>0.27049079703200002</v>
      </c>
      <c r="AS535" s="75">
        <v>0.24865986469099999</v>
      </c>
      <c r="AT535" s="75">
        <v>0.19657576157000001</v>
      </c>
      <c r="AU535" s="75">
        <v>0.13883941976899999</v>
      </c>
      <c r="AV535" s="75">
        <v>4.2992252528300003E-2</v>
      </c>
      <c r="AW535" s="61">
        <v>0</v>
      </c>
      <c r="AX535" s="61">
        <v>0</v>
      </c>
      <c r="AY535" s="61">
        <v>0</v>
      </c>
      <c r="AZ535" s="61">
        <v>0</v>
      </c>
      <c r="BA535" s="61">
        <v>0</v>
      </c>
      <c r="BB535" s="61">
        <f>SUM(AW535:BA535)</f>
        <v>0</v>
      </c>
      <c r="BC535" s="61">
        <f>BA535-AW535</f>
        <v>0</v>
      </c>
      <c r="BD535" s="62">
        <v>0</v>
      </c>
      <c r="BE535" s="67">
        <f>IF(K535&lt;BE$6,1,0)</f>
        <v>1</v>
      </c>
      <c r="BF535" s="67">
        <f>+IF(AND(K535&gt;=BF$5,K535&lt;BF$6),1,0)</f>
        <v>0</v>
      </c>
      <c r="BG535" s="67">
        <f>+IF(AND(K535&gt;=BG$5,K535&lt;BG$6),1,0)</f>
        <v>0</v>
      </c>
      <c r="BH535" s="67">
        <f>+IF(AND(K535&gt;=BH$5,K535&lt;BH$6),1,0)</f>
        <v>0</v>
      </c>
      <c r="BI535" s="67">
        <f>+IF(K535&gt;=BI$6,1,0)</f>
        <v>0</v>
      </c>
      <c r="BJ535" s="67">
        <f>IF(M535&lt;BJ$6,1,0)</f>
        <v>0</v>
      </c>
      <c r="BK535" s="67">
        <f>+IF(AND(M535&gt;=BK$5,M535&lt;BK$6),1,0)</f>
        <v>1</v>
      </c>
      <c r="BL535" s="67">
        <f>+IF(AND(M535&gt;=BL$5,M535&lt;BL$6),1,0)</f>
        <v>0</v>
      </c>
      <c r="BM535" s="67">
        <f>+IF(AND(M535&gt;=BM$5,M535&lt;BM$6),1,0)</f>
        <v>0</v>
      </c>
      <c r="BN535" s="67">
        <f>+IF(M535&gt;=BN$6,1,0)</f>
        <v>0</v>
      </c>
      <c r="BO535" s="67" t="str">
        <f>+IF(M535&gt;=BO$6,"YES","NO")</f>
        <v>NO</v>
      </c>
      <c r="BP535" s="67" t="str">
        <f>+IF(K535&gt;=BP$6,"YES","NO")</f>
        <v>NO</v>
      </c>
      <c r="BQ535" s="67" t="str">
        <f>+IF(ISERROR(VLOOKUP(E535,'[1]Hi Tech List (2020)'!$A$2:$B$84,1,FALSE)),"NO","YES")</f>
        <v>NO</v>
      </c>
      <c r="BR535" s="67" t="str">
        <f>IF(AL535&gt;=BR$6,"YES","NO")</f>
        <v>YES</v>
      </c>
      <c r="BS535" s="67" t="str">
        <f>IF(AB535&gt;BS$6,"YES","NO")</f>
        <v>YES</v>
      </c>
      <c r="BT535" s="67" t="str">
        <f>IF(AC535&gt;BT$6,"YES","NO")</f>
        <v>NO</v>
      </c>
      <c r="BU535" s="67" t="str">
        <f>IF(AD535&gt;BU$6,"YES","NO")</f>
        <v>YES</v>
      </c>
      <c r="BV535" s="67" t="str">
        <f>IF(OR(BS535="YES",BT535="YES",BU535="YES"),"YES","NO")</f>
        <v>YES</v>
      </c>
      <c r="BW535" s="67" t="str">
        <f>+IF(BE535=1,BE$8,IF(BF535=1,BF$8,IF(BG535=1,BG$8,IF(BH535=1,BH$8,BI$8))))</f>
        <v>&lt;$15</v>
      </c>
      <c r="BX535" s="67" t="str">
        <f>+IF(BJ535=1,BJ$8,IF(BK535=1,BK$8,IF(BL535=1,BL$8,IF(BM535=1,BM$8,BN$8))))</f>
        <v>$15-20</v>
      </c>
    </row>
    <row r="536" spans="1:76" hidden="1" x14ac:dyDescent="0.2">
      <c r="A536" s="77" t="str">
        <f t="shared" si="36"/>
        <v>47-0000</v>
      </c>
      <c r="B536" s="77" t="str">
        <f>VLOOKUP(A536,'[1]2- &amp; 3-digit SOC'!$A$1:$B$121,2,FALSE)</f>
        <v>Construction and Extraction Occupations</v>
      </c>
      <c r="C536" s="77" t="str">
        <f t="shared" si="37"/>
        <v>47-0000 Construction and Extraction Occupations</v>
      </c>
      <c r="D536" s="77" t="str">
        <f t="shared" si="38"/>
        <v>47-2000</v>
      </c>
      <c r="E536" s="77" t="str">
        <f>VLOOKUP(D536,'[1]2- &amp; 3-digit SOC'!$A$1:$B$121,2,FALSE)</f>
        <v>Construction Trades Workers</v>
      </c>
      <c r="F536" s="77" t="str">
        <f t="shared" si="39"/>
        <v>47-2000 Construction Trades Workers</v>
      </c>
      <c r="G536" s="77" t="s">
        <v>1680</v>
      </c>
      <c r="H536" s="77" t="s">
        <v>1681</v>
      </c>
      <c r="I536" s="77" t="s">
        <v>1682</v>
      </c>
      <c r="J536" s="78" t="str">
        <f>CONCATENATE(H536, " (", R536, ")")</f>
        <v>Terrazzo Workers and Finishers (Insf. Data)</v>
      </c>
      <c r="K536" s="76">
        <v>0</v>
      </c>
      <c r="L536" s="76" t="s">
        <v>90</v>
      </c>
      <c r="M536" s="76">
        <v>0</v>
      </c>
      <c r="N536" s="76" t="s">
        <v>90</v>
      </c>
      <c r="O536" s="76" t="s">
        <v>90</v>
      </c>
      <c r="P536" s="76" t="s">
        <v>90</v>
      </c>
      <c r="Q536" s="71" t="s">
        <v>90</v>
      </c>
      <c r="R536" s="71" t="str">
        <f>TEXT(Q536, "$#,###")</f>
        <v>Insf. Data</v>
      </c>
      <c r="S536" s="68" t="s">
        <v>307</v>
      </c>
      <c r="T536" s="68" t="s">
        <v>8</v>
      </c>
      <c r="U536" s="68" t="s">
        <v>462</v>
      </c>
      <c r="V536" s="76" t="s">
        <v>90</v>
      </c>
      <c r="W536" s="76" t="s">
        <v>90</v>
      </c>
      <c r="X536" s="76" t="s">
        <v>90</v>
      </c>
      <c r="Y536" s="76" t="s">
        <v>90</v>
      </c>
      <c r="Z536" s="76" t="s">
        <v>90</v>
      </c>
      <c r="AA536" s="76" t="s">
        <v>90</v>
      </c>
      <c r="AB536" s="76" t="s">
        <v>90</v>
      </c>
      <c r="AC536" s="76" t="s">
        <v>90</v>
      </c>
      <c r="AD536" s="76" t="s">
        <v>90</v>
      </c>
      <c r="AE536" s="61">
        <v>0.52924089863099999</v>
      </c>
      <c r="AF536" s="76" t="s">
        <v>90</v>
      </c>
      <c r="AG536" s="76" t="s">
        <v>90</v>
      </c>
      <c r="AH536" s="76" t="s">
        <v>90</v>
      </c>
      <c r="AI536" s="76" t="s">
        <v>90</v>
      </c>
      <c r="AJ536" s="61">
        <v>12.735928534699999</v>
      </c>
      <c r="AK536" s="79" t="s">
        <v>90</v>
      </c>
      <c r="AL536" s="73">
        <v>137</v>
      </c>
      <c r="AM536" s="74">
        <v>7.8730999999999995E-2</v>
      </c>
      <c r="AN536" s="74">
        <v>7.7542E-2</v>
      </c>
      <c r="AO536" s="76" t="s">
        <v>90</v>
      </c>
      <c r="AP536" s="76" t="s">
        <v>90</v>
      </c>
      <c r="AQ536" s="76" t="s">
        <v>90</v>
      </c>
      <c r="AR536" s="76" t="s">
        <v>90</v>
      </c>
      <c r="AS536" s="76" t="s">
        <v>90</v>
      </c>
      <c r="AT536" s="76" t="s">
        <v>90</v>
      </c>
      <c r="AU536" s="76" t="s">
        <v>90</v>
      </c>
      <c r="AV536" s="76" t="s">
        <v>90</v>
      </c>
      <c r="AW536" s="61">
        <v>0</v>
      </c>
      <c r="AX536" s="61">
        <v>0</v>
      </c>
      <c r="AY536" s="61">
        <v>0</v>
      </c>
      <c r="AZ536" s="61">
        <v>0</v>
      </c>
      <c r="BA536" s="61">
        <v>0</v>
      </c>
      <c r="BB536" s="61">
        <f>SUM(AW536:BA536)</f>
        <v>0</v>
      </c>
      <c r="BC536" s="61">
        <f>BA536-AW536</f>
        <v>0</v>
      </c>
      <c r="BD536" s="62">
        <v>0</v>
      </c>
      <c r="BE536" s="67">
        <f>IF(K536&lt;BE$6,1,0)</f>
        <v>1</v>
      </c>
      <c r="BF536" s="67">
        <f>+IF(AND(K536&gt;=BF$5,K536&lt;BF$6),1,0)</f>
        <v>0</v>
      </c>
      <c r="BG536" s="67">
        <f>+IF(AND(K536&gt;=BG$5,K536&lt;BG$6),1,0)</f>
        <v>0</v>
      </c>
      <c r="BH536" s="67">
        <f>+IF(AND(K536&gt;=BH$5,K536&lt;BH$6),1,0)</f>
        <v>0</v>
      </c>
      <c r="BI536" s="67">
        <f>+IF(K536&gt;=BI$6,1,0)</f>
        <v>0</v>
      </c>
      <c r="BJ536" s="67">
        <f>IF(M536&lt;BJ$6,1,0)</f>
        <v>1</v>
      </c>
      <c r="BK536" s="67">
        <f>+IF(AND(M536&gt;=BK$5,M536&lt;BK$6),1,0)</f>
        <v>0</v>
      </c>
      <c r="BL536" s="67">
        <f>+IF(AND(M536&gt;=BL$5,M536&lt;BL$6),1,0)</f>
        <v>0</v>
      </c>
      <c r="BM536" s="67">
        <f>+IF(AND(M536&gt;=BM$5,M536&lt;BM$6),1,0)</f>
        <v>0</v>
      </c>
      <c r="BN536" s="67">
        <f>+IF(M536&gt;=BN$6,1,0)</f>
        <v>0</v>
      </c>
      <c r="BO536" s="67" t="str">
        <f>+IF(M536&gt;=BO$6,"YES","NO")</f>
        <v>NO</v>
      </c>
      <c r="BP536" s="67" t="str">
        <f>+IF(K536&gt;=BP$6,"YES","NO")</f>
        <v>NO</v>
      </c>
      <c r="BQ536" s="67" t="str">
        <f>+IF(ISERROR(VLOOKUP(E536,'[1]Hi Tech List (2020)'!$A$2:$B$84,1,FALSE)),"NO","YES")</f>
        <v>NO</v>
      </c>
      <c r="BR536" s="67" t="str">
        <f>IF(AL536&gt;=BR$6,"YES","NO")</f>
        <v>YES</v>
      </c>
      <c r="BS536" s="67" t="str">
        <f>IF(AB536&gt;BS$6,"YES","NO")</f>
        <v>YES</v>
      </c>
      <c r="BT536" s="67" t="str">
        <f>IF(AC536&gt;BT$6,"YES","NO")</f>
        <v>YES</v>
      </c>
      <c r="BU536" s="67" t="str">
        <f>IF(AD536&gt;BU$6,"YES","NO")</f>
        <v>YES</v>
      </c>
      <c r="BV536" s="67" t="str">
        <f>IF(OR(BS536="YES",BT536="YES",BU536="YES"),"YES","NO")</f>
        <v>YES</v>
      </c>
      <c r="BW536" s="67" t="str">
        <f>+IF(BE536=1,BE$8,IF(BF536=1,BF$8,IF(BG536=1,BG$8,IF(BH536=1,BH$8,BI$8))))</f>
        <v>&lt;$15</v>
      </c>
      <c r="BX536" s="67" t="str">
        <f>+IF(BJ536=1,BJ$8,IF(BK536=1,BK$8,IF(BL536=1,BL$8,IF(BM536=1,BM$8,BN$8))))</f>
        <v>&lt;$15</v>
      </c>
    </row>
    <row r="537" spans="1:76" hidden="1" x14ac:dyDescent="0.2">
      <c r="A537" s="77" t="str">
        <f t="shared" si="36"/>
        <v>47-0000</v>
      </c>
      <c r="B537" s="77" t="str">
        <f>VLOOKUP(A537,'[1]2- &amp; 3-digit SOC'!$A$1:$B$121,2,FALSE)</f>
        <v>Construction and Extraction Occupations</v>
      </c>
      <c r="C537" s="77" t="str">
        <f t="shared" si="37"/>
        <v>47-0000 Construction and Extraction Occupations</v>
      </c>
      <c r="D537" s="77" t="str">
        <f t="shared" si="38"/>
        <v>47-2000</v>
      </c>
      <c r="E537" s="77" t="str">
        <f>VLOOKUP(D537,'[1]2- &amp; 3-digit SOC'!$A$1:$B$121,2,FALSE)</f>
        <v>Construction Trades Workers</v>
      </c>
      <c r="F537" s="77" t="str">
        <f t="shared" si="39"/>
        <v>47-2000 Construction Trades Workers</v>
      </c>
      <c r="G537" s="77" t="s">
        <v>1683</v>
      </c>
      <c r="H537" s="77" t="s">
        <v>1684</v>
      </c>
      <c r="I537" s="77" t="s">
        <v>1685</v>
      </c>
      <c r="J537" s="78" t="str">
        <f>CONCATENATE(H537, " (", R537, ")")</f>
        <v>Construction Laborers ($32,885)</v>
      </c>
      <c r="K537" s="70">
        <v>10.5200028664</v>
      </c>
      <c r="L537" s="70">
        <v>13.1252124334</v>
      </c>
      <c r="M537" s="70">
        <v>15.8099498885</v>
      </c>
      <c r="N537" s="70">
        <v>17.461737151499999</v>
      </c>
      <c r="O537" s="70">
        <v>19.1158040613</v>
      </c>
      <c r="P537" s="70">
        <v>23.923888373499999</v>
      </c>
      <c r="Q537" s="71">
        <v>32884.695768099999</v>
      </c>
      <c r="R537" s="71" t="str">
        <f>TEXT(Q537, "$#,###")</f>
        <v>$32,885</v>
      </c>
      <c r="S537" s="68" t="s">
        <v>484</v>
      </c>
      <c r="T537" s="68" t="s">
        <v>8</v>
      </c>
      <c r="U537" s="68" t="s">
        <v>317</v>
      </c>
      <c r="V537" s="61">
        <v>40418.781395899998</v>
      </c>
      <c r="W537" s="61">
        <v>41715.445844299997</v>
      </c>
      <c r="X537" s="61">
        <f>W537-V537</f>
        <v>1296.6644483999989</v>
      </c>
      <c r="Y537" s="72">
        <f>X537/V537</f>
        <v>3.2080740774919306E-2</v>
      </c>
      <c r="Z537" s="61">
        <v>41715.445844299997</v>
      </c>
      <c r="AA537" s="61">
        <v>44192.229816799998</v>
      </c>
      <c r="AB537" s="61">
        <f>AA537-Z537</f>
        <v>2476.7839725000013</v>
      </c>
      <c r="AC537" s="72">
        <f>AB537/Z537</f>
        <v>5.9373306993875254E-2</v>
      </c>
      <c r="AD537" s="61">
        <v>19014.092483699998</v>
      </c>
      <c r="AE537" s="61">
        <v>4753.52312093</v>
      </c>
      <c r="AF537" s="61">
        <v>11900.5005848</v>
      </c>
      <c r="AG537" s="61">
        <v>3966.8335282799999</v>
      </c>
      <c r="AH537" s="62">
        <v>9.2999999999999999E-2</v>
      </c>
      <c r="AI537" s="61">
        <v>40524.309944599998</v>
      </c>
      <c r="AJ537" s="61">
        <v>23649.794144300002</v>
      </c>
      <c r="AK537" s="63">
        <f>AJ537/AI537</f>
        <v>0.58359523398748003</v>
      </c>
      <c r="AL537" s="73">
        <v>131.9</v>
      </c>
      <c r="AM537" s="74">
        <v>1.1531279999999999</v>
      </c>
      <c r="AN537" s="74">
        <v>1.159206</v>
      </c>
      <c r="AO537" s="75">
        <v>1.9378819361199999E-2</v>
      </c>
      <c r="AP537" s="75">
        <v>5.7051409576099998E-2</v>
      </c>
      <c r="AQ537" s="75">
        <v>6.60225427015E-2</v>
      </c>
      <c r="AR537" s="75">
        <v>0.24370520005499999</v>
      </c>
      <c r="AS537" s="75">
        <v>0.25377908180600001</v>
      </c>
      <c r="AT537" s="75">
        <v>0.19213789714099999</v>
      </c>
      <c r="AU537" s="75">
        <v>0.12767915803300001</v>
      </c>
      <c r="AV537" s="75">
        <v>4.02458913263E-2</v>
      </c>
      <c r="AW537" s="61">
        <v>0</v>
      </c>
      <c r="AX537" s="61">
        <v>0</v>
      </c>
      <c r="AY537" s="61">
        <v>0</v>
      </c>
      <c r="AZ537" s="61">
        <v>0</v>
      </c>
      <c r="BA537" s="61">
        <v>0</v>
      </c>
      <c r="BB537" s="61">
        <f>SUM(AW537:BA537)</f>
        <v>0</v>
      </c>
      <c r="BC537" s="61">
        <f>BA537-AW537</f>
        <v>0</v>
      </c>
      <c r="BD537" s="62">
        <v>0</v>
      </c>
      <c r="BE537" s="67">
        <f>IF(K537&lt;BE$6,1,0)</f>
        <v>1</v>
      </c>
      <c r="BF537" s="67">
        <f>+IF(AND(K537&gt;=BF$5,K537&lt;BF$6),1,0)</f>
        <v>0</v>
      </c>
      <c r="BG537" s="67">
        <f>+IF(AND(K537&gt;=BG$5,K537&lt;BG$6),1,0)</f>
        <v>0</v>
      </c>
      <c r="BH537" s="67">
        <f>+IF(AND(K537&gt;=BH$5,K537&lt;BH$6),1,0)</f>
        <v>0</v>
      </c>
      <c r="BI537" s="67">
        <f>+IF(K537&gt;=BI$6,1,0)</f>
        <v>0</v>
      </c>
      <c r="BJ537" s="67">
        <f>IF(M537&lt;BJ$6,1,0)</f>
        <v>0</v>
      </c>
      <c r="BK537" s="67">
        <f>+IF(AND(M537&gt;=BK$5,M537&lt;BK$6),1,0)</f>
        <v>1</v>
      </c>
      <c r="BL537" s="67">
        <f>+IF(AND(M537&gt;=BL$5,M537&lt;BL$6),1,0)</f>
        <v>0</v>
      </c>
      <c r="BM537" s="67">
        <f>+IF(AND(M537&gt;=BM$5,M537&lt;BM$6),1,0)</f>
        <v>0</v>
      </c>
      <c r="BN537" s="67">
        <f>+IF(M537&gt;=BN$6,1,0)</f>
        <v>0</v>
      </c>
      <c r="BO537" s="67" t="str">
        <f>+IF(M537&gt;=BO$6,"YES","NO")</f>
        <v>NO</v>
      </c>
      <c r="BP537" s="67" t="str">
        <f>+IF(K537&gt;=BP$6,"YES","NO")</f>
        <v>NO</v>
      </c>
      <c r="BQ537" s="67" t="str">
        <f>+IF(ISERROR(VLOOKUP(E537,'[1]Hi Tech List (2020)'!$A$2:$B$84,1,FALSE)),"NO","YES")</f>
        <v>NO</v>
      </c>
      <c r="BR537" s="67" t="str">
        <f>IF(AL537&gt;=BR$6,"YES","NO")</f>
        <v>YES</v>
      </c>
      <c r="BS537" s="67" t="str">
        <f>IF(AB537&gt;BS$6,"YES","NO")</f>
        <v>YES</v>
      </c>
      <c r="BT537" s="67" t="str">
        <f>IF(AC537&gt;BT$6,"YES","NO")</f>
        <v>NO</v>
      </c>
      <c r="BU537" s="67" t="str">
        <f>IF(AD537&gt;BU$6,"YES","NO")</f>
        <v>YES</v>
      </c>
      <c r="BV537" s="67" t="str">
        <f>IF(OR(BS537="YES",BT537="YES",BU537="YES"),"YES","NO")</f>
        <v>YES</v>
      </c>
      <c r="BW537" s="67" t="str">
        <f>+IF(BE537=1,BE$8,IF(BF537=1,BF$8,IF(BG537=1,BG$8,IF(BH537=1,BH$8,BI$8))))</f>
        <v>&lt;$15</v>
      </c>
      <c r="BX537" s="67" t="str">
        <f>+IF(BJ537=1,BJ$8,IF(BK537=1,BK$8,IF(BL537=1,BL$8,IF(BM537=1,BM$8,BN$8))))</f>
        <v>$15-20</v>
      </c>
    </row>
    <row r="538" spans="1:76" ht="25.5" hidden="1" x14ac:dyDescent="0.2">
      <c r="A538" s="77" t="str">
        <f t="shared" si="36"/>
        <v>47-0000</v>
      </c>
      <c r="B538" s="77" t="str">
        <f>VLOOKUP(A538,'[1]2- &amp; 3-digit SOC'!$A$1:$B$121,2,FALSE)</f>
        <v>Construction and Extraction Occupations</v>
      </c>
      <c r="C538" s="77" t="str">
        <f t="shared" si="37"/>
        <v>47-0000 Construction and Extraction Occupations</v>
      </c>
      <c r="D538" s="77" t="str">
        <f t="shared" si="38"/>
        <v>47-2000</v>
      </c>
      <c r="E538" s="77" t="str">
        <f>VLOOKUP(D538,'[1]2- &amp; 3-digit SOC'!$A$1:$B$121,2,FALSE)</f>
        <v>Construction Trades Workers</v>
      </c>
      <c r="F538" s="77" t="str">
        <f t="shared" si="39"/>
        <v>47-2000 Construction Trades Workers</v>
      </c>
      <c r="G538" s="77" t="s">
        <v>1686</v>
      </c>
      <c r="H538" s="77" t="s">
        <v>1687</v>
      </c>
      <c r="I538" s="77" t="s">
        <v>1688</v>
      </c>
      <c r="J538" s="78" t="str">
        <f>CONCATENATE(H538, " (", R538, ")")</f>
        <v>Paving, Surfacing, and Tamping Equipment Operators ($39,512)</v>
      </c>
      <c r="K538" s="70">
        <v>14.416540701200001</v>
      </c>
      <c r="L538" s="70">
        <v>16.351808299399998</v>
      </c>
      <c r="M538" s="70">
        <v>18.996237655600002</v>
      </c>
      <c r="N538" s="70">
        <v>20.097480871999998</v>
      </c>
      <c r="O538" s="70">
        <v>22.5036166115</v>
      </c>
      <c r="P538" s="70">
        <v>25.3224548952</v>
      </c>
      <c r="Q538" s="71">
        <v>39512.174323599997</v>
      </c>
      <c r="R538" s="71" t="str">
        <f>TEXT(Q538, "$#,###")</f>
        <v>$39,512</v>
      </c>
      <c r="S538" s="68" t="s">
        <v>307</v>
      </c>
      <c r="T538" s="68" t="s">
        <v>8</v>
      </c>
      <c r="U538" s="68" t="s">
        <v>85</v>
      </c>
      <c r="V538" s="61">
        <v>1216.4281323499999</v>
      </c>
      <c r="W538" s="61">
        <v>1350.4329324800001</v>
      </c>
      <c r="X538" s="61">
        <f>W538-V538</f>
        <v>134.00480013000015</v>
      </c>
      <c r="Y538" s="72">
        <f>X538/V538</f>
        <v>0.11016252959483781</v>
      </c>
      <c r="Z538" s="61">
        <v>1350.4329324800001</v>
      </c>
      <c r="AA538" s="61">
        <v>1389.155751</v>
      </c>
      <c r="AB538" s="61">
        <f>AA538-Z538</f>
        <v>38.722818519999919</v>
      </c>
      <c r="AC538" s="72">
        <f>AB538/Z538</f>
        <v>2.8674373668366834E-2</v>
      </c>
      <c r="AD538" s="61">
        <v>617.89857322099999</v>
      </c>
      <c r="AE538" s="61">
        <v>154.474643305</v>
      </c>
      <c r="AF538" s="61">
        <v>425.88568693399998</v>
      </c>
      <c r="AG538" s="61">
        <v>141.961895645</v>
      </c>
      <c r="AH538" s="62">
        <v>0.104</v>
      </c>
      <c r="AI538" s="61">
        <v>1330.7070819999999</v>
      </c>
      <c r="AJ538" s="61">
        <v>1043.8219378599999</v>
      </c>
      <c r="AK538" s="63">
        <f>AJ538/AI538</f>
        <v>0.78441149970523716</v>
      </c>
      <c r="AL538" s="73">
        <v>117.3</v>
      </c>
      <c r="AM538" s="74">
        <v>1.0916399999999999</v>
      </c>
      <c r="AN538" s="74">
        <v>1.074317</v>
      </c>
      <c r="AO538" s="76" t="s">
        <v>90</v>
      </c>
      <c r="AP538" s="75">
        <v>2.6317686189099999E-2</v>
      </c>
      <c r="AQ538" s="75">
        <v>4.3015961940599999E-2</v>
      </c>
      <c r="AR538" s="75">
        <v>0.18766327320199999</v>
      </c>
      <c r="AS538" s="75">
        <v>0.212450997113</v>
      </c>
      <c r="AT538" s="75">
        <v>0.247198829707</v>
      </c>
      <c r="AU538" s="75">
        <v>0.207791107886</v>
      </c>
      <c r="AV538" s="75">
        <v>7.1694890826900004E-2</v>
      </c>
      <c r="AW538" s="61">
        <v>0</v>
      </c>
      <c r="AX538" s="61">
        <v>0</v>
      </c>
      <c r="AY538" s="61">
        <v>0</v>
      </c>
      <c r="AZ538" s="61">
        <v>0</v>
      </c>
      <c r="BA538" s="61">
        <v>0</v>
      </c>
      <c r="BB538" s="61">
        <f>SUM(AW538:BA538)</f>
        <v>0</v>
      </c>
      <c r="BC538" s="61">
        <f>BA538-AW538</f>
        <v>0</v>
      </c>
      <c r="BD538" s="62">
        <v>0</v>
      </c>
      <c r="BE538" s="67">
        <f>IF(K538&lt;BE$6,1,0)</f>
        <v>1</v>
      </c>
      <c r="BF538" s="67">
        <f>+IF(AND(K538&gt;=BF$5,K538&lt;BF$6),1,0)</f>
        <v>0</v>
      </c>
      <c r="BG538" s="67">
        <f>+IF(AND(K538&gt;=BG$5,K538&lt;BG$6),1,0)</f>
        <v>0</v>
      </c>
      <c r="BH538" s="67">
        <f>+IF(AND(K538&gt;=BH$5,K538&lt;BH$6),1,0)</f>
        <v>0</v>
      </c>
      <c r="BI538" s="67">
        <f>+IF(K538&gt;=BI$6,1,0)</f>
        <v>0</v>
      </c>
      <c r="BJ538" s="67">
        <f>IF(M538&lt;BJ$6,1,0)</f>
        <v>0</v>
      </c>
      <c r="BK538" s="67">
        <f>+IF(AND(M538&gt;=BK$5,M538&lt;BK$6),1,0)</f>
        <v>1</v>
      </c>
      <c r="BL538" s="67">
        <f>+IF(AND(M538&gt;=BL$5,M538&lt;BL$6),1,0)</f>
        <v>0</v>
      </c>
      <c r="BM538" s="67">
        <f>+IF(AND(M538&gt;=BM$5,M538&lt;BM$6),1,0)</f>
        <v>0</v>
      </c>
      <c r="BN538" s="67">
        <f>+IF(M538&gt;=BN$6,1,0)</f>
        <v>0</v>
      </c>
      <c r="BO538" s="67" t="str">
        <f>+IF(M538&gt;=BO$6,"YES","NO")</f>
        <v>NO</v>
      </c>
      <c r="BP538" s="67" t="str">
        <f>+IF(K538&gt;=BP$6,"YES","NO")</f>
        <v>NO</v>
      </c>
      <c r="BQ538" s="67" t="str">
        <f>+IF(ISERROR(VLOOKUP(E538,'[1]Hi Tech List (2020)'!$A$2:$B$84,1,FALSE)),"NO","YES")</f>
        <v>NO</v>
      </c>
      <c r="BR538" s="67" t="str">
        <f>IF(AL538&gt;=BR$6,"YES","NO")</f>
        <v>YES</v>
      </c>
      <c r="BS538" s="67" t="str">
        <f>IF(AB538&gt;BS$6,"YES","NO")</f>
        <v>NO</v>
      </c>
      <c r="BT538" s="67" t="str">
        <f>IF(AC538&gt;BT$6,"YES","NO")</f>
        <v>NO</v>
      </c>
      <c r="BU538" s="67" t="str">
        <f>IF(AD538&gt;BU$6,"YES","NO")</f>
        <v>YES</v>
      </c>
      <c r="BV538" s="67" t="str">
        <f>IF(OR(BS538="YES",BT538="YES",BU538="YES"),"YES","NO")</f>
        <v>YES</v>
      </c>
      <c r="BW538" s="67" t="str">
        <f>+IF(BE538=1,BE$8,IF(BF538=1,BF$8,IF(BG538=1,BG$8,IF(BH538=1,BH$8,BI$8))))</f>
        <v>&lt;$15</v>
      </c>
      <c r="BX538" s="67" t="str">
        <f>+IF(BJ538=1,BJ$8,IF(BK538=1,BK$8,IF(BL538=1,BL$8,IF(BM538=1,BM$8,BN$8))))</f>
        <v>$15-20</v>
      </c>
    </row>
    <row r="539" spans="1:76" ht="25.5" hidden="1" x14ac:dyDescent="0.2">
      <c r="A539" s="77" t="str">
        <f t="shared" si="36"/>
        <v>47-0000</v>
      </c>
      <c r="B539" s="77" t="str">
        <f>VLOOKUP(A539,'[1]2- &amp; 3-digit SOC'!$A$1:$B$121,2,FALSE)</f>
        <v>Construction and Extraction Occupations</v>
      </c>
      <c r="C539" s="77" t="str">
        <f t="shared" si="37"/>
        <v>47-0000 Construction and Extraction Occupations</v>
      </c>
      <c r="D539" s="77" t="str">
        <f t="shared" si="38"/>
        <v>47-2000</v>
      </c>
      <c r="E539" s="77" t="str">
        <f>VLOOKUP(D539,'[1]2- &amp; 3-digit SOC'!$A$1:$B$121,2,FALSE)</f>
        <v>Construction Trades Workers</v>
      </c>
      <c r="F539" s="77" t="str">
        <f t="shared" si="39"/>
        <v>47-2000 Construction Trades Workers</v>
      </c>
      <c r="G539" s="77" t="s">
        <v>1689</v>
      </c>
      <c r="H539" s="77" t="s">
        <v>1690</v>
      </c>
      <c r="I539" s="77" t="s">
        <v>1691</v>
      </c>
      <c r="J539" s="78" t="str">
        <f>CONCATENATE(H539, " (", R539, ")")</f>
        <v>Operating Engineers and Other Construction Equipment Operators ($41,455)</v>
      </c>
      <c r="K539" s="70">
        <v>15.364835773399999</v>
      </c>
      <c r="L539" s="70">
        <v>17.119262093300001</v>
      </c>
      <c r="M539" s="70">
        <v>19.930479013599999</v>
      </c>
      <c r="N539" s="70">
        <v>20.664596371599998</v>
      </c>
      <c r="O539" s="70">
        <v>23.3792618881</v>
      </c>
      <c r="P539" s="70">
        <v>27.045620200799998</v>
      </c>
      <c r="Q539" s="71">
        <v>41455.396348299997</v>
      </c>
      <c r="R539" s="71" t="str">
        <f>TEXT(Q539, "$#,###")</f>
        <v>$41,455</v>
      </c>
      <c r="S539" s="68" t="s">
        <v>307</v>
      </c>
      <c r="T539" s="68" t="s">
        <v>8</v>
      </c>
      <c r="U539" s="68" t="s">
        <v>85</v>
      </c>
      <c r="V539" s="61">
        <v>8511.4928413800008</v>
      </c>
      <c r="W539" s="61">
        <v>9043.1745293099993</v>
      </c>
      <c r="X539" s="61">
        <f>W539-V539</f>
        <v>531.68168792999859</v>
      </c>
      <c r="Y539" s="72">
        <f>X539/V539</f>
        <v>6.2466326159042511E-2</v>
      </c>
      <c r="Z539" s="61">
        <v>9043.1745293099993</v>
      </c>
      <c r="AA539" s="61">
        <v>9440.5684607399999</v>
      </c>
      <c r="AB539" s="61">
        <f>AA539-Z539</f>
        <v>397.39393143000052</v>
      </c>
      <c r="AC539" s="72">
        <f>AB539/Z539</f>
        <v>4.3944074079517073E-2</v>
      </c>
      <c r="AD539" s="61">
        <v>4115.2670179400002</v>
      </c>
      <c r="AE539" s="61">
        <v>1028.8167544800001</v>
      </c>
      <c r="AF539" s="61">
        <v>2730.3368925599998</v>
      </c>
      <c r="AG539" s="61">
        <v>910.11229752099996</v>
      </c>
      <c r="AH539" s="62">
        <v>9.9000000000000005E-2</v>
      </c>
      <c r="AI539" s="61">
        <v>8841.5411139799999</v>
      </c>
      <c r="AJ539" s="61">
        <v>6446.4481510300002</v>
      </c>
      <c r="AK539" s="63">
        <f>AJ539/AI539</f>
        <v>0.72910910755558833</v>
      </c>
      <c r="AL539" s="73">
        <v>120.3</v>
      </c>
      <c r="AM539" s="74">
        <v>0.85363299999999998</v>
      </c>
      <c r="AN539" s="74">
        <v>0.85105399999999998</v>
      </c>
      <c r="AO539" s="75">
        <v>3.4483616769799999E-3</v>
      </c>
      <c r="AP539" s="75">
        <v>2.54248144285E-2</v>
      </c>
      <c r="AQ539" s="75">
        <v>4.3132990271400003E-2</v>
      </c>
      <c r="AR539" s="75">
        <v>0.19346585445700001</v>
      </c>
      <c r="AS539" s="75">
        <v>0.22007416650299999</v>
      </c>
      <c r="AT539" s="75">
        <v>0.24446892702199999</v>
      </c>
      <c r="AU539" s="75">
        <v>0.200655084342</v>
      </c>
      <c r="AV539" s="75">
        <v>6.9329801299100005E-2</v>
      </c>
      <c r="AW539" s="61">
        <v>0</v>
      </c>
      <c r="AX539" s="61">
        <v>0</v>
      </c>
      <c r="AY539" s="61">
        <v>0</v>
      </c>
      <c r="AZ539" s="61">
        <v>0</v>
      </c>
      <c r="BA539" s="61">
        <v>0</v>
      </c>
      <c r="BB539" s="61">
        <f>SUM(AW539:BA539)</f>
        <v>0</v>
      </c>
      <c r="BC539" s="61">
        <f>BA539-AW539</f>
        <v>0</v>
      </c>
      <c r="BD539" s="62">
        <v>0</v>
      </c>
      <c r="BE539" s="67">
        <f>IF(K539&lt;BE$6,1,0)</f>
        <v>0</v>
      </c>
      <c r="BF539" s="67">
        <f>+IF(AND(K539&gt;=BF$5,K539&lt;BF$6),1,0)</f>
        <v>1</v>
      </c>
      <c r="BG539" s="67">
        <f>+IF(AND(K539&gt;=BG$5,K539&lt;BG$6),1,0)</f>
        <v>0</v>
      </c>
      <c r="BH539" s="67">
        <f>+IF(AND(K539&gt;=BH$5,K539&lt;BH$6),1,0)</f>
        <v>0</v>
      </c>
      <c r="BI539" s="67">
        <f>+IF(K539&gt;=BI$6,1,0)</f>
        <v>0</v>
      </c>
      <c r="BJ539" s="67">
        <f>IF(M539&lt;BJ$6,1,0)</f>
        <v>0</v>
      </c>
      <c r="BK539" s="67">
        <f>+IF(AND(M539&gt;=BK$5,M539&lt;BK$6),1,0)</f>
        <v>1</v>
      </c>
      <c r="BL539" s="67">
        <f>+IF(AND(M539&gt;=BL$5,M539&lt;BL$6),1,0)</f>
        <v>0</v>
      </c>
      <c r="BM539" s="67">
        <f>+IF(AND(M539&gt;=BM$5,M539&lt;BM$6),1,0)</f>
        <v>0</v>
      </c>
      <c r="BN539" s="67">
        <f>+IF(M539&gt;=BN$6,1,0)</f>
        <v>0</v>
      </c>
      <c r="BO539" s="67" t="str">
        <f>+IF(M539&gt;=BO$6,"YES","NO")</f>
        <v>NO</v>
      </c>
      <c r="BP539" s="67" t="str">
        <f>+IF(K539&gt;=BP$6,"YES","NO")</f>
        <v>NO</v>
      </c>
      <c r="BQ539" s="67" t="str">
        <f>+IF(ISERROR(VLOOKUP(E539,'[1]Hi Tech List (2020)'!$A$2:$B$84,1,FALSE)),"NO","YES")</f>
        <v>NO</v>
      </c>
      <c r="BR539" s="67" t="str">
        <f>IF(AL539&gt;=BR$6,"YES","NO")</f>
        <v>YES</v>
      </c>
      <c r="BS539" s="67" t="str">
        <f>IF(AB539&gt;BS$6,"YES","NO")</f>
        <v>YES</v>
      </c>
      <c r="BT539" s="67" t="str">
        <f>IF(AC539&gt;BT$6,"YES","NO")</f>
        <v>NO</v>
      </c>
      <c r="BU539" s="67" t="str">
        <f>IF(AD539&gt;BU$6,"YES","NO")</f>
        <v>YES</v>
      </c>
      <c r="BV539" s="67" t="str">
        <f>IF(OR(BS539="YES",BT539="YES",BU539="YES"),"YES","NO")</f>
        <v>YES</v>
      </c>
      <c r="BW539" s="67" t="str">
        <f>+IF(BE539=1,BE$8,IF(BF539=1,BF$8,IF(BG539=1,BG$8,IF(BH539=1,BH$8,BI$8))))</f>
        <v>$15-20</v>
      </c>
      <c r="BX539" s="67" t="str">
        <f>+IF(BJ539=1,BJ$8,IF(BK539=1,BK$8,IF(BL539=1,BL$8,IF(BM539=1,BM$8,BN$8))))</f>
        <v>$15-20</v>
      </c>
    </row>
    <row r="540" spans="1:76" hidden="1" x14ac:dyDescent="0.2">
      <c r="A540" s="77" t="str">
        <f t="shared" si="36"/>
        <v>47-0000</v>
      </c>
      <c r="B540" s="77" t="str">
        <f>VLOOKUP(A540,'[1]2- &amp; 3-digit SOC'!$A$1:$B$121,2,FALSE)</f>
        <v>Construction and Extraction Occupations</v>
      </c>
      <c r="C540" s="77" t="str">
        <f t="shared" si="37"/>
        <v>47-0000 Construction and Extraction Occupations</v>
      </c>
      <c r="D540" s="77" t="str">
        <f t="shared" si="38"/>
        <v>47-2000</v>
      </c>
      <c r="E540" s="77" t="str">
        <f>VLOOKUP(D540,'[1]2- &amp; 3-digit SOC'!$A$1:$B$121,2,FALSE)</f>
        <v>Construction Trades Workers</v>
      </c>
      <c r="F540" s="77" t="str">
        <f t="shared" si="39"/>
        <v>47-2000 Construction Trades Workers</v>
      </c>
      <c r="G540" s="77" t="s">
        <v>1692</v>
      </c>
      <c r="H540" s="77" t="s">
        <v>1693</v>
      </c>
      <c r="I540" s="77" t="s">
        <v>1694</v>
      </c>
      <c r="J540" s="78" t="str">
        <f>CONCATENATE(H540, " (", R540, ")")</f>
        <v>Drywall and Ceiling Tile Installers ($36,750)</v>
      </c>
      <c r="K540" s="70">
        <v>9.0211799666099992</v>
      </c>
      <c r="L540" s="70">
        <v>13.1200958258</v>
      </c>
      <c r="M540" s="70">
        <v>17.6684033292</v>
      </c>
      <c r="N540" s="70">
        <v>17.9924013921</v>
      </c>
      <c r="O540" s="70">
        <v>21.9486526723</v>
      </c>
      <c r="P540" s="70">
        <v>24.873160929099999</v>
      </c>
      <c r="Q540" s="71">
        <v>36750.278924699996</v>
      </c>
      <c r="R540" s="71" t="str">
        <f>TEXT(Q540, "$#,###")</f>
        <v>$36,750</v>
      </c>
      <c r="S540" s="68" t="s">
        <v>484</v>
      </c>
      <c r="T540" s="68" t="s">
        <v>8</v>
      </c>
      <c r="U540" s="68" t="s">
        <v>85</v>
      </c>
      <c r="V540" s="61">
        <v>3428.4824038299998</v>
      </c>
      <c r="W540" s="61">
        <v>3027.1707900400002</v>
      </c>
      <c r="X540" s="61">
        <f>W540-V540</f>
        <v>-401.31161378999968</v>
      </c>
      <c r="Y540" s="72">
        <f>X540/V540</f>
        <v>-0.11705226001501118</v>
      </c>
      <c r="Z540" s="61">
        <v>3027.1707900400002</v>
      </c>
      <c r="AA540" s="61">
        <v>3181.49506221</v>
      </c>
      <c r="AB540" s="61">
        <f>AA540-Z540</f>
        <v>154.32427216999986</v>
      </c>
      <c r="AC540" s="72">
        <f>AB540/Z540</f>
        <v>5.0979704441440073E-2</v>
      </c>
      <c r="AD540" s="61">
        <v>1182.43269347</v>
      </c>
      <c r="AE540" s="61">
        <v>295.60817336700001</v>
      </c>
      <c r="AF540" s="61">
        <v>740.30182875499997</v>
      </c>
      <c r="AG540" s="61">
        <v>246.76727625199999</v>
      </c>
      <c r="AH540" s="62">
        <v>0.08</v>
      </c>
      <c r="AI540" s="61">
        <v>2959.79270404</v>
      </c>
      <c r="AJ540" s="61">
        <v>1601.73442075</v>
      </c>
      <c r="AK540" s="63">
        <f>AJ540/AI540</f>
        <v>0.54116439254806459</v>
      </c>
      <c r="AL540" s="73">
        <v>132.69999999999999</v>
      </c>
      <c r="AM540" s="74">
        <v>0.93764599999999998</v>
      </c>
      <c r="AN540" s="74">
        <v>0.95598799999999995</v>
      </c>
      <c r="AO540" s="75">
        <v>1.439728968E-2</v>
      </c>
      <c r="AP540" s="75">
        <v>4.57301615304E-2</v>
      </c>
      <c r="AQ540" s="75">
        <v>5.6601066605599999E-2</v>
      </c>
      <c r="AR540" s="75">
        <v>0.25662315707400002</v>
      </c>
      <c r="AS540" s="75">
        <v>0.28353982925799998</v>
      </c>
      <c r="AT540" s="75">
        <v>0.192801031165</v>
      </c>
      <c r="AU540" s="75">
        <v>0.116562627307</v>
      </c>
      <c r="AV540" s="75">
        <v>3.37448373797E-2</v>
      </c>
      <c r="AW540" s="61">
        <v>0</v>
      </c>
      <c r="AX540" s="61">
        <v>0</v>
      </c>
      <c r="AY540" s="61">
        <v>0</v>
      </c>
      <c r="AZ540" s="61">
        <v>0</v>
      </c>
      <c r="BA540" s="61">
        <v>0</v>
      </c>
      <c r="BB540" s="61">
        <f>SUM(AW540:BA540)</f>
        <v>0</v>
      </c>
      <c r="BC540" s="61">
        <f>BA540-AW540</f>
        <v>0</v>
      </c>
      <c r="BD540" s="62">
        <v>0</v>
      </c>
      <c r="BE540" s="67">
        <f>IF(K540&lt;BE$6,1,0)</f>
        <v>1</v>
      </c>
      <c r="BF540" s="67">
        <f>+IF(AND(K540&gt;=BF$5,K540&lt;BF$6),1,0)</f>
        <v>0</v>
      </c>
      <c r="BG540" s="67">
        <f>+IF(AND(K540&gt;=BG$5,K540&lt;BG$6),1,0)</f>
        <v>0</v>
      </c>
      <c r="BH540" s="67">
        <f>+IF(AND(K540&gt;=BH$5,K540&lt;BH$6),1,0)</f>
        <v>0</v>
      </c>
      <c r="BI540" s="67">
        <f>+IF(K540&gt;=BI$6,1,0)</f>
        <v>0</v>
      </c>
      <c r="BJ540" s="67">
        <f>IF(M540&lt;BJ$6,1,0)</f>
        <v>0</v>
      </c>
      <c r="BK540" s="67">
        <f>+IF(AND(M540&gt;=BK$5,M540&lt;BK$6),1,0)</f>
        <v>1</v>
      </c>
      <c r="BL540" s="67">
        <f>+IF(AND(M540&gt;=BL$5,M540&lt;BL$6),1,0)</f>
        <v>0</v>
      </c>
      <c r="BM540" s="67">
        <f>+IF(AND(M540&gt;=BM$5,M540&lt;BM$6),1,0)</f>
        <v>0</v>
      </c>
      <c r="BN540" s="67">
        <f>+IF(M540&gt;=BN$6,1,0)</f>
        <v>0</v>
      </c>
      <c r="BO540" s="67" t="str">
        <f>+IF(M540&gt;=BO$6,"YES","NO")</f>
        <v>NO</v>
      </c>
      <c r="BP540" s="67" t="str">
        <f>+IF(K540&gt;=BP$6,"YES","NO")</f>
        <v>NO</v>
      </c>
      <c r="BQ540" s="67" t="str">
        <f>+IF(ISERROR(VLOOKUP(E540,'[1]Hi Tech List (2020)'!$A$2:$B$84,1,FALSE)),"NO","YES")</f>
        <v>NO</v>
      </c>
      <c r="BR540" s="67" t="str">
        <f>IF(AL540&gt;=BR$6,"YES","NO")</f>
        <v>YES</v>
      </c>
      <c r="BS540" s="67" t="str">
        <f>IF(AB540&gt;BS$6,"YES","NO")</f>
        <v>YES</v>
      </c>
      <c r="BT540" s="67" t="str">
        <f>IF(AC540&gt;BT$6,"YES","NO")</f>
        <v>NO</v>
      </c>
      <c r="BU540" s="67" t="str">
        <f>IF(AD540&gt;BU$6,"YES","NO")</f>
        <v>YES</v>
      </c>
      <c r="BV540" s="67" t="str">
        <f>IF(OR(BS540="YES",BT540="YES",BU540="YES"),"YES","NO")</f>
        <v>YES</v>
      </c>
      <c r="BW540" s="67" t="str">
        <f>+IF(BE540=1,BE$8,IF(BF540=1,BF$8,IF(BG540=1,BG$8,IF(BH540=1,BH$8,BI$8))))</f>
        <v>&lt;$15</v>
      </c>
      <c r="BX540" s="67" t="str">
        <f>+IF(BJ540=1,BJ$8,IF(BK540=1,BK$8,IF(BL540=1,BL$8,IF(BM540=1,BM$8,BN$8))))</f>
        <v>$15-20</v>
      </c>
    </row>
    <row r="541" spans="1:76" hidden="1" x14ac:dyDescent="0.2">
      <c r="A541" s="77" t="str">
        <f t="shared" si="36"/>
        <v>47-0000</v>
      </c>
      <c r="B541" s="77" t="str">
        <f>VLOOKUP(A541,'[1]2- &amp; 3-digit SOC'!$A$1:$B$121,2,FALSE)</f>
        <v>Construction and Extraction Occupations</v>
      </c>
      <c r="C541" s="77" t="str">
        <f t="shared" si="37"/>
        <v>47-0000 Construction and Extraction Occupations</v>
      </c>
      <c r="D541" s="77" t="str">
        <f t="shared" si="38"/>
        <v>47-2000</v>
      </c>
      <c r="E541" s="77" t="str">
        <f>VLOOKUP(D541,'[1]2- &amp; 3-digit SOC'!$A$1:$B$121,2,FALSE)</f>
        <v>Construction Trades Workers</v>
      </c>
      <c r="F541" s="77" t="str">
        <f t="shared" si="39"/>
        <v>47-2000 Construction Trades Workers</v>
      </c>
      <c r="G541" s="77" t="s">
        <v>1695</v>
      </c>
      <c r="H541" s="77" t="s">
        <v>1696</v>
      </c>
      <c r="I541" s="77" t="s">
        <v>1697</v>
      </c>
      <c r="J541" s="78" t="str">
        <f>CONCATENATE(H541, " (", R541, ")")</f>
        <v>Tapers ($51,226)</v>
      </c>
      <c r="K541" s="70">
        <v>11.161039439</v>
      </c>
      <c r="L541" s="70">
        <v>17.524516585499999</v>
      </c>
      <c r="M541" s="70">
        <v>24.627837311499999</v>
      </c>
      <c r="N541" s="70">
        <v>24.527070334699999</v>
      </c>
      <c r="O541" s="70">
        <v>32.104117440899998</v>
      </c>
      <c r="P541" s="70">
        <v>44.8294629253</v>
      </c>
      <c r="Q541" s="71">
        <v>51225.901607799999</v>
      </c>
      <c r="R541" s="71" t="str">
        <f>TEXT(Q541, "$#,###")</f>
        <v>$51,226</v>
      </c>
      <c r="S541" s="68" t="s">
        <v>484</v>
      </c>
      <c r="T541" s="68" t="s">
        <v>8</v>
      </c>
      <c r="U541" s="68" t="s">
        <v>85</v>
      </c>
      <c r="V541" s="61">
        <v>272.25655064599999</v>
      </c>
      <c r="W541" s="61">
        <v>308.82191262499998</v>
      </c>
      <c r="X541" s="61">
        <f>W541-V541</f>
        <v>36.565361978999988</v>
      </c>
      <c r="Y541" s="72">
        <f>X541/V541</f>
        <v>0.13430480145377249</v>
      </c>
      <c r="Z541" s="61">
        <v>308.82191262499998</v>
      </c>
      <c r="AA541" s="61">
        <v>321.49881344300002</v>
      </c>
      <c r="AB541" s="61">
        <f>AA541-Z541</f>
        <v>12.676900818000036</v>
      </c>
      <c r="AC541" s="72">
        <f>AB541/Z541</f>
        <v>4.1049227077981011E-2</v>
      </c>
      <c r="AD541" s="61">
        <v>118.838004652</v>
      </c>
      <c r="AE541" s="61">
        <v>29.709501163100001</v>
      </c>
      <c r="AF541" s="61">
        <v>75.238346960200005</v>
      </c>
      <c r="AG541" s="61">
        <v>25.079448986700001</v>
      </c>
      <c r="AH541" s="62">
        <v>0.08</v>
      </c>
      <c r="AI541" s="61">
        <v>304.91950967999998</v>
      </c>
      <c r="AJ541" s="61">
        <v>133.92412720499999</v>
      </c>
      <c r="AK541" s="63">
        <f>AJ541/AI541</f>
        <v>0.43921140810421627</v>
      </c>
      <c r="AL541" s="73">
        <v>132.5</v>
      </c>
      <c r="AM541" s="74">
        <v>0.55098199999999997</v>
      </c>
      <c r="AN541" s="74">
        <v>0.56345599999999996</v>
      </c>
      <c r="AO541" s="76" t="s">
        <v>90</v>
      </c>
      <c r="AP541" s="75">
        <v>4.4723790290000003E-2</v>
      </c>
      <c r="AQ541" s="75">
        <v>5.3424044430799997E-2</v>
      </c>
      <c r="AR541" s="75">
        <v>0.24669123138400001</v>
      </c>
      <c r="AS541" s="75">
        <v>0.28960130488000002</v>
      </c>
      <c r="AT541" s="75">
        <v>0.19611278920899999</v>
      </c>
      <c r="AU541" s="75">
        <v>0.12143090414300001</v>
      </c>
      <c r="AV541" s="75">
        <v>3.3691774006100003E-2</v>
      </c>
      <c r="AW541" s="61">
        <v>0</v>
      </c>
      <c r="AX541" s="61">
        <v>0</v>
      </c>
      <c r="AY541" s="61">
        <v>0</v>
      </c>
      <c r="AZ541" s="61">
        <v>0</v>
      </c>
      <c r="BA541" s="61">
        <v>0</v>
      </c>
      <c r="BB541" s="61">
        <f>SUM(AW541:BA541)</f>
        <v>0</v>
      </c>
      <c r="BC541" s="61">
        <f>BA541-AW541</f>
        <v>0</v>
      </c>
      <c r="BD541" s="62">
        <v>0</v>
      </c>
      <c r="BE541" s="67">
        <f>IF(K541&lt;BE$6,1,0)</f>
        <v>1</v>
      </c>
      <c r="BF541" s="67">
        <f>+IF(AND(K541&gt;=BF$5,K541&lt;BF$6),1,0)</f>
        <v>0</v>
      </c>
      <c r="BG541" s="67">
        <f>+IF(AND(K541&gt;=BG$5,K541&lt;BG$6),1,0)</f>
        <v>0</v>
      </c>
      <c r="BH541" s="67">
        <f>+IF(AND(K541&gt;=BH$5,K541&lt;BH$6),1,0)</f>
        <v>0</v>
      </c>
      <c r="BI541" s="67">
        <f>+IF(K541&gt;=BI$6,1,0)</f>
        <v>0</v>
      </c>
      <c r="BJ541" s="67">
        <f>IF(M541&lt;BJ$6,1,0)</f>
        <v>0</v>
      </c>
      <c r="BK541" s="67">
        <f>+IF(AND(M541&gt;=BK$5,M541&lt;BK$6),1,0)</f>
        <v>0</v>
      </c>
      <c r="BL541" s="67">
        <f>+IF(AND(M541&gt;=BL$5,M541&lt;BL$6),1,0)</f>
        <v>1</v>
      </c>
      <c r="BM541" s="67">
        <f>+IF(AND(M541&gt;=BM$5,M541&lt;BM$6),1,0)</f>
        <v>0</v>
      </c>
      <c r="BN541" s="67">
        <f>+IF(M541&gt;=BN$6,1,0)</f>
        <v>0</v>
      </c>
      <c r="BO541" s="67" t="str">
        <f>+IF(M541&gt;=BO$6,"YES","NO")</f>
        <v>YES</v>
      </c>
      <c r="BP541" s="67" t="str">
        <f>+IF(K541&gt;=BP$6,"YES","NO")</f>
        <v>NO</v>
      </c>
      <c r="BQ541" s="67" t="str">
        <f>+IF(ISERROR(VLOOKUP(E541,'[1]Hi Tech List (2020)'!$A$2:$B$84,1,FALSE)),"NO","YES")</f>
        <v>NO</v>
      </c>
      <c r="BR541" s="67" t="str">
        <f>IF(AL541&gt;=BR$6,"YES","NO")</f>
        <v>YES</v>
      </c>
      <c r="BS541" s="67" t="str">
        <f>IF(AB541&gt;BS$6,"YES","NO")</f>
        <v>NO</v>
      </c>
      <c r="BT541" s="67" t="str">
        <f>IF(AC541&gt;BT$6,"YES","NO")</f>
        <v>NO</v>
      </c>
      <c r="BU541" s="67" t="str">
        <f>IF(AD541&gt;BU$6,"YES","NO")</f>
        <v>YES</v>
      </c>
      <c r="BV541" s="67" t="str">
        <f>IF(OR(BS541="YES",BT541="YES",BU541="YES"),"YES","NO")</f>
        <v>YES</v>
      </c>
      <c r="BW541" s="67" t="str">
        <f>+IF(BE541=1,BE$8,IF(BF541=1,BF$8,IF(BG541=1,BG$8,IF(BH541=1,BH$8,BI$8))))</f>
        <v>&lt;$15</v>
      </c>
      <c r="BX541" s="67" t="str">
        <f>+IF(BJ541=1,BJ$8,IF(BK541=1,BK$8,IF(BL541=1,BL$8,IF(BM541=1,BM$8,BN$8))))</f>
        <v>$20-25</v>
      </c>
    </row>
    <row r="542" spans="1:76" hidden="1" x14ac:dyDescent="0.2">
      <c r="A542" s="77" t="str">
        <f t="shared" si="36"/>
        <v>47-0000</v>
      </c>
      <c r="B542" s="77" t="str">
        <f>VLOOKUP(A542,'[1]2- &amp; 3-digit SOC'!$A$1:$B$121,2,FALSE)</f>
        <v>Construction and Extraction Occupations</v>
      </c>
      <c r="C542" s="77" t="str">
        <f t="shared" si="37"/>
        <v>47-0000 Construction and Extraction Occupations</v>
      </c>
      <c r="D542" s="77" t="str">
        <f t="shared" si="38"/>
        <v>47-2000</v>
      </c>
      <c r="E542" s="77" t="str">
        <f>VLOOKUP(D542,'[1]2- &amp; 3-digit SOC'!$A$1:$B$121,2,FALSE)</f>
        <v>Construction Trades Workers</v>
      </c>
      <c r="F542" s="77" t="str">
        <f t="shared" si="39"/>
        <v>47-2000 Construction Trades Workers</v>
      </c>
      <c r="G542" s="77" t="s">
        <v>1698</v>
      </c>
      <c r="H542" s="77" t="s">
        <v>1699</v>
      </c>
      <c r="I542" s="77" t="s">
        <v>1700</v>
      </c>
      <c r="J542" s="78" t="str">
        <f>CONCATENATE(H542, " (", R542, ")")</f>
        <v>Electricians ($48,990)</v>
      </c>
      <c r="K542" s="70">
        <v>14.7094673864</v>
      </c>
      <c r="L542" s="70">
        <v>18.285074683600001</v>
      </c>
      <c r="M542" s="70">
        <v>23.552724039000001</v>
      </c>
      <c r="N542" s="70">
        <v>24.4792779008</v>
      </c>
      <c r="O542" s="70">
        <v>28.9955033968</v>
      </c>
      <c r="P542" s="70">
        <v>34.589110863000002</v>
      </c>
      <c r="Q542" s="71">
        <v>48989.666001099999</v>
      </c>
      <c r="R542" s="71" t="str">
        <f>TEXT(Q542, "$#,###")</f>
        <v>$48,990</v>
      </c>
      <c r="S542" s="68" t="s">
        <v>307</v>
      </c>
      <c r="T542" s="68" t="s">
        <v>8</v>
      </c>
      <c r="U542" s="68" t="s">
        <v>462</v>
      </c>
      <c r="V542" s="61">
        <v>19036.8977404</v>
      </c>
      <c r="W542" s="61">
        <v>20496.583278499998</v>
      </c>
      <c r="X542" s="61">
        <f>W542-V542</f>
        <v>1459.6855380999987</v>
      </c>
      <c r="Y542" s="72">
        <f>X542/V542</f>
        <v>7.6676649630903995E-2</v>
      </c>
      <c r="Z542" s="61">
        <v>20496.583278499998</v>
      </c>
      <c r="AA542" s="61">
        <v>21588.425845599999</v>
      </c>
      <c r="AB542" s="61">
        <f>AA542-Z542</f>
        <v>1091.8425671000005</v>
      </c>
      <c r="AC542" s="72">
        <f>AB542/Z542</f>
        <v>5.3269491420323438E-2</v>
      </c>
      <c r="AD542" s="61">
        <v>9649.1490066900005</v>
      </c>
      <c r="AE542" s="61">
        <v>2412.2872516699999</v>
      </c>
      <c r="AF542" s="61">
        <v>6207.5339812800003</v>
      </c>
      <c r="AG542" s="61">
        <v>2069.1779937599999</v>
      </c>
      <c r="AH542" s="62">
        <v>9.9000000000000005E-2</v>
      </c>
      <c r="AI542" s="61">
        <v>19990.2886129</v>
      </c>
      <c r="AJ542" s="61">
        <v>12582.504642100001</v>
      </c>
      <c r="AK542" s="63">
        <f>AJ542/AI542</f>
        <v>0.62943086444386509</v>
      </c>
      <c r="AL542" s="73">
        <v>110.3</v>
      </c>
      <c r="AM542" s="74">
        <v>1.0465679999999999</v>
      </c>
      <c r="AN542" s="74">
        <v>1.0415939999999999</v>
      </c>
      <c r="AO542" s="75">
        <v>3.2585762605599998E-3</v>
      </c>
      <c r="AP542" s="75">
        <v>3.03018288214E-2</v>
      </c>
      <c r="AQ542" s="75">
        <v>5.40683655769E-2</v>
      </c>
      <c r="AR542" s="75">
        <v>0.24183811194900001</v>
      </c>
      <c r="AS542" s="75">
        <v>0.257028054407</v>
      </c>
      <c r="AT542" s="75">
        <v>0.21152731033700001</v>
      </c>
      <c r="AU542" s="75">
        <v>0.159488570366</v>
      </c>
      <c r="AV542" s="75">
        <v>4.2489182282100003E-2</v>
      </c>
      <c r="AW542" s="61">
        <v>112</v>
      </c>
      <c r="AX542" s="61">
        <v>126</v>
      </c>
      <c r="AY542" s="61">
        <v>109</v>
      </c>
      <c r="AZ542" s="61">
        <v>67</v>
      </c>
      <c r="BA542" s="61">
        <v>66</v>
      </c>
      <c r="BB542" s="61">
        <f>SUM(AW542:BA542)</f>
        <v>480</v>
      </c>
      <c r="BC542" s="61">
        <f>BA542-AW542</f>
        <v>-46</v>
      </c>
      <c r="BD542" s="62">
        <f>BC542/AW542</f>
        <v>-0.4107142857142857</v>
      </c>
      <c r="BE542" s="67">
        <f>IF(K542&lt;BE$6,1,0)</f>
        <v>1</v>
      </c>
      <c r="BF542" s="67">
        <f>+IF(AND(K542&gt;=BF$5,K542&lt;BF$6),1,0)</f>
        <v>0</v>
      </c>
      <c r="BG542" s="67">
        <f>+IF(AND(K542&gt;=BG$5,K542&lt;BG$6),1,0)</f>
        <v>0</v>
      </c>
      <c r="BH542" s="67">
        <f>+IF(AND(K542&gt;=BH$5,K542&lt;BH$6),1,0)</f>
        <v>0</v>
      </c>
      <c r="BI542" s="67">
        <f>+IF(K542&gt;=BI$6,1,0)</f>
        <v>0</v>
      </c>
      <c r="BJ542" s="67">
        <f>IF(M542&lt;BJ$6,1,0)</f>
        <v>0</v>
      </c>
      <c r="BK542" s="67">
        <f>+IF(AND(M542&gt;=BK$5,M542&lt;BK$6),1,0)</f>
        <v>0</v>
      </c>
      <c r="BL542" s="67">
        <f>+IF(AND(M542&gt;=BL$5,M542&lt;BL$6),1,0)</f>
        <v>1</v>
      </c>
      <c r="BM542" s="67">
        <f>+IF(AND(M542&gt;=BM$5,M542&lt;BM$6),1,0)</f>
        <v>0</v>
      </c>
      <c r="BN542" s="67">
        <f>+IF(M542&gt;=BN$6,1,0)</f>
        <v>0</v>
      </c>
      <c r="BO542" s="67" t="str">
        <f>+IF(M542&gt;=BO$6,"YES","NO")</f>
        <v>YES</v>
      </c>
      <c r="BP542" s="67" t="str">
        <f>+IF(K542&gt;=BP$6,"YES","NO")</f>
        <v>NO</v>
      </c>
      <c r="BQ542" s="67" t="str">
        <f>+IF(ISERROR(VLOOKUP(E542,'[1]Hi Tech List (2020)'!$A$2:$B$84,1,FALSE)),"NO","YES")</f>
        <v>NO</v>
      </c>
      <c r="BR542" s="67" t="str">
        <f>IF(AL542&gt;=BR$6,"YES","NO")</f>
        <v>YES</v>
      </c>
      <c r="BS542" s="67" t="str">
        <f>IF(AB542&gt;BS$6,"YES","NO")</f>
        <v>YES</v>
      </c>
      <c r="BT542" s="67" t="str">
        <f>IF(AC542&gt;BT$6,"YES","NO")</f>
        <v>NO</v>
      </c>
      <c r="BU542" s="67" t="str">
        <f>IF(AD542&gt;BU$6,"YES","NO")</f>
        <v>YES</v>
      </c>
      <c r="BV542" s="67" t="str">
        <f>IF(OR(BS542="YES",BT542="YES",BU542="YES"),"YES","NO")</f>
        <v>YES</v>
      </c>
      <c r="BW542" s="67" t="str">
        <f>+IF(BE542=1,BE$8,IF(BF542=1,BF$8,IF(BG542=1,BG$8,IF(BH542=1,BH$8,BI$8))))</f>
        <v>&lt;$15</v>
      </c>
      <c r="BX542" s="67" t="str">
        <f>+IF(BJ542=1,BJ$8,IF(BK542=1,BK$8,IF(BL542=1,BL$8,IF(BM542=1,BM$8,BN$8))))</f>
        <v>$20-25</v>
      </c>
    </row>
    <row r="543" spans="1:76" hidden="1" x14ac:dyDescent="0.2">
      <c r="A543" s="77" t="str">
        <f t="shared" si="36"/>
        <v>47-0000</v>
      </c>
      <c r="B543" s="77" t="str">
        <f>VLOOKUP(A543,'[1]2- &amp; 3-digit SOC'!$A$1:$B$121,2,FALSE)</f>
        <v>Construction and Extraction Occupations</v>
      </c>
      <c r="C543" s="77" t="str">
        <f t="shared" si="37"/>
        <v>47-0000 Construction and Extraction Occupations</v>
      </c>
      <c r="D543" s="77" t="str">
        <f t="shared" si="38"/>
        <v>47-2000</v>
      </c>
      <c r="E543" s="77" t="str">
        <f>VLOOKUP(D543,'[1]2- &amp; 3-digit SOC'!$A$1:$B$121,2,FALSE)</f>
        <v>Construction Trades Workers</v>
      </c>
      <c r="F543" s="77" t="str">
        <f t="shared" si="39"/>
        <v>47-2000 Construction Trades Workers</v>
      </c>
      <c r="G543" s="77" t="s">
        <v>1701</v>
      </c>
      <c r="H543" s="77" t="s">
        <v>1702</v>
      </c>
      <c r="I543" s="77" t="s">
        <v>1703</v>
      </c>
      <c r="J543" s="78" t="str">
        <f>CONCATENATE(H543, " (", R543, ")")</f>
        <v>Glaziers ($35,788)</v>
      </c>
      <c r="K543" s="70">
        <v>10.5645546252</v>
      </c>
      <c r="L543" s="70">
        <v>13.2415686078</v>
      </c>
      <c r="M543" s="70">
        <v>17.205640430700001</v>
      </c>
      <c r="N543" s="70">
        <v>17.836152090700001</v>
      </c>
      <c r="O543" s="70">
        <v>21.522753141999999</v>
      </c>
      <c r="P543" s="70">
        <v>25.687597856899998</v>
      </c>
      <c r="Q543" s="71">
        <v>35787.732095899999</v>
      </c>
      <c r="R543" s="71" t="str">
        <f>TEXT(Q543, "$#,###")</f>
        <v>$35,788</v>
      </c>
      <c r="S543" s="68" t="s">
        <v>307</v>
      </c>
      <c r="T543" s="68" t="s">
        <v>8</v>
      </c>
      <c r="U543" s="68" t="s">
        <v>462</v>
      </c>
      <c r="V543" s="61">
        <v>1766.7478554899999</v>
      </c>
      <c r="W543" s="61">
        <v>1674.4268572799999</v>
      </c>
      <c r="X543" s="61">
        <f>W543-V543</f>
        <v>-92.320998209999971</v>
      </c>
      <c r="Y543" s="72">
        <f>X543/V543</f>
        <v>-5.2254767381277017E-2</v>
      </c>
      <c r="Z543" s="61">
        <v>1674.4268572799999</v>
      </c>
      <c r="AA543" s="61">
        <v>1728.66260109</v>
      </c>
      <c r="AB543" s="61">
        <f>AA543-Z543</f>
        <v>54.235743810000031</v>
      </c>
      <c r="AC543" s="72">
        <f>AB543/Z543</f>
        <v>3.2390631799887964E-2</v>
      </c>
      <c r="AD543" s="61">
        <v>736.71938087700005</v>
      </c>
      <c r="AE543" s="61">
        <v>184.17984521899999</v>
      </c>
      <c r="AF543" s="61">
        <v>488.13703583400002</v>
      </c>
      <c r="AG543" s="61">
        <v>162.71234527799999</v>
      </c>
      <c r="AH543" s="62">
        <v>9.6000000000000002E-2</v>
      </c>
      <c r="AI543" s="61">
        <v>1648.01412727</v>
      </c>
      <c r="AJ543" s="61">
        <v>1339.12048813</v>
      </c>
      <c r="AK543" s="63">
        <f>AJ543/AI543</f>
        <v>0.81256614610962441</v>
      </c>
      <c r="AL543" s="73">
        <v>127.1</v>
      </c>
      <c r="AM543" s="74">
        <v>1.1857070000000001</v>
      </c>
      <c r="AN543" s="74">
        <v>1.171243</v>
      </c>
      <c r="AO543" s="75">
        <v>7.6153328160599998E-3</v>
      </c>
      <c r="AP543" s="75">
        <v>4.1314464265299999E-2</v>
      </c>
      <c r="AQ543" s="75">
        <v>6.1022270256899998E-2</v>
      </c>
      <c r="AR543" s="75">
        <v>0.24338225383100001</v>
      </c>
      <c r="AS543" s="75">
        <v>0.23026315847699999</v>
      </c>
      <c r="AT543" s="75">
        <v>0.21245560113299999</v>
      </c>
      <c r="AU543" s="75">
        <v>0.13824635669499999</v>
      </c>
      <c r="AV543" s="75">
        <v>6.5700562525700001E-2</v>
      </c>
      <c r="AW543" s="61">
        <v>0</v>
      </c>
      <c r="AX543" s="61">
        <v>0</v>
      </c>
      <c r="AY543" s="61">
        <v>0</v>
      </c>
      <c r="AZ543" s="61">
        <v>0</v>
      </c>
      <c r="BA543" s="61">
        <v>0</v>
      </c>
      <c r="BB543" s="61">
        <f>SUM(AW543:BA543)</f>
        <v>0</v>
      </c>
      <c r="BC543" s="61">
        <f>BA543-AW543</f>
        <v>0</v>
      </c>
      <c r="BD543" s="62">
        <v>0</v>
      </c>
      <c r="BE543" s="67">
        <f>IF(K543&lt;BE$6,1,0)</f>
        <v>1</v>
      </c>
      <c r="BF543" s="67">
        <f>+IF(AND(K543&gt;=BF$5,K543&lt;BF$6),1,0)</f>
        <v>0</v>
      </c>
      <c r="BG543" s="67">
        <f>+IF(AND(K543&gt;=BG$5,K543&lt;BG$6),1,0)</f>
        <v>0</v>
      </c>
      <c r="BH543" s="67">
        <f>+IF(AND(K543&gt;=BH$5,K543&lt;BH$6),1,0)</f>
        <v>0</v>
      </c>
      <c r="BI543" s="67">
        <f>+IF(K543&gt;=BI$6,1,0)</f>
        <v>0</v>
      </c>
      <c r="BJ543" s="67">
        <f>IF(M543&lt;BJ$6,1,0)</f>
        <v>0</v>
      </c>
      <c r="BK543" s="67">
        <f>+IF(AND(M543&gt;=BK$5,M543&lt;BK$6),1,0)</f>
        <v>1</v>
      </c>
      <c r="BL543" s="67">
        <f>+IF(AND(M543&gt;=BL$5,M543&lt;BL$6),1,0)</f>
        <v>0</v>
      </c>
      <c r="BM543" s="67">
        <f>+IF(AND(M543&gt;=BM$5,M543&lt;BM$6),1,0)</f>
        <v>0</v>
      </c>
      <c r="BN543" s="67">
        <f>+IF(M543&gt;=BN$6,1,0)</f>
        <v>0</v>
      </c>
      <c r="BO543" s="67" t="str">
        <f>+IF(M543&gt;=BO$6,"YES","NO")</f>
        <v>NO</v>
      </c>
      <c r="BP543" s="67" t="str">
        <f>+IF(K543&gt;=BP$6,"YES","NO")</f>
        <v>NO</v>
      </c>
      <c r="BQ543" s="67" t="str">
        <f>+IF(ISERROR(VLOOKUP(E543,'[1]Hi Tech List (2020)'!$A$2:$B$84,1,FALSE)),"NO","YES")</f>
        <v>NO</v>
      </c>
      <c r="BR543" s="67" t="str">
        <f>IF(AL543&gt;=BR$6,"YES","NO")</f>
        <v>YES</v>
      </c>
      <c r="BS543" s="67" t="str">
        <f>IF(AB543&gt;BS$6,"YES","NO")</f>
        <v>NO</v>
      </c>
      <c r="BT543" s="67" t="str">
        <f>IF(AC543&gt;BT$6,"YES","NO")</f>
        <v>NO</v>
      </c>
      <c r="BU543" s="67" t="str">
        <f>IF(AD543&gt;BU$6,"YES","NO")</f>
        <v>YES</v>
      </c>
      <c r="BV543" s="67" t="str">
        <f>IF(OR(BS543="YES",BT543="YES",BU543="YES"),"YES","NO")</f>
        <v>YES</v>
      </c>
      <c r="BW543" s="67" t="str">
        <f>+IF(BE543=1,BE$8,IF(BF543=1,BF$8,IF(BG543=1,BG$8,IF(BH543=1,BH$8,BI$8))))</f>
        <v>&lt;$15</v>
      </c>
      <c r="BX543" s="67" t="str">
        <f>+IF(BJ543=1,BJ$8,IF(BK543=1,BK$8,IF(BL543=1,BL$8,IF(BM543=1,BM$8,BN$8))))</f>
        <v>$15-20</v>
      </c>
    </row>
    <row r="544" spans="1:76" hidden="1" x14ac:dyDescent="0.2">
      <c r="A544" s="77" t="str">
        <f t="shared" si="36"/>
        <v>47-0000</v>
      </c>
      <c r="B544" s="77" t="str">
        <f>VLOOKUP(A544,'[1]2- &amp; 3-digit SOC'!$A$1:$B$121,2,FALSE)</f>
        <v>Construction and Extraction Occupations</v>
      </c>
      <c r="C544" s="77" t="str">
        <f t="shared" si="37"/>
        <v>47-0000 Construction and Extraction Occupations</v>
      </c>
      <c r="D544" s="77" t="str">
        <f t="shared" si="38"/>
        <v>47-2000</v>
      </c>
      <c r="E544" s="77" t="str">
        <f>VLOOKUP(D544,'[1]2- &amp; 3-digit SOC'!$A$1:$B$121,2,FALSE)</f>
        <v>Construction Trades Workers</v>
      </c>
      <c r="F544" s="77" t="str">
        <f t="shared" si="39"/>
        <v>47-2000 Construction Trades Workers</v>
      </c>
      <c r="G544" s="77" t="s">
        <v>1704</v>
      </c>
      <c r="H544" s="77" t="s">
        <v>1705</v>
      </c>
      <c r="I544" s="77" t="s">
        <v>1706</v>
      </c>
      <c r="J544" s="78" t="str">
        <f>CONCATENATE(H544, " (", R544, ")")</f>
        <v>Insulation Workers, Floor, Ceiling, and Wall ($42,134)</v>
      </c>
      <c r="K544" s="70">
        <v>11.3942341816</v>
      </c>
      <c r="L544" s="70">
        <v>14.9068531051</v>
      </c>
      <c r="M544" s="70">
        <v>20.256763174</v>
      </c>
      <c r="N544" s="70">
        <v>20.797088628600001</v>
      </c>
      <c r="O544" s="70">
        <v>24.264332281000002</v>
      </c>
      <c r="P544" s="70">
        <v>31.398908261100001</v>
      </c>
      <c r="Q544" s="71">
        <v>42134.067402000001</v>
      </c>
      <c r="R544" s="71" t="str">
        <f>TEXT(Q544, "$#,###")</f>
        <v>$42,134</v>
      </c>
      <c r="S544" s="68" t="s">
        <v>484</v>
      </c>
      <c r="T544" s="68" t="s">
        <v>8</v>
      </c>
      <c r="U544" s="68" t="s">
        <v>317</v>
      </c>
      <c r="V544" s="61">
        <v>1010.55593584</v>
      </c>
      <c r="W544" s="61">
        <v>1226.03984664</v>
      </c>
      <c r="X544" s="61">
        <f>W544-V544</f>
        <v>215.48391079999999</v>
      </c>
      <c r="Y544" s="72">
        <f>X544/V544</f>
        <v>0.21323303654723896</v>
      </c>
      <c r="Z544" s="61">
        <v>1226.03984664</v>
      </c>
      <c r="AA544" s="61">
        <v>1281.09031084</v>
      </c>
      <c r="AB544" s="61">
        <f>AA544-Z544</f>
        <v>55.050464200000079</v>
      </c>
      <c r="AC544" s="72">
        <f>AB544/Z544</f>
        <v>4.490104000360802E-2</v>
      </c>
      <c r="AD544" s="61">
        <v>541.10018716299999</v>
      </c>
      <c r="AE544" s="61">
        <v>135.27504679099999</v>
      </c>
      <c r="AF544" s="61">
        <v>347.73966633100002</v>
      </c>
      <c r="AG544" s="61">
        <v>115.91322211000001</v>
      </c>
      <c r="AH544" s="62">
        <v>9.2999999999999999E-2</v>
      </c>
      <c r="AI544" s="61">
        <v>1197.9406555</v>
      </c>
      <c r="AJ544" s="61">
        <v>976.92895957400003</v>
      </c>
      <c r="AK544" s="63">
        <f>AJ544/AI544</f>
        <v>0.81550697448050669</v>
      </c>
      <c r="AL544" s="73">
        <v>129.19999999999999</v>
      </c>
      <c r="AM544" s="74">
        <v>1.42076</v>
      </c>
      <c r="AN544" s="74">
        <v>1.4489069999999999</v>
      </c>
      <c r="AO544" s="76" t="s">
        <v>90</v>
      </c>
      <c r="AP544" s="75">
        <v>4.63631911769E-2</v>
      </c>
      <c r="AQ544" s="75">
        <v>7.1754925828500002E-2</v>
      </c>
      <c r="AR544" s="75">
        <v>0.24086970918299999</v>
      </c>
      <c r="AS544" s="75">
        <v>0.242361099857</v>
      </c>
      <c r="AT544" s="75">
        <v>0.198402909549</v>
      </c>
      <c r="AU544" s="75">
        <v>0.144845997965</v>
      </c>
      <c r="AV544" s="75">
        <v>4.82169123591E-2</v>
      </c>
      <c r="AW544" s="61">
        <v>0</v>
      </c>
      <c r="AX544" s="61">
        <v>0</v>
      </c>
      <c r="AY544" s="61">
        <v>0</v>
      </c>
      <c r="AZ544" s="61">
        <v>0</v>
      </c>
      <c r="BA544" s="61">
        <v>0</v>
      </c>
      <c r="BB544" s="61">
        <f>SUM(AW544:BA544)</f>
        <v>0</v>
      </c>
      <c r="BC544" s="61">
        <f>BA544-AW544</f>
        <v>0</v>
      </c>
      <c r="BD544" s="62">
        <v>0</v>
      </c>
      <c r="BE544" s="67">
        <f>IF(K544&lt;BE$6,1,0)</f>
        <v>1</v>
      </c>
      <c r="BF544" s="67">
        <f>+IF(AND(K544&gt;=BF$5,K544&lt;BF$6),1,0)</f>
        <v>0</v>
      </c>
      <c r="BG544" s="67">
        <f>+IF(AND(K544&gt;=BG$5,K544&lt;BG$6),1,0)</f>
        <v>0</v>
      </c>
      <c r="BH544" s="67">
        <f>+IF(AND(K544&gt;=BH$5,K544&lt;BH$6),1,0)</f>
        <v>0</v>
      </c>
      <c r="BI544" s="67">
        <f>+IF(K544&gt;=BI$6,1,0)</f>
        <v>0</v>
      </c>
      <c r="BJ544" s="67">
        <f>IF(M544&lt;BJ$6,1,0)</f>
        <v>0</v>
      </c>
      <c r="BK544" s="67">
        <f>+IF(AND(M544&gt;=BK$5,M544&lt;BK$6),1,0)</f>
        <v>0</v>
      </c>
      <c r="BL544" s="67">
        <f>+IF(AND(M544&gt;=BL$5,M544&lt;BL$6),1,0)</f>
        <v>1</v>
      </c>
      <c r="BM544" s="67">
        <f>+IF(AND(M544&gt;=BM$5,M544&lt;BM$6),1,0)</f>
        <v>0</v>
      </c>
      <c r="BN544" s="67">
        <f>+IF(M544&gt;=BN$6,1,0)</f>
        <v>0</v>
      </c>
      <c r="BO544" s="67" t="str">
        <f>+IF(M544&gt;=BO$6,"YES","NO")</f>
        <v>NO</v>
      </c>
      <c r="BP544" s="67" t="str">
        <f>+IF(K544&gt;=BP$6,"YES","NO")</f>
        <v>NO</v>
      </c>
      <c r="BQ544" s="67" t="str">
        <f>+IF(ISERROR(VLOOKUP(E544,'[1]Hi Tech List (2020)'!$A$2:$B$84,1,FALSE)),"NO","YES")</f>
        <v>NO</v>
      </c>
      <c r="BR544" s="67" t="str">
        <f>IF(AL544&gt;=BR$6,"YES","NO")</f>
        <v>YES</v>
      </c>
      <c r="BS544" s="67" t="str">
        <f>IF(AB544&gt;BS$6,"YES","NO")</f>
        <v>NO</v>
      </c>
      <c r="BT544" s="67" t="str">
        <f>IF(AC544&gt;BT$6,"YES","NO")</f>
        <v>NO</v>
      </c>
      <c r="BU544" s="67" t="str">
        <f>IF(AD544&gt;BU$6,"YES","NO")</f>
        <v>YES</v>
      </c>
      <c r="BV544" s="67" t="str">
        <f>IF(OR(BS544="YES",BT544="YES",BU544="YES"),"YES","NO")</f>
        <v>YES</v>
      </c>
      <c r="BW544" s="67" t="str">
        <f>+IF(BE544=1,BE$8,IF(BF544=1,BF$8,IF(BG544=1,BG$8,IF(BH544=1,BH$8,BI$8))))</f>
        <v>&lt;$15</v>
      </c>
      <c r="BX544" s="67" t="str">
        <f>+IF(BJ544=1,BJ$8,IF(BK544=1,BK$8,IF(BL544=1,BL$8,IF(BM544=1,BM$8,BN$8))))</f>
        <v>$20-25</v>
      </c>
    </row>
    <row r="545" spans="1:76" hidden="1" x14ac:dyDescent="0.2">
      <c r="A545" s="77" t="str">
        <f t="shared" si="36"/>
        <v>47-0000</v>
      </c>
      <c r="B545" s="77" t="str">
        <f>VLOOKUP(A545,'[1]2- &amp; 3-digit SOC'!$A$1:$B$121,2,FALSE)</f>
        <v>Construction and Extraction Occupations</v>
      </c>
      <c r="C545" s="77" t="str">
        <f t="shared" si="37"/>
        <v>47-0000 Construction and Extraction Occupations</v>
      </c>
      <c r="D545" s="77" t="str">
        <f t="shared" si="38"/>
        <v>47-2000</v>
      </c>
      <c r="E545" s="77" t="str">
        <f>VLOOKUP(D545,'[1]2- &amp; 3-digit SOC'!$A$1:$B$121,2,FALSE)</f>
        <v>Construction Trades Workers</v>
      </c>
      <c r="F545" s="77" t="str">
        <f t="shared" si="39"/>
        <v>47-2000 Construction Trades Workers</v>
      </c>
      <c r="G545" s="77" t="s">
        <v>1707</v>
      </c>
      <c r="H545" s="77" t="s">
        <v>1708</v>
      </c>
      <c r="I545" s="77" t="s">
        <v>1709</v>
      </c>
      <c r="J545" s="78" t="str">
        <f>CONCATENATE(H545, " (", R545, ")")</f>
        <v>Insulation Workers, Mechanical ($44,682)</v>
      </c>
      <c r="K545" s="70">
        <v>14.516881783400001</v>
      </c>
      <c r="L545" s="70">
        <v>18.295831337100001</v>
      </c>
      <c r="M545" s="70">
        <v>21.481741428999999</v>
      </c>
      <c r="N545" s="70">
        <v>21.468261673400001</v>
      </c>
      <c r="O545" s="70">
        <v>24.738603969300001</v>
      </c>
      <c r="P545" s="70">
        <v>28.568754740999999</v>
      </c>
      <c r="Q545" s="71">
        <v>44682.0221724</v>
      </c>
      <c r="R545" s="71" t="str">
        <f>TEXT(Q545, "$#,###")</f>
        <v>$44,682</v>
      </c>
      <c r="S545" s="68" t="s">
        <v>307</v>
      </c>
      <c r="T545" s="68" t="s">
        <v>8</v>
      </c>
      <c r="U545" s="68" t="s">
        <v>462</v>
      </c>
      <c r="V545" s="61">
        <v>548.67200597700003</v>
      </c>
      <c r="W545" s="61">
        <v>708.20589730100005</v>
      </c>
      <c r="X545" s="61">
        <f>W545-V545</f>
        <v>159.53389132400002</v>
      </c>
      <c r="Y545" s="72">
        <f>X545/V545</f>
        <v>0.29076367955008731</v>
      </c>
      <c r="Z545" s="61">
        <v>708.20589730100005</v>
      </c>
      <c r="AA545" s="61">
        <v>747.06380611099996</v>
      </c>
      <c r="AB545" s="61">
        <f>AA545-Z545</f>
        <v>38.857908809999913</v>
      </c>
      <c r="AC545" s="72">
        <f>AB545/Z545</f>
        <v>5.4868095504554397E-2</v>
      </c>
      <c r="AD545" s="61">
        <v>318.58200919500001</v>
      </c>
      <c r="AE545" s="61">
        <v>79.645502298699995</v>
      </c>
      <c r="AF545" s="61">
        <v>201.65433742499999</v>
      </c>
      <c r="AG545" s="61">
        <v>67.218112474999998</v>
      </c>
      <c r="AH545" s="62">
        <v>9.2999999999999999E-2</v>
      </c>
      <c r="AI545" s="61">
        <v>689.91671950600005</v>
      </c>
      <c r="AJ545" s="61">
        <v>485.49733612799997</v>
      </c>
      <c r="AK545" s="63">
        <f>AJ545/AI545</f>
        <v>0.70370426227042282</v>
      </c>
      <c r="AL545" s="73">
        <v>133.9</v>
      </c>
      <c r="AM545" s="74">
        <v>1.0061530000000001</v>
      </c>
      <c r="AN545" s="74">
        <v>1.011458</v>
      </c>
      <c r="AO545" s="76" t="s">
        <v>90</v>
      </c>
      <c r="AP545" s="75">
        <v>5.6308535154599999E-2</v>
      </c>
      <c r="AQ545" s="75">
        <v>8.9963629695000005E-2</v>
      </c>
      <c r="AR545" s="75">
        <v>0.28412631083700002</v>
      </c>
      <c r="AS545" s="75">
        <v>0.24883014576900001</v>
      </c>
      <c r="AT545" s="75">
        <v>0.175268386719</v>
      </c>
      <c r="AU545" s="75">
        <v>0.109490570393</v>
      </c>
      <c r="AV545" s="75">
        <v>3.0061984662599999E-2</v>
      </c>
      <c r="AW545" s="61">
        <v>0</v>
      </c>
      <c r="AX545" s="61">
        <v>0</v>
      </c>
      <c r="AY545" s="61">
        <v>0</v>
      </c>
      <c r="AZ545" s="61">
        <v>0</v>
      </c>
      <c r="BA545" s="61">
        <v>0</v>
      </c>
      <c r="BB545" s="61">
        <f>SUM(AW545:BA545)</f>
        <v>0</v>
      </c>
      <c r="BC545" s="61">
        <f>BA545-AW545</f>
        <v>0</v>
      </c>
      <c r="BD545" s="62">
        <v>0</v>
      </c>
      <c r="BE545" s="67">
        <f>IF(K545&lt;BE$6,1,0)</f>
        <v>1</v>
      </c>
      <c r="BF545" s="67">
        <f>+IF(AND(K545&gt;=BF$5,K545&lt;BF$6),1,0)</f>
        <v>0</v>
      </c>
      <c r="BG545" s="67">
        <f>+IF(AND(K545&gt;=BG$5,K545&lt;BG$6),1,0)</f>
        <v>0</v>
      </c>
      <c r="BH545" s="67">
        <f>+IF(AND(K545&gt;=BH$5,K545&lt;BH$6),1,0)</f>
        <v>0</v>
      </c>
      <c r="BI545" s="67">
        <f>+IF(K545&gt;=BI$6,1,0)</f>
        <v>0</v>
      </c>
      <c r="BJ545" s="67">
        <f>IF(M545&lt;BJ$6,1,0)</f>
        <v>0</v>
      </c>
      <c r="BK545" s="67">
        <f>+IF(AND(M545&gt;=BK$5,M545&lt;BK$6),1,0)</f>
        <v>0</v>
      </c>
      <c r="BL545" s="67">
        <f>+IF(AND(M545&gt;=BL$5,M545&lt;BL$6),1,0)</f>
        <v>1</v>
      </c>
      <c r="BM545" s="67">
        <f>+IF(AND(M545&gt;=BM$5,M545&lt;BM$6),1,0)</f>
        <v>0</v>
      </c>
      <c r="BN545" s="67">
        <f>+IF(M545&gt;=BN$6,1,0)</f>
        <v>0</v>
      </c>
      <c r="BO545" s="67" t="str">
        <f>+IF(M545&gt;=BO$6,"YES","NO")</f>
        <v>YES</v>
      </c>
      <c r="BP545" s="67" t="str">
        <f>+IF(K545&gt;=BP$6,"YES","NO")</f>
        <v>NO</v>
      </c>
      <c r="BQ545" s="67" t="str">
        <f>+IF(ISERROR(VLOOKUP(E545,'[1]Hi Tech List (2020)'!$A$2:$B$84,1,FALSE)),"NO","YES")</f>
        <v>NO</v>
      </c>
      <c r="BR545" s="67" t="str">
        <f>IF(AL545&gt;=BR$6,"YES","NO")</f>
        <v>YES</v>
      </c>
      <c r="BS545" s="67" t="str">
        <f>IF(AB545&gt;BS$6,"YES","NO")</f>
        <v>NO</v>
      </c>
      <c r="BT545" s="67" t="str">
        <f>IF(AC545&gt;BT$6,"YES","NO")</f>
        <v>NO</v>
      </c>
      <c r="BU545" s="67" t="str">
        <f>IF(AD545&gt;BU$6,"YES","NO")</f>
        <v>YES</v>
      </c>
      <c r="BV545" s="67" t="str">
        <f>IF(OR(BS545="YES",BT545="YES",BU545="YES"),"YES","NO")</f>
        <v>YES</v>
      </c>
      <c r="BW545" s="67" t="str">
        <f>+IF(BE545=1,BE$8,IF(BF545=1,BF$8,IF(BG545=1,BG$8,IF(BH545=1,BH$8,BI$8))))</f>
        <v>&lt;$15</v>
      </c>
      <c r="BX545" s="67" t="str">
        <f>+IF(BJ545=1,BJ$8,IF(BK545=1,BK$8,IF(BL545=1,BL$8,IF(BM545=1,BM$8,BN$8))))</f>
        <v>$20-25</v>
      </c>
    </row>
    <row r="546" spans="1:76" hidden="1" x14ac:dyDescent="0.2">
      <c r="A546" s="77" t="str">
        <f t="shared" si="36"/>
        <v>47-0000</v>
      </c>
      <c r="B546" s="77" t="str">
        <f>VLOOKUP(A546,'[1]2- &amp; 3-digit SOC'!$A$1:$B$121,2,FALSE)</f>
        <v>Construction and Extraction Occupations</v>
      </c>
      <c r="C546" s="77" t="str">
        <f t="shared" si="37"/>
        <v>47-0000 Construction and Extraction Occupations</v>
      </c>
      <c r="D546" s="77" t="str">
        <f t="shared" si="38"/>
        <v>47-2000</v>
      </c>
      <c r="E546" s="77" t="str">
        <f>VLOOKUP(D546,'[1]2- &amp; 3-digit SOC'!$A$1:$B$121,2,FALSE)</f>
        <v>Construction Trades Workers</v>
      </c>
      <c r="F546" s="77" t="str">
        <f t="shared" si="39"/>
        <v>47-2000 Construction Trades Workers</v>
      </c>
      <c r="G546" s="77" t="s">
        <v>1710</v>
      </c>
      <c r="H546" s="77" t="s">
        <v>1711</v>
      </c>
      <c r="I546" s="77" t="s">
        <v>1712</v>
      </c>
      <c r="J546" s="78" t="str">
        <f>CONCATENATE(H546, " (", R546, ")")</f>
        <v>Painters, Construction and Maintenance ($34,562)</v>
      </c>
      <c r="K546" s="70">
        <v>7.4689211952000001</v>
      </c>
      <c r="L546" s="70">
        <v>12.2823982659</v>
      </c>
      <c r="M546" s="70">
        <v>16.616401675300001</v>
      </c>
      <c r="N546" s="70">
        <v>19.1932845772</v>
      </c>
      <c r="O546" s="70">
        <v>21.004147185600001</v>
      </c>
      <c r="P546" s="70">
        <v>29.9488667812</v>
      </c>
      <c r="Q546" s="71">
        <v>34562.1154847</v>
      </c>
      <c r="R546" s="71" t="str">
        <f>TEXT(Q546, "$#,###")</f>
        <v>$34,562</v>
      </c>
      <c r="S546" s="68" t="s">
        <v>484</v>
      </c>
      <c r="T546" s="68" t="s">
        <v>8</v>
      </c>
      <c r="U546" s="68" t="s">
        <v>85</v>
      </c>
      <c r="V546" s="61">
        <v>9094.7292743500002</v>
      </c>
      <c r="W546" s="61">
        <v>9374.9071611899999</v>
      </c>
      <c r="X546" s="61">
        <f>W546-V546</f>
        <v>280.1778868399997</v>
      </c>
      <c r="Y546" s="72">
        <f>X546/V546</f>
        <v>3.0806621988209101E-2</v>
      </c>
      <c r="Z546" s="61">
        <v>9374.9071611899999</v>
      </c>
      <c r="AA546" s="61">
        <v>9719.7674213699993</v>
      </c>
      <c r="AB546" s="61">
        <f>AA546-Z546</f>
        <v>344.86026017999939</v>
      </c>
      <c r="AC546" s="72">
        <f>AB546/Z546</f>
        <v>3.6785458698475763E-2</v>
      </c>
      <c r="AD546" s="61">
        <v>3688.6243766900002</v>
      </c>
      <c r="AE546" s="61">
        <v>922.15609417200005</v>
      </c>
      <c r="AF546" s="61">
        <v>2425.06118208</v>
      </c>
      <c r="AG546" s="61">
        <v>808.353727359</v>
      </c>
      <c r="AH546" s="62">
        <v>8.5000000000000006E-2</v>
      </c>
      <c r="AI546" s="61">
        <v>9205.8052624899992</v>
      </c>
      <c r="AJ546" s="61">
        <v>2755.78199976</v>
      </c>
      <c r="AK546" s="63">
        <f>AJ546/AI546</f>
        <v>0.29935262817134717</v>
      </c>
      <c r="AL546" s="73">
        <v>136.30000000000001</v>
      </c>
      <c r="AM546" s="74">
        <v>0.90561400000000003</v>
      </c>
      <c r="AN546" s="74">
        <v>0.91283999999999998</v>
      </c>
      <c r="AO546" s="75">
        <v>1.1893056283200001E-2</v>
      </c>
      <c r="AP546" s="75">
        <v>3.4230665542900003E-2</v>
      </c>
      <c r="AQ546" s="75">
        <v>4.0058000725900003E-2</v>
      </c>
      <c r="AR546" s="75">
        <v>0.18351092262300001</v>
      </c>
      <c r="AS546" s="75">
        <v>0.26325942251099999</v>
      </c>
      <c r="AT546" s="75">
        <v>0.23438989347899999</v>
      </c>
      <c r="AU546" s="75">
        <v>0.17627114801800001</v>
      </c>
      <c r="AV546" s="75">
        <v>5.6386890816999997E-2</v>
      </c>
      <c r="AW546" s="61">
        <v>0</v>
      </c>
      <c r="AX546" s="61">
        <v>0</v>
      </c>
      <c r="AY546" s="61">
        <v>0</v>
      </c>
      <c r="AZ546" s="61">
        <v>0</v>
      </c>
      <c r="BA546" s="61">
        <v>0</v>
      </c>
      <c r="BB546" s="61">
        <f>SUM(AW546:BA546)</f>
        <v>0</v>
      </c>
      <c r="BC546" s="61">
        <f>BA546-AW546</f>
        <v>0</v>
      </c>
      <c r="BD546" s="62">
        <v>0</v>
      </c>
      <c r="BE546" s="67">
        <f>IF(K546&lt;BE$6,1,0)</f>
        <v>1</v>
      </c>
      <c r="BF546" s="67">
        <f>+IF(AND(K546&gt;=BF$5,K546&lt;BF$6),1,0)</f>
        <v>0</v>
      </c>
      <c r="BG546" s="67">
        <f>+IF(AND(K546&gt;=BG$5,K546&lt;BG$6),1,0)</f>
        <v>0</v>
      </c>
      <c r="BH546" s="67">
        <f>+IF(AND(K546&gt;=BH$5,K546&lt;BH$6),1,0)</f>
        <v>0</v>
      </c>
      <c r="BI546" s="67">
        <f>+IF(K546&gt;=BI$6,1,0)</f>
        <v>0</v>
      </c>
      <c r="BJ546" s="67">
        <f>IF(M546&lt;BJ$6,1,0)</f>
        <v>0</v>
      </c>
      <c r="BK546" s="67">
        <f>+IF(AND(M546&gt;=BK$5,M546&lt;BK$6),1,0)</f>
        <v>1</v>
      </c>
      <c r="BL546" s="67">
        <f>+IF(AND(M546&gt;=BL$5,M546&lt;BL$6),1,0)</f>
        <v>0</v>
      </c>
      <c r="BM546" s="67">
        <f>+IF(AND(M546&gt;=BM$5,M546&lt;BM$6),1,0)</f>
        <v>0</v>
      </c>
      <c r="BN546" s="67">
        <f>+IF(M546&gt;=BN$6,1,0)</f>
        <v>0</v>
      </c>
      <c r="BO546" s="67" t="str">
        <f>+IF(M546&gt;=BO$6,"YES","NO")</f>
        <v>NO</v>
      </c>
      <c r="BP546" s="67" t="str">
        <f>+IF(K546&gt;=BP$6,"YES","NO")</f>
        <v>NO</v>
      </c>
      <c r="BQ546" s="67" t="str">
        <f>+IF(ISERROR(VLOOKUP(E546,'[1]Hi Tech List (2020)'!$A$2:$B$84,1,FALSE)),"NO","YES")</f>
        <v>NO</v>
      </c>
      <c r="BR546" s="67" t="str">
        <f>IF(AL546&gt;=BR$6,"YES","NO")</f>
        <v>YES</v>
      </c>
      <c r="BS546" s="67" t="str">
        <f>IF(AB546&gt;BS$6,"YES","NO")</f>
        <v>YES</v>
      </c>
      <c r="BT546" s="67" t="str">
        <f>IF(AC546&gt;BT$6,"YES","NO")</f>
        <v>NO</v>
      </c>
      <c r="BU546" s="67" t="str">
        <f>IF(AD546&gt;BU$6,"YES","NO")</f>
        <v>YES</v>
      </c>
      <c r="BV546" s="67" t="str">
        <f>IF(OR(BS546="YES",BT546="YES",BU546="YES"),"YES","NO")</f>
        <v>YES</v>
      </c>
      <c r="BW546" s="67" t="str">
        <f>+IF(BE546=1,BE$8,IF(BF546=1,BF$8,IF(BG546=1,BG$8,IF(BH546=1,BH$8,BI$8))))</f>
        <v>&lt;$15</v>
      </c>
      <c r="BX546" s="67" t="str">
        <f>+IF(BJ546=1,BJ$8,IF(BK546=1,BK$8,IF(BL546=1,BL$8,IF(BM546=1,BM$8,BN$8))))</f>
        <v>$15-20</v>
      </c>
    </row>
    <row r="547" spans="1:76" hidden="1" x14ac:dyDescent="0.2">
      <c r="A547" s="77" t="str">
        <f t="shared" si="36"/>
        <v>47-0000</v>
      </c>
      <c r="B547" s="77" t="str">
        <f>VLOOKUP(A547,'[1]2- &amp; 3-digit SOC'!$A$1:$B$121,2,FALSE)</f>
        <v>Construction and Extraction Occupations</v>
      </c>
      <c r="C547" s="77" t="str">
        <f t="shared" si="37"/>
        <v>47-0000 Construction and Extraction Occupations</v>
      </c>
      <c r="D547" s="77" t="str">
        <f t="shared" si="38"/>
        <v>47-2000</v>
      </c>
      <c r="E547" s="77" t="str">
        <f>VLOOKUP(D547,'[1]2- &amp; 3-digit SOC'!$A$1:$B$121,2,FALSE)</f>
        <v>Construction Trades Workers</v>
      </c>
      <c r="F547" s="77" t="str">
        <f t="shared" si="39"/>
        <v>47-2000 Construction Trades Workers</v>
      </c>
      <c r="G547" s="77" t="s">
        <v>1713</v>
      </c>
      <c r="H547" s="77" t="s">
        <v>1714</v>
      </c>
      <c r="I547" s="77" t="s">
        <v>1715</v>
      </c>
      <c r="J547" s="78" t="str">
        <f>CONCATENATE(H547, " (", R547, ")")</f>
        <v>Paperhangers ($36,852)</v>
      </c>
      <c r="K547" s="70">
        <v>8.5158116189800008</v>
      </c>
      <c r="L547" s="70">
        <v>13.567498222099999</v>
      </c>
      <c r="M547" s="70">
        <v>17.717406995899999</v>
      </c>
      <c r="N547" s="70">
        <v>21.731377034499999</v>
      </c>
      <c r="O547" s="70">
        <v>25.830694461499998</v>
      </c>
      <c r="P547" s="70">
        <v>40.691822406999997</v>
      </c>
      <c r="Q547" s="71">
        <v>36852.206551499999</v>
      </c>
      <c r="R547" s="71" t="str">
        <f>TEXT(Q547, "$#,###")</f>
        <v>$36,852</v>
      </c>
      <c r="S547" s="68" t="s">
        <v>484</v>
      </c>
      <c r="T547" s="68" t="s">
        <v>8</v>
      </c>
      <c r="U547" s="68" t="s">
        <v>648</v>
      </c>
      <c r="V547" s="61">
        <v>86.075459394399999</v>
      </c>
      <c r="W547" s="61">
        <v>120.897534587</v>
      </c>
      <c r="X547" s="61">
        <f>W547-V547</f>
        <v>34.822075192599996</v>
      </c>
      <c r="Y547" s="72">
        <f>X547/V547</f>
        <v>0.40455288229185438</v>
      </c>
      <c r="Z547" s="61">
        <v>120.897534587</v>
      </c>
      <c r="AA547" s="61">
        <v>119.999827905</v>
      </c>
      <c r="AB547" s="61">
        <f>AA547-Z547</f>
        <v>-0.89770668199999193</v>
      </c>
      <c r="AC547" s="72">
        <f>AB547/Z547</f>
        <v>-7.4253514355496339E-3</v>
      </c>
      <c r="AD547" s="61">
        <v>41.836112809100001</v>
      </c>
      <c r="AE547" s="61">
        <v>10.459028202300001</v>
      </c>
      <c r="AF547" s="61">
        <v>30.744370295500001</v>
      </c>
      <c r="AG547" s="61">
        <v>10.2481234318</v>
      </c>
      <c r="AH547" s="62">
        <v>8.5000000000000006E-2</v>
      </c>
      <c r="AI547" s="61">
        <v>121.130941824</v>
      </c>
      <c r="AJ547" s="61">
        <v>45.904036574099997</v>
      </c>
      <c r="AK547" s="63">
        <f>AJ547/AI547</f>
        <v>0.37896210400805208</v>
      </c>
      <c r="AL547" s="73">
        <v>136.9</v>
      </c>
      <c r="AM547" s="74">
        <v>0.90176699999999999</v>
      </c>
      <c r="AN547" s="74">
        <v>0.89009000000000005</v>
      </c>
      <c r="AO547" s="76" t="s">
        <v>90</v>
      </c>
      <c r="AP547" s="76" t="s">
        <v>90</v>
      </c>
      <c r="AQ547" s="76" t="s">
        <v>90</v>
      </c>
      <c r="AR547" s="75">
        <v>0.188523121377</v>
      </c>
      <c r="AS547" s="75">
        <v>0.24755660410399999</v>
      </c>
      <c r="AT547" s="75">
        <v>0.25140718936299999</v>
      </c>
      <c r="AU547" s="75">
        <v>0.167985574745</v>
      </c>
      <c r="AV547" s="76" t="s">
        <v>90</v>
      </c>
      <c r="AW547" s="61">
        <v>0</v>
      </c>
      <c r="AX547" s="61">
        <v>0</v>
      </c>
      <c r="AY547" s="61">
        <v>0</v>
      </c>
      <c r="AZ547" s="61">
        <v>0</v>
      </c>
      <c r="BA547" s="61">
        <v>0</v>
      </c>
      <c r="BB547" s="61">
        <f>SUM(AW547:BA547)</f>
        <v>0</v>
      </c>
      <c r="BC547" s="61">
        <f>BA547-AW547</f>
        <v>0</v>
      </c>
      <c r="BD547" s="62">
        <v>0</v>
      </c>
      <c r="BE547" s="67">
        <f>IF(K547&lt;BE$6,1,0)</f>
        <v>1</v>
      </c>
      <c r="BF547" s="67">
        <f>+IF(AND(K547&gt;=BF$5,K547&lt;BF$6),1,0)</f>
        <v>0</v>
      </c>
      <c r="BG547" s="67">
        <f>+IF(AND(K547&gt;=BG$5,K547&lt;BG$6),1,0)</f>
        <v>0</v>
      </c>
      <c r="BH547" s="67">
        <f>+IF(AND(K547&gt;=BH$5,K547&lt;BH$6),1,0)</f>
        <v>0</v>
      </c>
      <c r="BI547" s="67">
        <f>+IF(K547&gt;=BI$6,1,0)</f>
        <v>0</v>
      </c>
      <c r="BJ547" s="67">
        <f>IF(M547&lt;BJ$6,1,0)</f>
        <v>0</v>
      </c>
      <c r="BK547" s="67">
        <f>+IF(AND(M547&gt;=BK$5,M547&lt;BK$6),1,0)</f>
        <v>1</v>
      </c>
      <c r="BL547" s="67">
        <f>+IF(AND(M547&gt;=BL$5,M547&lt;BL$6),1,0)</f>
        <v>0</v>
      </c>
      <c r="BM547" s="67">
        <f>+IF(AND(M547&gt;=BM$5,M547&lt;BM$6),1,0)</f>
        <v>0</v>
      </c>
      <c r="BN547" s="67">
        <f>+IF(M547&gt;=BN$6,1,0)</f>
        <v>0</v>
      </c>
      <c r="BO547" s="67" t="str">
        <f>+IF(M547&gt;=BO$6,"YES","NO")</f>
        <v>NO</v>
      </c>
      <c r="BP547" s="67" t="str">
        <f>+IF(K547&gt;=BP$6,"YES","NO")</f>
        <v>NO</v>
      </c>
      <c r="BQ547" s="67" t="str">
        <f>+IF(ISERROR(VLOOKUP(E547,'[1]Hi Tech List (2020)'!$A$2:$B$84,1,FALSE)),"NO","YES")</f>
        <v>NO</v>
      </c>
      <c r="BR547" s="67" t="str">
        <f>IF(AL547&gt;=BR$6,"YES","NO")</f>
        <v>YES</v>
      </c>
      <c r="BS547" s="67" t="str">
        <f>IF(AB547&gt;BS$6,"YES","NO")</f>
        <v>NO</v>
      </c>
      <c r="BT547" s="67" t="str">
        <f>IF(AC547&gt;BT$6,"YES","NO")</f>
        <v>NO</v>
      </c>
      <c r="BU547" s="67" t="str">
        <f>IF(AD547&gt;BU$6,"YES","NO")</f>
        <v>NO</v>
      </c>
      <c r="BV547" s="67" t="str">
        <f>IF(OR(BS547="YES",BT547="YES",BU547="YES"),"YES","NO")</f>
        <v>NO</v>
      </c>
      <c r="BW547" s="67" t="str">
        <f>+IF(BE547=1,BE$8,IF(BF547=1,BF$8,IF(BG547=1,BG$8,IF(BH547=1,BH$8,BI$8))))</f>
        <v>&lt;$15</v>
      </c>
      <c r="BX547" s="67" t="str">
        <f>+IF(BJ547=1,BJ$8,IF(BK547=1,BK$8,IF(BL547=1,BL$8,IF(BM547=1,BM$8,BN$8))))</f>
        <v>$15-20</v>
      </c>
    </row>
    <row r="548" spans="1:76" hidden="1" x14ac:dyDescent="0.2">
      <c r="A548" s="77" t="str">
        <f t="shared" si="36"/>
        <v>47-0000</v>
      </c>
      <c r="B548" s="77" t="str">
        <f>VLOOKUP(A548,'[1]2- &amp; 3-digit SOC'!$A$1:$B$121,2,FALSE)</f>
        <v>Construction and Extraction Occupations</v>
      </c>
      <c r="C548" s="77" t="str">
        <f t="shared" si="37"/>
        <v>47-0000 Construction and Extraction Occupations</v>
      </c>
      <c r="D548" s="77" t="str">
        <f t="shared" si="38"/>
        <v>47-2000</v>
      </c>
      <c r="E548" s="77" t="str">
        <f>VLOOKUP(D548,'[1]2- &amp; 3-digit SOC'!$A$1:$B$121,2,FALSE)</f>
        <v>Construction Trades Workers</v>
      </c>
      <c r="F548" s="77" t="str">
        <f t="shared" si="39"/>
        <v>47-2000 Construction Trades Workers</v>
      </c>
      <c r="G548" s="77" t="s">
        <v>1716</v>
      </c>
      <c r="H548" s="77" t="s">
        <v>1717</v>
      </c>
      <c r="I548" s="77" t="s">
        <v>1718</v>
      </c>
      <c r="J548" s="78" t="str">
        <f>CONCATENATE(H548, " (", R548, ")")</f>
        <v>Pipelayers ($35,413)</v>
      </c>
      <c r="K548" s="70">
        <v>13.218215842399999</v>
      </c>
      <c r="L548" s="70">
        <v>14.8722094279</v>
      </c>
      <c r="M548" s="70">
        <v>17.025283948399998</v>
      </c>
      <c r="N548" s="70">
        <v>18.136360727100001</v>
      </c>
      <c r="O548" s="70">
        <v>19.490605573100002</v>
      </c>
      <c r="P548" s="70">
        <v>24.138741022400001</v>
      </c>
      <c r="Q548" s="71">
        <v>35412.590612799999</v>
      </c>
      <c r="R548" s="71" t="str">
        <f>TEXT(Q548, "$#,###")</f>
        <v>$35,413</v>
      </c>
      <c r="S548" s="68" t="s">
        <v>484</v>
      </c>
      <c r="T548" s="68" t="s">
        <v>8</v>
      </c>
      <c r="U548" s="68" t="s">
        <v>317</v>
      </c>
      <c r="V548" s="61">
        <v>984.17319143600002</v>
      </c>
      <c r="W548" s="61">
        <v>1030.39320911</v>
      </c>
      <c r="X548" s="61">
        <f>W548-V548</f>
        <v>46.220017674000019</v>
      </c>
      <c r="Y548" s="72">
        <f>X548/V548</f>
        <v>4.696329678169827E-2</v>
      </c>
      <c r="Z548" s="61">
        <v>1030.39320911</v>
      </c>
      <c r="AA548" s="61">
        <v>1098.71141068</v>
      </c>
      <c r="AB548" s="61">
        <f>AA548-Z548</f>
        <v>68.318201569999928</v>
      </c>
      <c r="AC548" s="72">
        <f>AB548/Z548</f>
        <v>6.6303039428035074E-2</v>
      </c>
      <c r="AD548" s="61">
        <v>484.34272827900003</v>
      </c>
      <c r="AE548" s="61">
        <v>121.08568207</v>
      </c>
      <c r="AF548" s="61">
        <v>301.02071541999999</v>
      </c>
      <c r="AG548" s="61">
        <v>100.340238473</v>
      </c>
      <c r="AH548" s="62">
        <v>9.5000000000000001E-2</v>
      </c>
      <c r="AI548" s="61">
        <v>994.57738723399996</v>
      </c>
      <c r="AJ548" s="61">
        <v>698.10642788200005</v>
      </c>
      <c r="AK548" s="63">
        <f>AJ548/AI548</f>
        <v>0.70191262826062273</v>
      </c>
      <c r="AL548" s="73">
        <v>124.9</v>
      </c>
      <c r="AM548" s="74">
        <v>1.0061260000000001</v>
      </c>
      <c r="AN548" s="74">
        <v>1.0238799999999999</v>
      </c>
      <c r="AO548" s="76" t="s">
        <v>90</v>
      </c>
      <c r="AP548" s="75">
        <v>3.9443078383900002E-2</v>
      </c>
      <c r="AQ548" s="75">
        <v>6.24519714054E-2</v>
      </c>
      <c r="AR548" s="75">
        <v>0.259015301393</v>
      </c>
      <c r="AS548" s="75">
        <v>0.240938788283</v>
      </c>
      <c r="AT548" s="75">
        <v>0.20756454326500001</v>
      </c>
      <c r="AU548" s="75">
        <v>0.14286767390499999</v>
      </c>
      <c r="AV548" s="75">
        <v>4.2582405735499998E-2</v>
      </c>
      <c r="AW548" s="61">
        <v>0</v>
      </c>
      <c r="AX548" s="61">
        <v>0</v>
      </c>
      <c r="AY548" s="61">
        <v>0</v>
      </c>
      <c r="AZ548" s="61">
        <v>0</v>
      </c>
      <c r="BA548" s="61">
        <v>0</v>
      </c>
      <c r="BB548" s="61">
        <f>SUM(AW548:BA548)</f>
        <v>0</v>
      </c>
      <c r="BC548" s="61">
        <f>BA548-AW548</f>
        <v>0</v>
      </c>
      <c r="BD548" s="62">
        <v>0</v>
      </c>
      <c r="BE548" s="67">
        <f>IF(K548&lt;BE$6,1,0)</f>
        <v>1</v>
      </c>
      <c r="BF548" s="67">
        <f>+IF(AND(K548&gt;=BF$5,K548&lt;BF$6),1,0)</f>
        <v>0</v>
      </c>
      <c r="BG548" s="67">
        <f>+IF(AND(K548&gt;=BG$5,K548&lt;BG$6),1,0)</f>
        <v>0</v>
      </c>
      <c r="BH548" s="67">
        <f>+IF(AND(K548&gt;=BH$5,K548&lt;BH$6),1,0)</f>
        <v>0</v>
      </c>
      <c r="BI548" s="67">
        <f>+IF(K548&gt;=BI$6,1,0)</f>
        <v>0</v>
      </c>
      <c r="BJ548" s="67">
        <f>IF(M548&lt;BJ$6,1,0)</f>
        <v>0</v>
      </c>
      <c r="BK548" s="67">
        <f>+IF(AND(M548&gt;=BK$5,M548&lt;BK$6),1,0)</f>
        <v>1</v>
      </c>
      <c r="BL548" s="67">
        <f>+IF(AND(M548&gt;=BL$5,M548&lt;BL$6),1,0)</f>
        <v>0</v>
      </c>
      <c r="BM548" s="67">
        <f>+IF(AND(M548&gt;=BM$5,M548&lt;BM$6),1,0)</f>
        <v>0</v>
      </c>
      <c r="BN548" s="67">
        <f>+IF(M548&gt;=BN$6,1,0)</f>
        <v>0</v>
      </c>
      <c r="BO548" s="67" t="str">
        <f>+IF(M548&gt;=BO$6,"YES","NO")</f>
        <v>NO</v>
      </c>
      <c r="BP548" s="67" t="str">
        <f>+IF(K548&gt;=BP$6,"YES","NO")</f>
        <v>NO</v>
      </c>
      <c r="BQ548" s="67" t="str">
        <f>+IF(ISERROR(VLOOKUP(E548,'[1]Hi Tech List (2020)'!$A$2:$B$84,1,FALSE)),"NO","YES")</f>
        <v>NO</v>
      </c>
      <c r="BR548" s="67" t="str">
        <f>IF(AL548&gt;=BR$6,"YES","NO")</f>
        <v>YES</v>
      </c>
      <c r="BS548" s="67" t="str">
        <f>IF(AB548&gt;BS$6,"YES","NO")</f>
        <v>NO</v>
      </c>
      <c r="BT548" s="67" t="str">
        <f>IF(AC548&gt;BT$6,"YES","NO")</f>
        <v>NO</v>
      </c>
      <c r="BU548" s="67" t="str">
        <f>IF(AD548&gt;BU$6,"YES","NO")</f>
        <v>YES</v>
      </c>
      <c r="BV548" s="67" t="str">
        <f>IF(OR(BS548="YES",BT548="YES",BU548="YES"),"YES","NO")</f>
        <v>YES</v>
      </c>
      <c r="BW548" s="67" t="str">
        <f>+IF(BE548=1,BE$8,IF(BF548=1,BF$8,IF(BG548=1,BG$8,IF(BH548=1,BH$8,BI$8))))</f>
        <v>&lt;$15</v>
      </c>
      <c r="BX548" s="67" t="str">
        <f>+IF(BJ548=1,BJ$8,IF(BK548=1,BK$8,IF(BL548=1,BL$8,IF(BM548=1,BM$8,BN$8))))</f>
        <v>$15-20</v>
      </c>
    </row>
    <row r="549" spans="1:76" hidden="1" x14ac:dyDescent="0.2">
      <c r="A549" s="77" t="str">
        <f t="shared" si="36"/>
        <v>47-0000</v>
      </c>
      <c r="B549" s="77" t="str">
        <f>VLOOKUP(A549,'[1]2- &amp; 3-digit SOC'!$A$1:$B$121,2,FALSE)</f>
        <v>Construction and Extraction Occupations</v>
      </c>
      <c r="C549" s="77" t="str">
        <f t="shared" si="37"/>
        <v>47-0000 Construction and Extraction Occupations</v>
      </c>
      <c r="D549" s="77" t="str">
        <f t="shared" si="38"/>
        <v>47-2000</v>
      </c>
      <c r="E549" s="77" t="str">
        <f>VLOOKUP(D549,'[1]2- &amp; 3-digit SOC'!$A$1:$B$121,2,FALSE)</f>
        <v>Construction Trades Workers</v>
      </c>
      <c r="F549" s="77" t="str">
        <f t="shared" si="39"/>
        <v>47-2000 Construction Trades Workers</v>
      </c>
      <c r="G549" s="77" t="s">
        <v>1719</v>
      </c>
      <c r="H549" s="77" t="s">
        <v>1720</v>
      </c>
      <c r="I549" s="77" t="s">
        <v>1721</v>
      </c>
      <c r="J549" s="78" t="str">
        <f>CONCATENATE(H549, " (", R549, ")")</f>
        <v>Plumbers, Pipefitters, and Steamfitters ($51,225)</v>
      </c>
      <c r="K549" s="70">
        <v>13.4127464447</v>
      </c>
      <c r="L549" s="70">
        <v>17.787970714299998</v>
      </c>
      <c r="M549" s="70">
        <v>24.627396033099998</v>
      </c>
      <c r="N549" s="70">
        <v>24.808483217500001</v>
      </c>
      <c r="O549" s="70">
        <v>29.650016691800001</v>
      </c>
      <c r="P549" s="70">
        <v>34.129090246399997</v>
      </c>
      <c r="Q549" s="71">
        <v>51224.983748799998</v>
      </c>
      <c r="R549" s="71" t="str">
        <f>TEXT(Q549, "$#,###")</f>
        <v>$51,225</v>
      </c>
      <c r="S549" s="68" t="s">
        <v>307</v>
      </c>
      <c r="T549" s="68" t="s">
        <v>8</v>
      </c>
      <c r="U549" s="68" t="s">
        <v>462</v>
      </c>
      <c r="V549" s="61">
        <v>13134.0469512</v>
      </c>
      <c r="W549" s="61">
        <v>13107.9033652</v>
      </c>
      <c r="X549" s="61">
        <f>W549-V549</f>
        <v>-26.143586000000141</v>
      </c>
      <c r="Y549" s="72">
        <f>X549/V549</f>
        <v>-1.9905202179600488E-3</v>
      </c>
      <c r="Z549" s="61">
        <v>13107.9033652</v>
      </c>
      <c r="AA549" s="61">
        <v>13891.780024</v>
      </c>
      <c r="AB549" s="61">
        <f>AA549-Z549</f>
        <v>783.87665879999986</v>
      </c>
      <c r="AC549" s="72">
        <f>AB549/Z549</f>
        <v>5.9801833821959936E-2</v>
      </c>
      <c r="AD549" s="61">
        <v>6051.5546092499999</v>
      </c>
      <c r="AE549" s="61">
        <v>1512.88865231</v>
      </c>
      <c r="AF549" s="61">
        <v>3820.4094488300002</v>
      </c>
      <c r="AG549" s="61">
        <v>1273.46981628</v>
      </c>
      <c r="AH549" s="62">
        <v>9.5000000000000001E-2</v>
      </c>
      <c r="AI549" s="61">
        <v>12718.303191499999</v>
      </c>
      <c r="AJ549" s="61">
        <v>7249.95152168</v>
      </c>
      <c r="AK549" s="63">
        <f>AJ549/AI549</f>
        <v>0.57004078394084423</v>
      </c>
      <c r="AL549" s="73">
        <v>116.3</v>
      </c>
      <c r="AM549" s="74">
        <v>1.025674</v>
      </c>
      <c r="AN549" s="74">
        <v>1.0343249999999999</v>
      </c>
      <c r="AO549" s="75">
        <v>3.29651644931E-3</v>
      </c>
      <c r="AP549" s="75">
        <v>3.2394948121099998E-2</v>
      </c>
      <c r="AQ549" s="75">
        <v>5.4307885222000002E-2</v>
      </c>
      <c r="AR549" s="75">
        <v>0.24326859195</v>
      </c>
      <c r="AS549" s="75">
        <v>0.26182014532100001</v>
      </c>
      <c r="AT549" s="75">
        <v>0.211095371482</v>
      </c>
      <c r="AU549" s="75">
        <v>0.15225166308900001</v>
      </c>
      <c r="AV549" s="75">
        <v>4.1564878365699998E-2</v>
      </c>
      <c r="AW549" s="61">
        <v>0</v>
      </c>
      <c r="AX549" s="61">
        <v>0</v>
      </c>
      <c r="AY549" s="61">
        <v>0</v>
      </c>
      <c r="AZ549" s="61">
        <v>0</v>
      </c>
      <c r="BA549" s="61">
        <v>0</v>
      </c>
      <c r="BB549" s="61">
        <f>SUM(AW549:BA549)</f>
        <v>0</v>
      </c>
      <c r="BC549" s="61">
        <f>BA549-AW549</f>
        <v>0</v>
      </c>
      <c r="BD549" s="62">
        <v>0</v>
      </c>
      <c r="BE549" s="67">
        <f>IF(K549&lt;BE$6,1,0)</f>
        <v>1</v>
      </c>
      <c r="BF549" s="67">
        <f>+IF(AND(K549&gt;=BF$5,K549&lt;BF$6),1,0)</f>
        <v>0</v>
      </c>
      <c r="BG549" s="67">
        <f>+IF(AND(K549&gt;=BG$5,K549&lt;BG$6),1,0)</f>
        <v>0</v>
      </c>
      <c r="BH549" s="67">
        <f>+IF(AND(K549&gt;=BH$5,K549&lt;BH$6),1,0)</f>
        <v>0</v>
      </c>
      <c r="BI549" s="67">
        <f>+IF(K549&gt;=BI$6,1,0)</f>
        <v>0</v>
      </c>
      <c r="BJ549" s="67">
        <f>IF(M549&lt;BJ$6,1,0)</f>
        <v>0</v>
      </c>
      <c r="BK549" s="67">
        <f>+IF(AND(M549&gt;=BK$5,M549&lt;BK$6),1,0)</f>
        <v>0</v>
      </c>
      <c r="BL549" s="67">
        <f>+IF(AND(M549&gt;=BL$5,M549&lt;BL$6),1,0)</f>
        <v>1</v>
      </c>
      <c r="BM549" s="67">
        <f>+IF(AND(M549&gt;=BM$5,M549&lt;BM$6),1,0)</f>
        <v>0</v>
      </c>
      <c r="BN549" s="67">
        <f>+IF(M549&gt;=BN$6,1,0)</f>
        <v>0</v>
      </c>
      <c r="BO549" s="67" t="str">
        <f>+IF(M549&gt;=BO$6,"YES","NO")</f>
        <v>YES</v>
      </c>
      <c r="BP549" s="67" t="str">
        <f>+IF(K549&gt;=BP$6,"YES","NO")</f>
        <v>NO</v>
      </c>
      <c r="BQ549" s="67" t="str">
        <f>+IF(ISERROR(VLOOKUP(E549,'[1]Hi Tech List (2020)'!$A$2:$B$84,1,FALSE)),"NO","YES")</f>
        <v>NO</v>
      </c>
      <c r="BR549" s="67" t="str">
        <f>IF(AL549&gt;=BR$6,"YES","NO")</f>
        <v>YES</v>
      </c>
      <c r="BS549" s="67" t="str">
        <f>IF(AB549&gt;BS$6,"YES","NO")</f>
        <v>YES</v>
      </c>
      <c r="BT549" s="67" t="str">
        <f>IF(AC549&gt;BT$6,"YES","NO")</f>
        <v>NO</v>
      </c>
      <c r="BU549" s="67" t="str">
        <f>IF(AD549&gt;BU$6,"YES","NO")</f>
        <v>YES</v>
      </c>
      <c r="BV549" s="67" t="str">
        <f>IF(OR(BS549="YES",BT549="YES",BU549="YES"),"YES","NO")</f>
        <v>YES</v>
      </c>
      <c r="BW549" s="67" t="str">
        <f>+IF(BE549=1,BE$8,IF(BF549=1,BF$8,IF(BG549=1,BG$8,IF(BH549=1,BH$8,BI$8))))</f>
        <v>&lt;$15</v>
      </c>
      <c r="BX549" s="67" t="str">
        <f>+IF(BJ549=1,BJ$8,IF(BK549=1,BK$8,IF(BL549=1,BL$8,IF(BM549=1,BM$8,BN$8))))</f>
        <v>$20-25</v>
      </c>
    </row>
    <row r="550" spans="1:76" hidden="1" x14ac:dyDescent="0.2">
      <c r="A550" s="77" t="str">
        <f t="shared" si="36"/>
        <v>47-0000</v>
      </c>
      <c r="B550" s="77" t="str">
        <f>VLOOKUP(A550,'[1]2- &amp; 3-digit SOC'!$A$1:$B$121,2,FALSE)</f>
        <v>Construction and Extraction Occupations</v>
      </c>
      <c r="C550" s="77" t="str">
        <f t="shared" si="37"/>
        <v>47-0000 Construction and Extraction Occupations</v>
      </c>
      <c r="D550" s="77" t="str">
        <f t="shared" si="38"/>
        <v>47-2000</v>
      </c>
      <c r="E550" s="77" t="str">
        <f>VLOOKUP(D550,'[1]2- &amp; 3-digit SOC'!$A$1:$B$121,2,FALSE)</f>
        <v>Construction Trades Workers</v>
      </c>
      <c r="F550" s="77" t="str">
        <f t="shared" si="39"/>
        <v>47-2000 Construction Trades Workers</v>
      </c>
      <c r="G550" s="77" t="s">
        <v>1722</v>
      </c>
      <c r="H550" s="77" t="s">
        <v>1723</v>
      </c>
      <c r="I550" s="77" t="s">
        <v>1724</v>
      </c>
      <c r="J550" s="78" t="str">
        <f>CONCATENATE(H550, " (", R550, ")")</f>
        <v>Plasterers and Stucco Masons ($47,342)</v>
      </c>
      <c r="K550" s="70">
        <v>15.387593687000001</v>
      </c>
      <c r="L550" s="70">
        <v>18.855490225800001</v>
      </c>
      <c r="M550" s="70">
        <v>22.7606028501</v>
      </c>
      <c r="N550" s="70">
        <v>23.9890685242</v>
      </c>
      <c r="O550" s="70">
        <v>27.785477403600002</v>
      </c>
      <c r="P550" s="70">
        <v>32.304598116900003</v>
      </c>
      <c r="Q550" s="71">
        <v>47342.053928300003</v>
      </c>
      <c r="R550" s="71" t="str">
        <f>TEXT(Q550, "$#,###")</f>
        <v>$47,342</v>
      </c>
      <c r="S550" s="68" t="s">
        <v>484</v>
      </c>
      <c r="T550" s="68" t="s">
        <v>8</v>
      </c>
      <c r="U550" s="68" t="s">
        <v>648</v>
      </c>
      <c r="V550" s="61">
        <v>738.86786361899999</v>
      </c>
      <c r="W550" s="61">
        <v>765.55536793800002</v>
      </c>
      <c r="X550" s="61">
        <f>W550-V550</f>
        <v>26.687504319000027</v>
      </c>
      <c r="Y550" s="72">
        <f>X550/V550</f>
        <v>3.6119454686097348E-2</v>
      </c>
      <c r="Z550" s="61">
        <v>765.55536793800002</v>
      </c>
      <c r="AA550" s="61">
        <v>815.60706860000005</v>
      </c>
      <c r="AB550" s="61">
        <f>AA550-Z550</f>
        <v>50.05170066200003</v>
      </c>
      <c r="AC550" s="72">
        <f>AB550/Z550</f>
        <v>6.537959598769813E-2</v>
      </c>
      <c r="AD550" s="61">
        <v>301.36138934600001</v>
      </c>
      <c r="AE550" s="61">
        <v>75.340347336600004</v>
      </c>
      <c r="AF550" s="61">
        <v>178.691249962</v>
      </c>
      <c r="AG550" s="61">
        <v>59.5637499873</v>
      </c>
      <c r="AH550" s="62">
        <v>7.5999999999999998E-2</v>
      </c>
      <c r="AI550" s="61">
        <v>744.13307777800003</v>
      </c>
      <c r="AJ550" s="61">
        <v>423.32717055099999</v>
      </c>
      <c r="AK550" s="63">
        <f>AJ550/AI550</f>
        <v>0.56888637690326238</v>
      </c>
      <c r="AL550" s="73">
        <v>130.1</v>
      </c>
      <c r="AM550" s="74">
        <v>0.94542499999999996</v>
      </c>
      <c r="AN550" s="74">
        <v>0.96843800000000002</v>
      </c>
      <c r="AO550" s="76" t="s">
        <v>90</v>
      </c>
      <c r="AP550" s="75">
        <v>3.3378160254599998E-2</v>
      </c>
      <c r="AQ550" s="75">
        <v>5.2228362371200002E-2</v>
      </c>
      <c r="AR550" s="75">
        <v>0.24032635151599999</v>
      </c>
      <c r="AS550" s="75">
        <v>0.28068912654</v>
      </c>
      <c r="AT550" s="75">
        <v>0.214889083284</v>
      </c>
      <c r="AU550" s="75">
        <v>0.12826081733299999</v>
      </c>
      <c r="AV550" s="75">
        <v>4.1453179577000003E-2</v>
      </c>
      <c r="AW550" s="61">
        <v>0</v>
      </c>
      <c r="AX550" s="61">
        <v>0</v>
      </c>
      <c r="AY550" s="61">
        <v>0</v>
      </c>
      <c r="AZ550" s="61">
        <v>0</v>
      </c>
      <c r="BA550" s="61">
        <v>0</v>
      </c>
      <c r="BB550" s="61">
        <f>SUM(AW550:BA550)</f>
        <v>0</v>
      </c>
      <c r="BC550" s="61">
        <f>BA550-AW550</f>
        <v>0</v>
      </c>
      <c r="BD550" s="62">
        <v>0</v>
      </c>
      <c r="BE550" s="67">
        <f>IF(K550&lt;BE$6,1,0)</f>
        <v>0</v>
      </c>
      <c r="BF550" s="67">
        <f>+IF(AND(K550&gt;=BF$5,K550&lt;BF$6),1,0)</f>
        <v>1</v>
      </c>
      <c r="BG550" s="67">
        <f>+IF(AND(K550&gt;=BG$5,K550&lt;BG$6),1,0)</f>
        <v>0</v>
      </c>
      <c r="BH550" s="67">
        <f>+IF(AND(K550&gt;=BH$5,K550&lt;BH$6),1,0)</f>
        <v>0</v>
      </c>
      <c r="BI550" s="67">
        <f>+IF(K550&gt;=BI$6,1,0)</f>
        <v>0</v>
      </c>
      <c r="BJ550" s="67">
        <f>IF(M550&lt;BJ$6,1,0)</f>
        <v>0</v>
      </c>
      <c r="BK550" s="67">
        <f>+IF(AND(M550&gt;=BK$5,M550&lt;BK$6),1,0)</f>
        <v>0</v>
      </c>
      <c r="BL550" s="67">
        <f>+IF(AND(M550&gt;=BL$5,M550&lt;BL$6),1,0)</f>
        <v>1</v>
      </c>
      <c r="BM550" s="67">
        <f>+IF(AND(M550&gt;=BM$5,M550&lt;BM$6),1,0)</f>
        <v>0</v>
      </c>
      <c r="BN550" s="67">
        <f>+IF(M550&gt;=BN$6,1,0)</f>
        <v>0</v>
      </c>
      <c r="BO550" s="67" t="str">
        <f>+IF(M550&gt;=BO$6,"YES","NO")</f>
        <v>YES</v>
      </c>
      <c r="BP550" s="67" t="str">
        <f>+IF(K550&gt;=BP$6,"YES","NO")</f>
        <v>NO</v>
      </c>
      <c r="BQ550" s="67" t="str">
        <f>+IF(ISERROR(VLOOKUP(E550,'[1]Hi Tech List (2020)'!$A$2:$B$84,1,FALSE)),"NO","YES")</f>
        <v>NO</v>
      </c>
      <c r="BR550" s="67" t="str">
        <f>IF(AL550&gt;=BR$6,"YES","NO")</f>
        <v>YES</v>
      </c>
      <c r="BS550" s="67" t="str">
        <f>IF(AB550&gt;BS$6,"YES","NO")</f>
        <v>NO</v>
      </c>
      <c r="BT550" s="67" t="str">
        <f>IF(AC550&gt;BT$6,"YES","NO")</f>
        <v>NO</v>
      </c>
      <c r="BU550" s="67" t="str">
        <f>IF(AD550&gt;BU$6,"YES","NO")</f>
        <v>YES</v>
      </c>
      <c r="BV550" s="67" t="str">
        <f>IF(OR(BS550="YES",BT550="YES",BU550="YES"),"YES","NO")</f>
        <v>YES</v>
      </c>
      <c r="BW550" s="67" t="str">
        <f>+IF(BE550=1,BE$8,IF(BF550=1,BF$8,IF(BG550=1,BG$8,IF(BH550=1,BH$8,BI$8))))</f>
        <v>$15-20</v>
      </c>
      <c r="BX550" s="67" t="str">
        <f>+IF(BJ550=1,BJ$8,IF(BK550=1,BK$8,IF(BL550=1,BL$8,IF(BM550=1,BM$8,BN$8))))</f>
        <v>$20-25</v>
      </c>
    </row>
    <row r="551" spans="1:76" hidden="1" x14ac:dyDescent="0.2">
      <c r="A551" s="77" t="str">
        <f t="shared" si="36"/>
        <v>47-0000</v>
      </c>
      <c r="B551" s="77" t="str">
        <f>VLOOKUP(A551,'[1]2- &amp; 3-digit SOC'!$A$1:$B$121,2,FALSE)</f>
        <v>Construction and Extraction Occupations</v>
      </c>
      <c r="C551" s="77" t="str">
        <f t="shared" si="37"/>
        <v>47-0000 Construction and Extraction Occupations</v>
      </c>
      <c r="D551" s="77" t="str">
        <f t="shared" si="38"/>
        <v>47-2000</v>
      </c>
      <c r="E551" s="77" t="str">
        <f>VLOOKUP(D551,'[1]2- &amp; 3-digit SOC'!$A$1:$B$121,2,FALSE)</f>
        <v>Construction Trades Workers</v>
      </c>
      <c r="F551" s="77" t="str">
        <f t="shared" si="39"/>
        <v>47-2000 Construction Trades Workers</v>
      </c>
      <c r="G551" s="77" t="s">
        <v>1725</v>
      </c>
      <c r="H551" s="77" t="s">
        <v>1726</v>
      </c>
      <c r="I551" s="77" t="s">
        <v>1727</v>
      </c>
      <c r="J551" s="78" t="str">
        <f>CONCATENATE(H551, " (", R551, ")")</f>
        <v>Roofers ($33,231)</v>
      </c>
      <c r="K551" s="70">
        <v>10.8305734139</v>
      </c>
      <c r="L551" s="70">
        <v>12.671286653599999</v>
      </c>
      <c r="M551" s="70">
        <v>15.976541013</v>
      </c>
      <c r="N551" s="70">
        <v>17.893725976399999</v>
      </c>
      <c r="O551" s="70">
        <v>20.771232965599999</v>
      </c>
      <c r="P551" s="70">
        <v>25.0297679649</v>
      </c>
      <c r="Q551" s="71">
        <v>33231.205306999997</v>
      </c>
      <c r="R551" s="71" t="str">
        <f>TEXT(Q551, "$#,###")</f>
        <v>$33,231</v>
      </c>
      <c r="S551" s="68" t="s">
        <v>484</v>
      </c>
      <c r="T551" s="68" t="s">
        <v>8</v>
      </c>
      <c r="U551" s="68" t="s">
        <v>85</v>
      </c>
      <c r="V551" s="61">
        <v>3477.6339315</v>
      </c>
      <c r="W551" s="61">
        <v>3891.5099317300001</v>
      </c>
      <c r="X551" s="61">
        <f>W551-V551</f>
        <v>413.87600023000005</v>
      </c>
      <c r="Y551" s="72">
        <f>X551/V551</f>
        <v>0.11901080113152791</v>
      </c>
      <c r="Z551" s="61">
        <v>3891.5099317300001</v>
      </c>
      <c r="AA551" s="61">
        <v>4128.13286358</v>
      </c>
      <c r="AB551" s="61">
        <f>AA551-Z551</f>
        <v>236.62293184999999</v>
      </c>
      <c r="AC551" s="72">
        <f>AB551/Z551</f>
        <v>6.0804915315944598E-2</v>
      </c>
      <c r="AD551" s="61">
        <v>1686.7171716099999</v>
      </c>
      <c r="AE551" s="61">
        <v>421.67929290299998</v>
      </c>
      <c r="AF551" s="61">
        <v>1051.4610972</v>
      </c>
      <c r="AG551" s="61">
        <v>350.48703240100002</v>
      </c>
      <c r="AH551" s="62">
        <v>8.7999999999999995E-2</v>
      </c>
      <c r="AI551" s="61">
        <v>3769.0748334700002</v>
      </c>
      <c r="AJ551" s="61">
        <v>2233.4424821399998</v>
      </c>
      <c r="AK551" s="63">
        <f>AJ551/AI551</f>
        <v>0.59257047971206778</v>
      </c>
      <c r="AL551" s="73">
        <v>130.80000000000001</v>
      </c>
      <c r="AM551" s="74">
        <v>0.91831799999999997</v>
      </c>
      <c r="AN551" s="74">
        <v>0.931064</v>
      </c>
      <c r="AO551" s="75">
        <v>1.35981143641E-2</v>
      </c>
      <c r="AP551" s="75">
        <v>5.0476001583600001E-2</v>
      </c>
      <c r="AQ551" s="75">
        <v>6.59045732533E-2</v>
      </c>
      <c r="AR551" s="75">
        <v>0.27282939549500002</v>
      </c>
      <c r="AS551" s="75">
        <v>0.26946657829199999</v>
      </c>
      <c r="AT551" s="75">
        <v>0.18533837299399999</v>
      </c>
      <c r="AU551" s="75">
        <v>0.113328579651</v>
      </c>
      <c r="AV551" s="75">
        <v>2.90583843669E-2</v>
      </c>
      <c r="AW551" s="61">
        <v>0</v>
      </c>
      <c r="AX551" s="61">
        <v>0</v>
      </c>
      <c r="AY551" s="61">
        <v>0</v>
      </c>
      <c r="AZ551" s="61">
        <v>0</v>
      </c>
      <c r="BA551" s="61">
        <v>0</v>
      </c>
      <c r="BB551" s="61">
        <f>SUM(AW551:BA551)</f>
        <v>0</v>
      </c>
      <c r="BC551" s="61">
        <f>BA551-AW551</f>
        <v>0</v>
      </c>
      <c r="BD551" s="62">
        <v>0</v>
      </c>
      <c r="BE551" s="67">
        <f>IF(K551&lt;BE$6,1,0)</f>
        <v>1</v>
      </c>
      <c r="BF551" s="67">
        <f>+IF(AND(K551&gt;=BF$5,K551&lt;BF$6),1,0)</f>
        <v>0</v>
      </c>
      <c r="BG551" s="67">
        <f>+IF(AND(K551&gt;=BG$5,K551&lt;BG$6),1,0)</f>
        <v>0</v>
      </c>
      <c r="BH551" s="67">
        <f>+IF(AND(K551&gt;=BH$5,K551&lt;BH$6),1,0)</f>
        <v>0</v>
      </c>
      <c r="BI551" s="67">
        <f>+IF(K551&gt;=BI$6,1,0)</f>
        <v>0</v>
      </c>
      <c r="BJ551" s="67">
        <f>IF(M551&lt;BJ$6,1,0)</f>
        <v>0</v>
      </c>
      <c r="BK551" s="67">
        <f>+IF(AND(M551&gt;=BK$5,M551&lt;BK$6),1,0)</f>
        <v>1</v>
      </c>
      <c r="BL551" s="67">
        <f>+IF(AND(M551&gt;=BL$5,M551&lt;BL$6),1,0)</f>
        <v>0</v>
      </c>
      <c r="BM551" s="67">
        <f>+IF(AND(M551&gt;=BM$5,M551&lt;BM$6),1,0)</f>
        <v>0</v>
      </c>
      <c r="BN551" s="67">
        <f>+IF(M551&gt;=BN$6,1,0)</f>
        <v>0</v>
      </c>
      <c r="BO551" s="67" t="str">
        <f>+IF(M551&gt;=BO$6,"YES","NO")</f>
        <v>NO</v>
      </c>
      <c r="BP551" s="67" t="str">
        <f>+IF(K551&gt;=BP$6,"YES","NO")</f>
        <v>NO</v>
      </c>
      <c r="BQ551" s="67" t="str">
        <f>+IF(ISERROR(VLOOKUP(E551,'[1]Hi Tech List (2020)'!$A$2:$B$84,1,FALSE)),"NO","YES")</f>
        <v>NO</v>
      </c>
      <c r="BR551" s="67" t="str">
        <f>IF(AL551&gt;=BR$6,"YES","NO")</f>
        <v>YES</v>
      </c>
      <c r="BS551" s="67" t="str">
        <f>IF(AB551&gt;BS$6,"YES","NO")</f>
        <v>YES</v>
      </c>
      <c r="BT551" s="67" t="str">
        <f>IF(AC551&gt;BT$6,"YES","NO")</f>
        <v>NO</v>
      </c>
      <c r="BU551" s="67" t="str">
        <f>IF(AD551&gt;BU$6,"YES","NO")</f>
        <v>YES</v>
      </c>
      <c r="BV551" s="67" t="str">
        <f>IF(OR(BS551="YES",BT551="YES",BU551="YES"),"YES","NO")</f>
        <v>YES</v>
      </c>
      <c r="BW551" s="67" t="str">
        <f>+IF(BE551=1,BE$8,IF(BF551=1,BF$8,IF(BG551=1,BG$8,IF(BH551=1,BH$8,BI$8))))</f>
        <v>&lt;$15</v>
      </c>
      <c r="BX551" s="67" t="str">
        <f>+IF(BJ551=1,BJ$8,IF(BK551=1,BK$8,IF(BL551=1,BL$8,IF(BM551=1,BM$8,BN$8))))</f>
        <v>$15-20</v>
      </c>
    </row>
    <row r="552" spans="1:76" hidden="1" x14ac:dyDescent="0.2">
      <c r="A552" s="77" t="str">
        <f t="shared" si="36"/>
        <v>47-0000</v>
      </c>
      <c r="B552" s="77" t="str">
        <f>VLOOKUP(A552,'[1]2- &amp; 3-digit SOC'!$A$1:$B$121,2,FALSE)</f>
        <v>Construction and Extraction Occupations</v>
      </c>
      <c r="C552" s="77" t="str">
        <f t="shared" si="37"/>
        <v>47-0000 Construction and Extraction Occupations</v>
      </c>
      <c r="D552" s="77" t="str">
        <f t="shared" si="38"/>
        <v>47-2000</v>
      </c>
      <c r="E552" s="77" t="str">
        <f>VLOOKUP(D552,'[1]2- &amp; 3-digit SOC'!$A$1:$B$121,2,FALSE)</f>
        <v>Construction Trades Workers</v>
      </c>
      <c r="F552" s="77" t="str">
        <f t="shared" si="39"/>
        <v>47-2000 Construction Trades Workers</v>
      </c>
      <c r="G552" s="77" t="s">
        <v>1728</v>
      </c>
      <c r="H552" s="77" t="s">
        <v>1729</v>
      </c>
      <c r="I552" s="77" t="s">
        <v>1730</v>
      </c>
      <c r="J552" s="78" t="str">
        <f>CONCATENATE(H552, " (", R552, ")")</f>
        <v>Sheet Metal Workers ($42,646)</v>
      </c>
      <c r="K552" s="70">
        <v>13.788426897200001</v>
      </c>
      <c r="L552" s="70">
        <v>16.5679590891</v>
      </c>
      <c r="M552" s="70">
        <v>20.502842255299999</v>
      </c>
      <c r="N552" s="70">
        <v>21.0780298289</v>
      </c>
      <c r="O552" s="70">
        <v>25.408943751999999</v>
      </c>
      <c r="P552" s="70">
        <v>29.298058613799999</v>
      </c>
      <c r="Q552" s="71">
        <v>42645.911891099997</v>
      </c>
      <c r="R552" s="71" t="str">
        <f>TEXT(Q552, "$#,###")</f>
        <v>$42,646</v>
      </c>
      <c r="S552" s="68" t="s">
        <v>307</v>
      </c>
      <c r="T552" s="68" t="s">
        <v>8</v>
      </c>
      <c r="U552" s="68" t="s">
        <v>462</v>
      </c>
      <c r="V552" s="61">
        <v>3638.47050554</v>
      </c>
      <c r="W552" s="61">
        <v>3690.8016224399998</v>
      </c>
      <c r="X552" s="61">
        <f>W552-V552</f>
        <v>52.33111689999987</v>
      </c>
      <c r="Y552" s="72">
        <f>X552/V552</f>
        <v>1.4382723955112342E-2</v>
      </c>
      <c r="Z552" s="61">
        <v>3690.8016224399998</v>
      </c>
      <c r="AA552" s="61">
        <v>3846.4105735200001</v>
      </c>
      <c r="AB552" s="61">
        <f>AA552-Z552</f>
        <v>155.60895108000022</v>
      </c>
      <c r="AC552" s="72">
        <f>AB552/Z552</f>
        <v>4.2161288250742314E-2</v>
      </c>
      <c r="AD552" s="61">
        <v>1531.9714123000001</v>
      </c>
      <c r="AE552" s="61">
        <v>382.99285307500003</v>
      </c>
      <c r="AF552" s="61">
        <v>1012.68120001</v>
      </c>
      <c r="AG552" s="61">
        <v>337.56040000500002</v>
      </c>
      <c r="AH552" s="62">
        <v>0.09</v>
      </c>
      <c r="AI552" s="61">
        <v>3608.0853740399998</v>
      </c>
      <c r="AJ552" s="61">
        <v>2216.8337449999999</v>
      </c>
      <c r="AK552" s="63">
        <f>AJ552/AI552</f>
        <v>0.61440723131165675</v>
      </c>
      <c r="AL552" s="73">
        <v>117.7</v>
      </c>
      <c r="AM552" s="74">
        <v>1.044778</v>
      </c>
      <c r="AN552" s="74">
        <v>1.0444420000000001</v>
      </c>
      <c r="AO552" s="75">
        <v>4.6568318921700004E-3</v>
      </c>
      <c r="AP552" s="75">
        <v>3.3344661687000003E-2</v>
      </c>
      <c r="AQ552" s="75">
        <v>5.6213869770900003E-2</v>
      </c>
      <c r="AR552" s="75">
        <v>0.23466266638</v>
      </c>
      <c r="AS552" s="75">
        <v>0.240675934832</v>
      </c>
      <c r="AT552" s="75">
        <v>0.22104817042700001</v>
      </c>
      <c r="AU552" s="75">
        <v>0.16575374966699999</v>
      </c>
      <c r="AV552" s="75">
        <v>4.36441153432E-2</v>
      </c>
      <c r="AW552" s="61">
        <v>0</v>
      </c>
      <c r="AX552" s="61">
        <v>0</v>
      </c>
      <c r="AY552" s="61">
        <v>0</v>
      </c>
      <c r="AZ552" s="61">
        <v>0</v>
      </c>
      <c r="BA552" s="61">
        <v>0</v>
      </c>
      <c r="BB552" s="61">
        <f>SUM(AW552:BA552)</f>
        <v>0</v>
      </c>
      <c r="BC552" s="61">
        <f>BA552-AW552</f>
        <v>0</v>
      </c>
      <c r="BD552" s="62">
        <v>0</v>
      </c>
      <c r="BE552" s="67">
        <f>IF(K552&lt;BE$6,1,0)</f>
        <v>1</v>
      </c>
      <c r="BF552" s="67">
        <f>+IF(AND(K552&gt;=BF$5,K552&lt;BF$6),1,0)</f>
        <v>0</v>
      </c>
      <c r="BG552" s="67">
        <f>+IF(AND(K552&gt;=BG$5,K552&lt;BG$6),1,0)</f>
        <v>0</v>
      </c>
      <c r="BH552" s="67">
        <f>+IF(AND(K552&gt;=BH$5,K552&lt;BH$6),1,0)</f>
        <v>0</v>
      </c>
      <c r="BI552" s="67">
        <f>+IF(K552&gt;=BI$6,1,0)</f>
        <v>0</v>
      </c>
      <c r="BJ552" s="67">
        <f>IF(M552&lt;BJ$6,1,0)</f>
        <v>0</v>
      </c>
      <c r="BK552" s="67">
        <f>+IF(AND(M552&gt;=BK$5,M552&lt;BK$6),1,0)</f>
        <v>0</v>
      </c>
      <c r="BL552" s="67">
        <f>+IF(AND(M552&gt;=BL$5,M552&lt;BL$6),1,0)</f>
        <v>1</v>
      </c>
      <c r="BM552" s="67">
        <f>+IF(AND(M552&gt;=BM$5,M552&lt;BM$6),1,0)</f>
        <v>0</v>
      </c>
      <c r="BN552" s="67">
        <f>+IF(M552&gt;=BN$6,1,0)</f>
        <v>0</v>
      </c>
      <c r="BO552" s="67" t="str">
        <f>+IF(M552&gt;=BO$6,"YES","NO")</f>
        <v>NO</v>
      </c>
      <c r="BP552" s="67" t="str">
        <f>+IF(K552&gt;=BP$6,"YES","NO")</f>
        <v>NO</v>
      </c>
      <c r="BQ552" s="67" t="str">
        <f>+IF(ISERROR(VLOOKUP(E552,'[1]Hi Tech List (2020)'!$A$2:$B$84,1,FALSE)),"NO","YES")</f>
        <v>NO</v>
      </c>
      <c r="BR552" s="67" t="str">
        <f>IF(AL552&gt;=BR$6,"YES","NO")</f>
        <v>YES</v>
      </c>
      <c r="BS552" s="67" t="str">
        <f>IF(AB552&gt;BS$6,"YES","NO")</f>
        <v>YES</v>
      </c>
      <c r="BT552" s="67" t="str">
        <f>IF(AC552&gt;BT$6,"YES","NO")</f>
        <v>NO</v>
      </c>
      <c r="BU552" s="67" t="str">
        <f>IF(AD552&gt;BU$6,"YES","NO")</f>
        <v>YES</v>
      </c>
      <c r="BV552" s="67" t="str">
        <f>IF(OR(BS552="YES",BT552="YES",BU552="YES"),"YES","NO")</f>
        <v>YES</v>
      </c>
      <c r="BW552" s="67" t="str">
        <f>+IF(BE552=1,BE$8,IF(BF552=1,BF$8,IF(BG552=1,BG$8,IF(BH552=1,BH$8,BI$8))))</f>
        <v>&lt;$15</v>
      </c>
      <c r="BX552" s="67" t="str">
        <f>+IF(BJ552=1,BJ$8,IF(BK552=1,BK$8,IF(BL552=1,BL$8,IF(BM552=1,BM$8,BN$8))))</f>
        <v>$20-25</v>
      </c>
    </row>
    <row r="553" spans="1:76" ht="25.5" hidden="1" x14ac:dyDescent="0.2">
      <c r="A553" s="77" t="str">
        <f t="shared" si="36"/>
        <v>47-0000</v>
      </c>
      <c r="B553" s="77" t="str">
        <f>VLOOKUP(A553,'[1]2- &amp; 3-digit SOC'!$A$1:$B$121,2,FALSE)</f>
        <v>Construction and Extraction Occupations</v>
      </c>
      <c r="C553" s="77" t="str">
        <f t="shared" si="37"/>
        <v>47-0000 Construction and Extraction Occupations</v>
      </c>
      <c r="D553" s="77" t="str">
        <f t="shared" si="38"/>
        <v>47-3000</v>
      </c>
      <c r="E553" s="77" t="str">
        <f>VLOOKUP(D553,'[1]2- &amp; 3-digit SOC'!$A$1:$B$121,2,FALSE)</f>
        <v>Helpers, Construction Trades</v>
      </c>
      <c r="F553" s="77" t="str">
        <f t="shared" si="39"/>
        <v>47-3000 Helpers, Construction Trades</v>
      </c>
      <c r="G553" s="77" t="s">
        <v>1731</v>
      </c>
      <c r="H553" s="77" t="s">
        <v>1732</v>
      </c>
      <c r="I553" s="77" t="s">
        <v>1733</v>
      </c>
      <c r="J553" s="78" t="str">
        <f>CONCATENATE(H553, " (", R553, ")")</f>
        <v>Helpers--Brickmasons, Blockmasons, Stonemasons, and Tile and Marble Setters ($35,651)</v>
      </c>
      <c r="K553" s="70">
        <v>13.089375431800001</v>
      </c>
      <c r="L553" s="70">
        <v>15.130001567400001</v>
      </c>
      <c r="M553" s="70">
        <v>17.140073002600001</v>
      </c>
      <c r="N553" s="70">
        <v>17.356480994599998</v>
      </c>
      <c r="O553" s="70">
        <v>19.177250196199999</v>
      </c>
      <c r="P553" s="70">
        <v>22.262710375600001</v>
      </c>
      <c r="Q553" s="71">
        <v>35651.3518454</v>
      </c>
      <c r="R553" s="71" t="str">
        <f>TEXT(Q553, "$#,###")</f>
        <v>$35,651</v>
      </c>
      <c r="S553" s="68" t="s">
        <v>484</v>
      </c>
      <c r="T553" s="68" t="s">
        <v>8</v>
      </c>
      <c r="U553" s="68" t="s">
        <v>317</v>
      </c>
      <c r="V553" s="61">
        <v>745.32814644400003</v>
      </c>
      <c r="W553" s="61">
        <v>669.44497208200005</v>
      </c>
      <c r="X553" s="61">
        <f>W553-V553</f>
        <v>-75.883174361999977</v>
      </c>
      <c r="Y553" s="72">
        <f>X553/V553</f>
        <v>-0.10181176536005331</v>
      </c>
      <c r="Z553" s="61">
        <v>669.44497208200005</v>
      </c>
      <c r="AA553" s="61">
        <v>695.82085735199996</v>
      </c>
      <c r="AB553" s="61">
        <f>AA553-Z553</f>
        <v>26.375885269999912</v>
      </c>
      <c r="AC553" s="72">
        <f>AB553/Z553</f>
        <v>3.9399631590285721E-2</v>
      </c>
      <c r="AD553" s="61">
        <v>346.33092382500001</v>
      </c>
      <c r="AE553" s="61">
        <v>86.582730956399999</v>
      </c>
      <c r="AF553" s="61">
        <v>234.221592007</v>
      </c>
      <c r="AG553" s="61">
        <v>78.073864002500002</v>
      </c>
      <c r="AH553" s="62">
        <v>0.115</v>
      </c>
      <c r="AI553" s="61">
        <v>656.67048324300004</v>
      </c>
      <c r="AJ553" s="61">
        <v>720.92480034200003</v>
      </c>
      <c r="AK553" s="63">
        <f>AJ553/AI553</f>
        <v>1.0978486451555989</v>
      </c>
      <c r="AL553" s="73">
        <v>133.69999999999999</v>
      </c>
      <c r="AM553" s="74">
        <v>1.162574</v>
      </c>
      <c r="AN553" s="74">
        <v>1.1918839999999999</v>
      </c>
      <c r="AO553" s="75">
        <v>5.1968136354000001E-2</v>
      </c>
      <c r="AP553" s="75">
        <v>0.12631809899400001</v>
      </c>
      <c r="AQ553" s="75">
        <v>0.10373714870300001</v>
      </c>
      <c r="AR553" s="75">
        <v>0.25203439613200002</v>
      </c>
      <c r="AS553" s="75">
        <v>0.18390046550899999</v>
      </c>
      <c r="AT553" s="75">
        <v>0.13897816080700001</v>
      </c>
      <c r="AU553" s="75">
        <v>9.1487447142700004E-2</v>
      </c>
      <c r="AV553" s="75">
        <v>5.15761463584E-2</v>
      </c>
      <c r="AW553" s="61">
        <v>0</v>
      </c>
      <c r="AX553" s="61">
        <v>0</v>
      </c>
      <c r="AY553" s="61">
        <v>0</v>
      </c>
      <c r="AZ553" s="61">
        <v>0</v>
      </c>
      <c r="BA553" s="61">
        <v>0</v>
      </c>
      <c r="BB553" s="61">
        <f>SUM(AW553:BA553)</f>
        <v>0</v>
      </c>
      <c r="BC553" s="61">
        <f>BA553-AW553</f>
        <v>0</v>
      </c>
      <c r="BD553" s="62">
        <v>0</v>
      </c>
      <c r="BE553" s="67">
        <f>IF(K553&lt;BE$6,1,0)</f>
        <v>1</v>
      </c>
      <c r="BF553" s="67">
        <f>+IF(AND(K553&gt;=BF$5,K553&lt;BF$6),1,0)</f>
        <v>0</v>
      </c>
      <c r="BG553" s="67">
        <f>+IF(AND(K553&gt;=BG$5,K553&lt;BG$6),1,0)</f>
        <v>0</v>
      </c>
      <c r="BH553" s="67">
        <f>+IF(AND(K553&gt;=BH$5,K553&lt;BH$6),1,0)</f>
        <v>0</v>
      </c>
      <c r="BI553" s="67">
        <f>+IF(K553&gt;=BI$6,1,0)</f>
        <v>0</v>
      </c>
      <c r="BJ553" s="67">
        <f>IF(M553&lt;BJ$6,1,0)</f>
        <v>0</v>
      </c>
      <c r="BK553" s="67">
        <f>+IF(AND(M553&gt;=BK$5,M553&lt;BK$6),1,0)</f>
        <v>1</v>
      </c>
      <c r="BL553" s="67">
        <f>+IF(AND(M553&gt;=BL$5,M553&lt;BL$6),1,0)</f>
        <v>0</v>
      </c>
      <c r="BM553" s="67">
        <f>+IF(AND(M553&gt;=BM$5,M553&lt;BM$6),1,0)</f>
        <v>0</v>
      </c>
      <c r="BN553" s="67">
        <f>+IF(M553&gt;=BN$6,1,0)</f>
        <v>0</v>
      </c>
      <c r="BO553" s="67" t="str">
        <f>+IF(M553&gt;=BO$6,"YES","NO")</f>
        <v>NO</v>
      </c>
      <c r="BP553" s="67" t="str">
        <f>+IF(K553&gt;=BP$6,"YES","NO")</f>
        <v>NO</v>
      </c>
      <c r="BQ553" s="67" t="str">
        <f>+IF(ISERROR(VLOOKUP(E553,'[1]Hi Tech List (2020)'!$A$2:$B$84,1,FALSE)),"NO","YES")</f>
        <v>NO</v>
      </c>
      <c r="BR553" s="67" t="str">
        <f>IF(AL553&gt;=BR$6,"YES","NO")</f>
        <v>YES</v>
      </c>
      <c r="BS553" s="67" t="str">
        <f>IF(AB553&gt;BS$6,"YES","NO")</f>
        <v>NO</v>
      </c>
      <c r="BT553" s="67" t="str">
        <f>IF(AC553&gt;BT$6,"YES","NO")</f>
        <v>NO</v>
      </c>
      <c r="BU553" s="67" t="str">
        <f>IF(AD553&gt;BU$6,"YES","NO")</f>
        <v>YES</v>
      </c>
      <c r="BV553" s="67" t="str">
        <f>IF(OR(BS553="YES",BT553="YES",BU553="YES"),"YES","NO")</f>
        <v>YES</v>
      </c>
      <c r="BW553" s="67" t="str">
        <f>+IF(BE553=1,BE$8,IF(BF553=1,BF$8,IF(BG553=1,BG$8,IF(BH553=1,BH$8,BI$8))))</f>
        <v>&lt;$15</v>
      </c>
      <c r="BX553" s="67" t="str">
        <f>+IF(BJ553=1,BJ$8,IF(BK553=1,BK$8,IF(BL553=1,BL$8,IF(BM553=1,BM$8,BN$8))))</f>
        <v>$15-20</v>
      </c>
    </row>
    <row r="554" spans="1:76" hidden="1" x14ac:dyDescent="0.2">
      <c r="A554" s="77" t="str">
        <f t="shared" si="36"/>
        <v>47-0000</v>
      </c>
      <c r="B554" s="77" t="str">
        <f>VLOOKUP(A554,'[1]2- &amp; 3-digit SOC'!$A$1:$B$121,2,FALSE)</f>
        <v>Construction and Extraction Occupations</v>
      </c>
      <c r="C554" s="77" t="str">
        <f t="shared" si="37"/>
        <v>47-0000 Construction and Extraction Occupations</v>
      </c>
      <c r="D554" s="77" t="str">
        <f t="shared" si="38"/>
        <v>47-3000</v>
      </c>
      <c r="E554" s="77" t="str">
        <f>VLOOKUP(D554,'[1]2- &amp; 3-digit SOC'!$A$1:$B$121,2,FALSE)</f>
        <v>Helpers, Construction Trades</v>
      </c>
      <c r="F554" s="77" t="str">
        <f t="shared" si="39"/>
        <v>47-3000 Helpers, Construction Trades</v>
      </c>
      <c r="G554" s="77" t="s">
        <v>1734</v>
      </c>
      <c r="H554" s="77" t="s">
        <v>1735</v>
      </c>
      <c r="I554" s="77" t="s">
        <v>1736</v>
      </c>
      <c r="J554" s="78" t="str">
        <f>CONCATENATE(H554, " (", R554, ")")</f>
        <v>Helpers--Carpenters ($34,265)</v>
      </c>
      <c r="K554" s="70">
        <v>11.2315782517</v>
      </c>
      <c r="L554" s="70">
        <v>14.071993347899999</v>
      </c>
      <c r="M554" s="70">
        <v>16.473733568899998</v>
      </c>
      <c r="N554" s="70">
        <v>16.039682919099999</v>
      </c>
      <c r="O554" s="70">
        <v>18.3191476272</v>
      </c>
      <c r="P554" s="70">
        <v>19.5037230997</v>
      </c>
      <c r="Q554" s="71">
        <v>34265.365823200002</v>
      </c>
      <c r="R554" s="71" t="str">
        <f>TEXT(Q554, "$#,###")</f>
        <v>$34,265</v>
      </c>
      <c r="S554" s="68" t="s">
        <v>484</v>
      </c>
      <c r="T554" s="68" t="s">
        <v>8</v>
      </c>
      <c r="U554" s="68" t="s">
        <v>317</v>
      </c>
      <c r="V554" s="61">
        <v>580.43976927599999</v>
      </c>
      <c r="W554" s="61">
        <v>489.955055571</v>
      </c>
      <c r="X554" s="61">
        <f>W554-V554</f>
        <v>-90.48471370499999</v>
      </c>
      <c r="Y554" s="72">
        <f>X554/V554</f>
        <v>-0.15588992776608726</v>
      </c>
      <c r="Z554" s="61">
        <v>489.955055571</v>
      </c>
      <c r="AA554" s="61">
        <v>518.62455877599996</v>
      </c>
      <c r="AB554" s="61">
        <f>AA554-Z554</f>
        <v>28.669503204999955</v>
      </c>
      <c r="AC554" s="72">
        <f>AB554/Z554</f>
        <v>5.8514557364018102E-2</v>
      </c>
      <c r="AD554" s="61">
        <v>265.65712588100001</v>
      </c>
      <c r="AE554" s="61">
        <v>66.414281470299997</v>
      </c>
      <c r="AF554" s="61">
        <v>172.715035427</v>
      </c>
      <c r="AG554" s="61">
        <v>57.571678475500001</v>
      </c>
      <c r="AH554" s="62">
        <v>0.115</v>
      </c>
      <c r="AI554" s="61">
        <v>475.04928712899999</v>
      </c>
      <c r="AJ554" s="61">
        <v>481.46487847200001</v>
      </c>
      <c r="AK554" s="63">
        <f>AJ554/AI554</f>
        <v>1.0135051067685485</v>
      </c>
      <c r="AL554" s="73">
        <v>134.5</v>
      </c>
      <c r="AM554" s="74">
        <v>0.58267400000000003</v>
      </c>
      <c r="AN554" s="74">
        <v>0.59542600000000001</v>
      </c>
      <c r="AO554" s="75">
        <v>4.88739587595E-2</v>
      </c>
      <c r="AP554" s="75">
        <v>0.12650521442900001</v>
      </c>
      <c r="AQ554" s="75">
        <v>0.109665251181</v>
      </c>
      <c r="AR554" s="75">
        <v>0.267980552205</v>
      </c>
      <c r="AS554" s="75">
        <v>0.18971900887599999</v>
      </c>
      <c r="AT554" s="75">
        <v>0.13808653938500001</v>
      </c>
      <c r="AU554" s="75">
        <v>8.41563011192E-2</v>
      </c>
      <c r="AV554" s="75">
        <v>3.5013174045300001E-2</v>
      </c>
      <c r="AW554" s="61">
        <v>0</v>
      </c>
      <c r="AX554" s="61">
        <v>0</v>
      </c>
      <c r="AY554" s="61">
        <v>0</v>
      </c>
      <c r="AZ554" s="61">
        <v>0</v>
      </c>
      <c r="BA554" s="61">
        <v>0</v>
      </c>
      <c r="BB554" s="61">
        <f>SUM(AW554:BA554)</f>
        <v>0</v>
      </c>
      <c r="BC554" s="61">
        <f>BA554-AW554</f>
        <v>0</v>
      </c>
      <c r="BD554" s="62">
        <v>0</v>
      </c>
      <c r="BE554" s="67">
        <f>IF(K554&lt;BE$6,1,0)</f>
        <v>1</v>
      </c>
      <c r="BF554" s="67">
        <f>+IF(AND(K554&gt;=BF$5,K554&lt;BF$6),1,0)</f>
        <v>0</v>
      </c>
      <c r="BG554" s="67">
        <f>+IF(AND(K554&gt;=BG$5,K554&lt;BG$6),1,0)</f>
        <v>0</v>
      </c>
      <c r="BH554" s="67">
        <f>+IF(AND(K554&gt;=BH$5,K554&lt;BH$6),1,0)</f>
        <v>0</v>
      </c>
      <c r="BI554" s="67">
        <f>+IF(K554&gt;=BI$6,1,0)</f>
        <v>0</v>
      </c>
      <c r="BJ554" s="67">
        <f>IF(M554&lt;BJ$6,1,0)</f>
        <v>0</v>
      </c>
      <c r="BK554" s="67">
        <f>+IF(AND(M554&gt;=BK$5,M554&lt;BK$6),1,0)</f>
        <v>1</v>
      </c>
      <c r="BL554" s="67">
        <f>+IF(AND(M554&gt;=BL$5,M554&lt;BL$6),1,0)</f>
        <v>0</v>
      </c>
      <c r="BM554" s="67">
        <f>+IF(AND(M554&gt;=BM$5,M554&lt;BM$6),1,0)</f>
        <v>0</v>
      </c>
      <c r="BN554" s="67">
        <f>+IF(M554&gt;=BN$6,1,0)</f>
        <v>0</v>
      </c>
      <c r="BO554" s="67" t="str">
        <f>+IF(M554&gt;=BO$6,"YES","NO")</f>
        <v>NO</v>
      </c>
      <c r="BP554" s="67" t="str">
        <f>+IF(K554&gt;=BP$6,"YES","NO")</f>
        <v>NO</v>
      </c>
      <c r="BQ554" s="67" t="str">
        <f>+IF(ISERROR(VLOOKUP(E554,'[1]Hi Tech List (2020)'!$A$2:$B$84,1,FALSE)),"NO","YES")</f>
        <v>NO</v>
      </c>
      <c r="BR554" s="67" t="str">
        <f>IF(AL554&gt;=BR$6,"YES","NO")</f>
        <v>YES</v>
      </c>
      <c r="BS554" s="67" t="str">
        <f>IF(AB554&gt;BS$6,"YES","NO")</f>
        <v>NO</v>
      </c>
      <c r="BT554" s="67" t="str">
        <f>IF(AC554&gt;BT$6,"YES","NO")</f>
        <v>NO</v>
      </c>
      <c r="BU554" s="67" t="str">
        <f>IF(AD554&gt;BU$6,"YES","NO")</f>
        <v>YES</v>
      </c>
      <c r="BV554" s="67" t="str">
        <f>IF(OR(BS554="YES",BT554="YES",BU554="YES"),"YES","NO")</f>
        <v>YES</v>
      </c>
      <c r="BW554" s="67" t="str">
        <f>+IF(BE554=1,BE$8,IF(BF554=1,BF$8,IF(BG554=1,BG$8,IF(BH554=1,BH$8,BI$8))))</f>
        <v>&lt;$15</v>
      </c>
      <c r="BX554" s="67" t="str">
        <f>+IF(BJ554=1,BJ$8,IF(BK554=1,BK$8,IF(BL554=1,BL$8,IF(BM554=1,BM$8,BN$8))))</f>
        <v>$15-20</v>
      </c>
    </row>
    <row r="555" spans="1:76" hidden="1" x14ac:dyDescent="0.2">
      <c r="A555" s="77" t="str">
        <f t="shared" si="36"/>
        <v>47-0000</v>
      </c>
      <c r="B555" s="77" t="str">
        <f>VLOOKUP(A555,'[1]2- &amp; 3-digit SOC'!$A$1:$B$121,2,FALSE)</f>
        <v>Construction and Extraction Occupations</v>
      </c>
      <c r="C555" s="77" t="str">
        <f t="shared" si="37"/>
        <v>47-0000 Construction and Extraction Occupations</v>
      </c>
      <c r="D555" s="77" t="str">
        <f t="shared" si="38"/>
        <v>47-3000</v>
      </c>
      <c r="E555" s="77" t="str">
        <f>VLOOKUP(D555,'[1]2- &amp; 3-digit SOC'!$A$1:$B$121,2,FALSE)</f>
        <v>Helpers, Construction Trades</v>
      </c>
      <c r="F555" s="77" t="str">
        <f t="shared" si="39"/>
        <v>47-3000 Helpers, Construction Trades</v>
      </c>
      <c r="G555" s="77" t="s">
        <v>1737</v>
      </c>
      <c r="H555" s="77" t="s">
        <v>1738</v>
      </c>
      <c r="I555" s="77" t="s">
        <v>1739</v>
      </c>
      <c r="J555" s="78" t="str">
        <f>CONCATENATE(H555, " (", R555, ")")</f>
        <v>Helpers--Electricians ($34,209)</v>
      </c>
      <c r="K555" s="70">
        <v>12.006528682700001</v>
      </c>
      <c r="L555" s="70">
        <v>13.7660852488</v>
      </c>
      <c r="M555" s="70">
        <v>16.4464321351</v>
      </c>
      <c r="N555" s="70">
        <v>16.627126923100001</v>
      </c>
      <c r="O555" s="70">
        <v>19.403560460200001</v>
      </c>
      <c r="P555" s="70">
        <v>22.617373494100001</v>
      </c>
      <c r="Q555" s="71">
        <v>34208.578840900002</v>
      </c>
      <c r="R555" s="71" t="str">
        <f>TEXT(Q555, "$#,###")</f>
        <v>$34,209</v>
      </c>
      <c r="S555" s="68" t="s">
        <v>307</v>
      </c>
      <c r="T555" s="68" t="s">
        <v>8</v>
      </c>
      <c r="U555" s="68" t="s">
        <v>317</v>
      </c>
      <c r="V555" s="61">
        <v>3764.8516918400001</v>
      </c>
      <c r="W555" s="61">
        <v>4004.0211615899998</v>
      </c>
      <c r="X555" s="61">
        <f>W555-V555</f>
        <v>239.16946974999973</v>
      </c>
      <c r="Y555" s="72">
        <f>X555/V555</f>
        <v>6.3526929963371323E-2</v>
      </c>
      <c r="Z555" s="61">
        <v>4004.0211615899998</v>
      </c>
      <c r="AA555" s="61">
        <v>4088.4422949899999</v>
      </c>
      <c r="AB555" s="61">
        <f>AA555-Z555</f>
        <v>84.421133400000144</v>
      </c>
      <c r="AC555" s="72">
        <f>AB555/Z555</f>
        <v>2.1084087719076001E-2</v>
      </c>
      <c r="AD555" s="61">
        <v>1955.4248448799999</v>
      </c>
      <c r="AE555" s="61">
        <v>488.85621121999998</v>
      </c>
      <c r="AF555" s="61">
        <v>1392.75231641</v>
      </c>
      <c r="AG555" s="61">
        <v>464.25077213700001</v>
      </c>
      <c r="AH555" s="62">
        <v>0.115</v>
      </c>
      <c r="AI555" s="61">
        <v>3956.0355325400001</v>
      </c>
      <c r="AJ555" s="61">
        <v>3320.3787898</v>
      </c>
      <c r="AK555" s="63">
        <f>AJ555/AI555</f>
        <v>0.83931975900836453</v>
      </c>
      <c r="AL555" s="73">
        <v>134.69999999999999</v>
      </c>
      <c r="AM555" s="74">
        <v>1.974647</v>
      </c>
      <c r="AN555" s="74">
        <v>1.9363790000000001</v>
      </c>
      <c r="AO555" s="75">
        <v>3.1711815756099999E-2</v>
      </c>
      <c r="AP555" s="75">
        <v>0.135573251522</v>
      </c>
      <c r="AQ555" s="75">
        <v>0.126975318221</v>
      </c>
      <c r="AR555" s="75">
        <v>0.28706103446499998</v>
      </c>
      <c r="AS555" s="75">
        <v>0.19733480777599999</v>
      </c>
      <c r="AT555" s="75">
        <v>0.125782231695</v>
      </c>
      <c r="AU555" s="75">
        <v>7.0116404142000002E-2</v>
      </c>
      <c r="AV555" s="75">
        <v>2.54451364231E-2</v>
      </c>
      <c r="AW555" s="61">
        <v>112</v>
      </c>
      <c r="AX555" s="61">
        <v>126</v>
      </c>
      <c r="AY555" s="61">
        <v>109</v>
      </c>
      <c r="AZ555" s="61">
        <v>67</v>
      </c>
      <c r="BA555" s="61">
        <v>66</v>
      </c>
      <c r="BB555" s="61">
        <f>SUM(AW555:BA555)</f>
        <v>480</v>
      </c>
      <c r="BC555" s="61">
        <f>BA555-AW555</f>
        <v>-46</v>
      </c>
      <c r="BD555" s="62">
        <f>BC555/AW555</f>
        <v>-0.4107142857142857</v>
      </c>
      <c r="BE555" s="67">
        <f>IF(K555&lt;BE$6,1,0)</f>
        <v>1</v>
      </c>
      <c r="BF555" s="67">
        <f>+IF(AND(K555&gt;=BF$5,K555&lt;BF$6),1,0)</f>
        <v>0</v>
      </c>
      <c r="BG555" s="67">
        <f>+IF(AND(K555&gt;=BG$5,K555&lt;BG$6),1,0)</f>
        <v>0</v>
      </c>
      <c r="BH555" s="67">
        <f>+IF(AND(K555&gt;=BH$5,K555&lt;BH$6),1,0)</f>
        <v>0</v>
      </c>
      <c r="BI555" s="67">
        <f>+IF(K555&gt;=BI$6,1,0)</f>
        <v>0</v>
      </c>
      <c r="BJ555" s="67">
        <f>IF(M555&lt;BJ$6,1,0)</f>
        <v>0</v>
      </c>
      <c r="BK555" s="67">
        <f>+IF(AND(M555&gt;=BK$5,M555&lt;BK$6),1,0)</f>
        <v>1</v>
      </c>
      <c r="BL555" s="67">
        <f>+IF(AND(M555&gt;=BL$5,M555&lt;BL$6),1,0)</f>
        <v>0</v>
      </c>
      <c r="BM555" s="67">
        <f>+IF(AND(M555&gt;=BM$5,M555&lt;BM$6),1,0)</f>
        <v>0</v>
      </c>
      <c r="BN555" s="67">
        <f>+IF(M555&gt;=BN$6,1,0)</f>
        <v>0</v>
      </c>
      <c r="BO555" s="67" t="str">
        <f>+IF(M555&gt;=BO$6,"YES","NO")</f>
        <v>NO</v>
      </c>
      <c r="BP555" s="67" t="str">
        <f>+IF(K555&gt;=BP$6,"YES","NO")</f>
        <v>NO</v>
      </c>
      <c r="BQ555" s="67" t="str">
        <f>+IF(ISERROR(VLOOKUP(E555,'[1]Hi Tech List (2020)'!$A$2:$B$84,1,FALSE)),"NO","YES")</f>
        <v>NO</v>
      </c>
      <c r="BR555" s="67" t="str">
        <f>IF(AL555&gt;=BR$6,"YES","NO")</f>
        <v>YES</v>
      </c>
      <c r="BS555" s="67" t="str">
        <f>IF(AB555&gt;BS$6,"YES","NO")</f>
        <v>NO</v>
      </c>
      <c r="BT555" s="67" t="str">
        <f>IF(AC555&gt;BT$6,"YES","NO")</f>
        <v>NO</v>
      </c>
      <c r="BU555" s="67" t="str">
        <f>IF(AD555&gt;BU$6,"YES","NO")</f>
        <v>YES</v>
      </c>
      <c r="BV555" s="67" t="str">
        <f>IF(OR(BS555="YES",BT555="YES",BU555="YES"),"YES","NO")</f>
        <v>YES</v>
      </c>
      <c r="BW555" s="67" t="str">
        <f>+IF(BE555=1,BE$8,IF(BF555=1,BF$8,IF(BG555=1,BG$8,IF(BH555=1,BH$8,BI$8))))</f>
        <v>&lt;$15</v>
      </c>
      <c r="BX555" s="67" t="str">
        <f>+IF(BJ555=1,BJ$8,IF(BK555=1,BK$8,IF(BL555=1,BL$8,IF(BM555=1,BM$8,BN$8))))</f>
        <v>$15-20</v>
      </c>
    </row>
    <row r="556" spans="1:76" ht="25.5" hidden="1" x14ac:dyDescent="0.2">
      <c r="A556" s="77" t="str">
        <f t="shared" si="36"/>
        <v>47-0000</v>
      </c>
      <c r="B556" s="77" t="str">
        <f>VLOOKUP(A556,'[1]2- &amp; 3-digit SOC'!$A$1:$B$121,2,FALSE)</f>
        <v>Construction and Extraction Occupations</v>
      </c>
      <c r="C556" s="77" t="str">
        <f t="shared" si="37"/>
        <v>47-0000 Construction and Extraction Occupations</v>
      </c>
      <c r="D556" s="77" t="str">
        <f t="shared" si="38"/>
        <v>47-3000</v>
      </c>
      <c r="E556" s="77" t="str">
        <f>VLOOKUP(D556,'[1]2- &amp; 3-digit SOC'!$A$1:$B$121,2,FALSE)</f>
        <v>Helpers, Construction Trades</v>
      </c>
      <c r="F556" s="77" t="str">
        <f t="shared" si="39"/>
        <v>47-3000 Helpers, Construction Trades</v>
      </c>
      <c r="G556" s="77" t="s">
        <v>1740</v>
      </c>
      <c r="H556" s="77" t="s">
        <v>1741</v>
      </c>
      <c r="I556" s="77" t="s">
        <v>1742</v>
      </c>
      <c r="J556" s="78" t="str">
        <f>CONCATENATE(H556, " (", R556, ")")</f>
        <v>Helpers--Painters, Paperhangers, Plasterers, and Stucco Masons ($29,447)</v>
      </c>
      <c r="K556" s="70">
        <v>10.137151683100001</v>
      </c>
      <c r="L556" s="70">
        <v>12.518671979000001</v>
      </c>
      <c r="M556" s="70">
        <v>14.157373911900001</v>
      </c>
      <c r="N556" s="70">
        <v>14.0917566606</v>
      </c>
      <c r="O556" s="70">
        <v>16.141420635900001</v>
      </c>
      <c r="P556" s="70">
        <v>18.2189494681</v>
      </c>
      <c r="Q556" s="71">
        <v>29447.337736699999</v>
      </c>
      <c r="R556" s="71" t="str">
        <f>TEXT(Q556, "$#,###")</f>
        <v>$29,447</v>
      </c>
      <c r="S556" s="68" t="s">
        <v>484</v>
      </c>
      <c r="T556" s="68" t="s">
        <v>8</v>
      </c>
      <c r="U556" s="68" t="s">
        <v>317</v>
      </c>
      <c r="V556" s="61">
        <v>452.00966108799997</v>
      </c>
      <c r="W556" s="61">
        <v>559.18665889700003</v>
      </c>
      <c r="X556" s="61">
        <f>W556-V556</f>
        <v>107.17699780900006</v>
      </c>
      <c r="Y556" s="72">
        <f>X556/V556</f>
        <v>0.23711218373302465</v>
      </c>
      <c r="Z556" s="61">
        <v>559.18665889700003</v>
      </c>
      <c r="AA556" s="61">
        <v>571.57413734600004</v>
      </c>
      <c r="AB556" s="61">
        <f>AA556-Z556</f>
        <v>12.387478449000014</v>
      </c>
      <c r="AC556" s="72">
        <f>AB556/Z556</f>
        <v>2.2152671656069926E-2</v>
      </c>
      <c r="AD556" s="61">
        <v>277.18413937000003</v>
      </c>
      <c r="AE556" s="61">
        <v>69.296034842400005</v>
      </c>
      <c r="AF556" s="61">
        <v>194.51364891599999</v>
      </c>
      <c r="AG556" s="61">
        <v>64.837882971900001</v>
      </c>
      <c r="AH556" s="62">
        <v>0.115</v>
      </c>
      <c r="AI556" s="61">
        <v>552.28904874299997</v>
      </c>
      <c r="AJ556" s="61">
        <v>584.98871544500003</v>
      </c>
      <c r="AK556" s="63">
        <f>AJ556/AI556</f>
        <v>1.0592075232641747</v>
      </c>
      <c r="AL556" s="73">
        <v>135.1</v>
      </c>
      <c r="AM556" s="74">
        <v>2.0113129999999999</v>
      </c>
      <c r="AN556" s="74">
        <v>1.989843</v>
      </c>
      <c r="AO556" s="75">
        <v>4.8127157229600002E-2</v>
      </c>
      <c r="AP556" s="75">
        <v>0.12555888182399999</v>
      </c>
      <c r="AQ556" s="75">
        <v>0.106747484465</v>
      </c>
      <c r="AR556" s="75">
        <v>0.24873078880300001</v>
      </c>
      <c r="AS556" s="75">
        <v>0.18394541686400001</v>
      </c>
      <c r="AT556" s="75">
        <v>0.143658600877</v>
      </c>
      <c r="AU556" s="75">
        <v>9.4830058725900002E-2</v>
      </c>
      <c r="AV556" s="75">
        <v>4.8401611212799997E-2</v>
      </c>
      <c r="AW556" s="61">
        <v>0</v>
      </c>
      <c r="AX556" s="61">
        <v>0</v>
      </c>
      <c r="AY556" s="61">
        <v>0</v>
      </c>
      <c r="AZ556" s="61">
        <v>0</v>
      </c>
      <c r="BA556" s="61">
        <v>0</v>
      </c>
      <c r="BB556" s="61">
        <f>SUM(AW556:BA556)</f>
        <v>0</v>
      </c>
      <c r="BC556" s="61">
        <f>BA556-AW556</f>
        <v>0</v>
      </c>
      <c r="BD556" s="62">
        <v>0</v>
      </c>
      <c r="BE556" s="67">
        <f>IF(K556&lt;BE$6,1,0)</f>
        <v>1</v>
      </c>
      <c r="BF556" s="67">
        <f>+IF(AND(K556&gt;=BF$5,K556&lt;BF$6),1,0)</f>
        <v>0</v>
      </c>
      <c r="BG556" s="67">
        <f>+IF(AND(K556&gt;=BG$5,K556&lt;BG$6),1,0)</f>
        <v>0</v>
      </c>
      <c r="BH556" s="67">
        <f>+IF(AND(K556&gt;=BH$5,K556&lt;BH$6),1,0)</f>
        <v>0</v>
      </c>
      <c r="BI556" s="67">
        <f>+IF(K556&gt;=BI$6,1,0)</f>
        <v>0</v>
      </c>
      <c r="BJ556" s="67">
        <f>IF(M556&lt;BJ$6,1,0)</f>
        <v>1</v>
      </c>
      <c r="BK556" s="67">
        <f>+IF(AND(M556&gt;=BK$5,M556&lt;BK$6),1,0)</f>
        <v>0</v>
      </c>
      <c r="BL556" s="67">
        <f>+IF(AND(M556&gt;=BL$5,M556&lt;BL$6),1,0)</f>
        <v>0</v>
      </c>
      <c r="BM556" s="67">
        <f>+IF(AND(M556&gt;=BM$5,M556&lt;BM$6),1,0)</f>
        <v>0</v>
      </c>
      <c r="BN556" s="67">
        <f>+IF(M556&gt;=BN$6,1,0)</f>
        <v>0</v>
      </c>
      <c r="BO556" s="67" t="str">
        <f>+IF(M556&gt;=BO$6,"YES","NO")</f>
        <v>NO</v>
      </c>
      <c r="BP556" s="67" t="str">
        <f>+IF(K556&gt;=BP$6,"YES","NO")</f>
        <v>NO</v>
      </c>
      <c r="BQ556" s="67" t="str">
        <f>+IF(ISERROR(VLOOKUP(E556,'[1]Hi Tech List (2020)'!$A$2:$B$84,1,FALSE)),"NO","YES")</f>
        <v>NO</v>
      </c>
      <c r="BR556" s="67" t="str">
        <f>IF(AL556&gt;=BR$6,"YES","NO")</f>
        <v>YES</v>
      </c>
      <c r="BS556" s="67" t="str">
        <f>IF(AB556&gt;BS$6,"YES","NO")</f>
        <v>NO</v>
      </c>
      <c r="BT556" s="67" t="str">
        <f>IF(AC556&gt;BT$6,"YES","NO")</f>
        <v>NO</v>
      </c>
      <c r="BU556" s="67" t="str">
        <f>IF(AD556&gt;BU$6,"YES","NO")</f>
        <v>YES</v>
      </c>
      <c r="BV556" s="67" t="str">
        <f>IF(OR(BS556="YES",BT556="YES",BU556="YES"),"YES","NO")</f>
        <v>YES</v>
      </c>
      <c r="BW556" s="67" t="str">
        <f>+IF(BE556=1,BE$8,IF(BF556=1,BF$8,IF(BG556=1,BG$8,IF(BH556=1,BH$8,BI$8))))</f>
        <v>&lt;$15</v>
      </c>
      <c r="BX556" s="67" t="str">
        <f>+IF(BJ556=1,BJ$8,IF(BK556=1,BK$8,IF(BL556=1,BL$8,IF(BM556=1,BM$8,BN$8))))</f>
        <v>&lt;$15</v>
      </c>
    </row>
    <row r="557" spans="1:76" ht="25.5" hidden="1" x14ac:dyDescent="0.2">
      <c r="A557" s="77" t="str">
        <f t="shared" si="36"/>
        <v>47-0000</v>
      </c>
      <c r="B557" s="77" t="str">
        <f>VLOOKUP(A557,'[1]2- &amp; 3-digit SOC'!$A$1:$B$121,2,FALSE)</f>
        <v>Construction and Extraction Occupations</v>
      </c>
      <c r="C557" s="77" t="str">
        <f t="shared" si="37"/>
        <v>47-0000 Construction and Extraction Occupations</v>
      </c>
      <c r="D557" s="77" t="str">
        <f t="shared" si="38"/>
        <v>47-3000</v>
      </c>
      <c r="E557" s="77" t="str">
        <f>VLOOKUP(D557,'[1]2- &amp; 3-digit SOC'!$A$1:$B$121,2,FALSE)</f>
        <v>Helpers, Construction Trades</v>
      </c>
      <c r="F557" s="77" t="str">
        <f t="shared" si="39"/>
        <v>47-3000 Helpers, Construction Trades</v>
      </c>
      <c r="G557" s="77" t="s">
        <v>1743</v>
      </c>
      <c r="H557" s="77" t="s">
        <v>1744</v>
      </c>
      <c r="I557" s="77" t="s">
        <v>1745</v>
      </c>
      <c r="J557" s="78" t="str">
        <f>CONCATENATE(H557, " (", R557, ")")</f>
        <v>Helpers--Pipelayers, Plumbers, Pipefitters, and Steamfitters ($30,958)</v>
      </c>
      <c r="K557" s="70">
        <v>10.421742309100001</v>
      </c>
      <c r="L557" s="70">
        <v>12.7027399947</v>
      </c>
      <c r="M557" s="70">
        <v>14.8836241194</v>
      </c>
      <c r="N557" s="70">
        <v>14.9094718111</v>
      </c>
      <c r="O557" s="70">
        <v>17.298372262699999</v>
      </c>
      <c r="P557" s="70">
        <v>19.3143210444</v>
      </c>
      <c r="Q557" s="71">
        <v>30957.938168299999</v>
      </c>
      <c r="R557" s="71" t="str">
        <f>TEXT(Q557, "$#,###")</f>
        <v>$30,958</v>
      </c>
      <c r="S557" s="68" t="s">
        <v>307</v>
      </c>
      <c r="T557" s="68" t="s">
        <v>8</v>
      </c>
      <c r="U557" s="68" t="s">
        <v>317</v>
      </c>
      <c r="V557" s="61">
        <v>2187.95758226</v>
      </c>
      <c r="W557" s="61">
        <v>2553.7487266200001</v>
      </c>
      <c r="X557" s="61">
        <f>W557-V557</f>
        <v>365.79114436000009</v>
      </c>
      <c r="Y557" s="72">
        <f>X557/V557</f>
        <v>0.16718383725801697</v>
      </c>
      <c r="Z557" s="61">
        <v>2553.7487266200001</v>
      </c>
      <c r="AA557" s="61">
        <v>2678.87717836</v>
      </c>
      <c r="AB557" s="61">
        <f>AA557-Z557</f>
        <v>125.12845173999995</v>
      </c>
      <c r="AC557" s="72">
        <f>AB557/Z557</f>
        <v>4.8997949733924295E-2</v>
      </c>
      <c r="AD557" s="61">
        <v>1348.6867614299999</v>
      </c>
      <c r="AE557" s="61">
        <v>337.17169035699999</v>
      </c>
      <c r="AF557" s="61">
        <v>897.42211661900001</v>
      </c>
      <c r="AG557" s="61">
        <v>299.14070554</v>
      </c>
      <c r="AH557" s="62">
        <v>0.115</v>
      </c>
      <c r="AI557" s="61">
        <v>2489.7492477300002</v>
      </c>
      <c r="AJ557" s="61">
        <v>2059.1960983700001</v>
      </c>
      <c r="AK557" s="63">
        <f>AJ557/AI557</f>
        <v>0.82706967388280084</v>
      </c>
      <c r="AL557" s="73">
        <v>137.30000000000001</v>
      </c>
      <c r="AM557" s="74">
        <v>1.6871020000000001</v>
      </c>
      <c r="AN557" s="74">
        <v>1.6813309999999999</v>
      </c>
      <c r="AO557" s="75">
        <v>3.2871099183700001E-2</v>
      </c>
      <c r="AP557" s="75">
        <v>0.14164476315899999</v>
      </c>
      <c r="AQ557" s="75">
        <v>0.132498044477</v>
      </c>
      <c r="AR557" s="75">
        <v>0.287343806935</v>
      </c>
      <c r="AS557" s="75">
        <v>0.19133520209900001</v>
      </c>
      <c r="AT557" s="75">
        <v>0.120907223627</v>
      </c>
      <c r="AU557" s="75">
        <v>6.9400452987399996E-2</v>
      </c>
      <c r="AV557" s="75">
        <v>2.3999407533900001E-2</v>
      </c>
      <c r="AW557" s="61">
        <v>0</v>
      </c>
      <c r="AX557" s="61">
        <v>0</v>
      </c>
      <c r="AY557" s="61">
        <v>0</v>
      </c>
      <c r="AZ557" s="61">
        <v>0</v>
      </c>
      <c r="BA557" s="61">
        <v>0</v>
      </c>
      <c r="BB557" s="61">
        <f>SUM(AW557:BA557)</f>
        <v>0</v>
      </c>
      <c r="BC557" s="61">
        <f>BA557-AW557</f>
        <v>0</v>
      </c>
      <c r="BD557" s="62">
        <v>0</v>
      </c>
      <c r="BE557" s="67">
        <f>IF(K557&lt;BE$6,1,0)</f>
        <v>1</v>
      </c>
      <c r="BF557" s="67">
        <f>+IF(AND(K557&gt;=BF$5,K557&lt;BF$6),1,0)</f>
        <v>0</v>
      </c>
      <c r="BG557" s="67">
        <f>+IF(AND(K557&gt;=BG$5,K557&lt;BG$6),1,0)</f>
        <v>0</v>
      </c>
      <c r="BH557" s="67">
        <f>+IF(AND(K557&gt;=BH$5,K557&lt;BH$6),1,0)</f>
        <v>0</v>
      </c>
      <c r="BI557" s="67">
        <f>+IF(K557&gt;=BI$6,1,0)</f>
        <v>0</v>
      </c>
      <c r="BJ557" s="67">
        <f>IF(M557&lt;BJ$6,1,0)</f>
        <v>1</v>
      </c>
      <c r="BK557" s="67">
        <f>+IF(AND(M557&gt;=BK$5,M557&lt;BK$6),1,0)</f>
        <v>0</v>
      </c>
      <c r="BL557" s="67">
        <f>+IF(AND(M557&gt;=BL$5,M557&lt;BL$6),1,0)</f>
        <v>0</v>
      </c>
      <c r="BM557" s="67">
        <f>+IF(AND(M557&gt;=BM$5,M557&lt;BM$6),1,0)</f>
        <v>0</v>
      </c>
      <c r="BN557" s="67">
        <f>+IF(M557&gt;=BN$6,1,0)</f>
        <v>0</v>
      </c>
      <c r="BO557" s="67" t="str">
        <f>+IF(M557&gt;=BO$6,"YES","NO")</f>
        <v>NO</v>
      </c>
      <c r="BP557" s="67" t="str">
        <f>+IF(K557&gt;=BP$6,"YES","NO")</f>
        <v>NO</v>
      </c>
      <c r="BQ557" s="67" t="str">
        <f>+IF(ISERROR(VLOOKUP(E557,'[1]Hi Tech List (2020)'!$A$2:$B$84,1,FALSE)),"NO","YES")</f>
        <v>NO</v>
      </c>
      <c r="BR557" s="67" t="str">
        <f>IF(AL557&gt;=BR$6,"YES","NO")</f>
        <v>YES</v>
      </c>
      <c r="BS557" s="67" t="str">
        <f>IF(AB557&gt;BS$6,"YES","NO")</f>
        <v>YES</v>
      </c>
      <c r="BT557" s="67" t="str">
        <f>IF(AC557&gt;BT$6,"YES","NO")</f>
        <v>NO</v>
      </c>
      <c r="BU557" s="67" t="str">
        <f>IF(AD557&gt;BU$6,"YES","NO")</f>
        <v>YES</v>
      </c>
      <c r="BV557" s="67" t="str">
        <f>IF(OR(BS557="YES",BT557="YES",BU557="YES"),"YES","NO")</f>
        <v>YES</v>
      </c>
      <c r="BW557" s="67" t="str">
        <f>+IF(BE557=1,BE$8,IF(BF557=1,BF$8,IF(BG557=1,BG$8,IF(BH557=1,BH$8,BI$8))))</f>
        <v>&lt;$15</v>
      </c>
      <c r="BX557" s="67" t="str">
        <f>+IF(BJ557=1,BJ$8,IF(BK557=1,BK$8,IF(BL557=1,BL$8,IF(BM557=1,BM$8,BN$8))))</f>
        <v>&lt;$15</v>
      </c>
    </row>
    <row r="558" spans="1:76" hidden="1" x14ac:dyDescent="0.2">
      <c r="A558" s="77" t="str">
        <f t="shared" si="36"/>
        <v>47-0000</v>
      </c>
      <c r="B558" s="77" t="str">
        <f>VLOOKUP(A558,'[1]2- &amp; 3-digit SOC'!$A$1:$B$121,2,FALSE)</f>
        <v>Construction and Extraction Occupations</v>
      </c>
      <c r="C558" s="77" t="str">
        <f t="shared" si="37"/>
        <v>47-0000 Construction and Extraction Occupations</v>
      </c>
      <c r="D558" s="77" t="str">
        <f t="shared" si="38"/>
        <v>47-3000</v>
      </c>
      <c r="E558" s="77" t="str">
        <f>VLOOKUP(D558,'[1]2- &amp; 3-digit SOC'!$A$1:$B$121,2,FALSE)</f>
        <v>Helpers, Construction Trades</v>
      </c>
      <c r="F558" s="77" t="str">
        <f t="shared" si="39"/>
        <v>47-3000 Helpers, Construction Trades</v>
      </c>
      <c r="G558" s="77" t="s">
        <v>1746</v>
      </c>
      <c r="H558" s="77" t="s">
        <v>1747</v>
      </c>
      <c r="I558" s="77" t="s">
        <v>1748</v>
      </c>
      <c r="J558" s="78" t="str">
        <f>CONCATENATE(H558, " (", R558, ")")</f>
        <v>Helpers--Roofers ($31,468)</v>
      </c>
      <c r="K558" s="70">
        <v>9.5965005159699999</v>
      </c>
      <c r="L558" s="70">
        <v>11.6160892078</v>
      </c>
      <c r="M558" s="70">
        <v>15.1289310013</v>
      </c>
      <c r="N558" s="70">
        <v>15.2099802002</v>
      </c>
      <c r="O558" s="70">
        <v>19.3137883574</v>
      </c>
      <c r="P558" s="70">
        <v>22.9710945006</v>
      </c>
      <c r="Q558" s="71">
        <v>31468.176482700001</v>
      </c>
      <c r="R558" s="71" t="str">
        <f>TEXT(Q558, "$#,###")</f>
        <v>$31,468</v>
      </c>
      <c r="S558" s="68" t="s">
        <v>484</v>
      </c>
      <c r="T558" s="68" t="s">
        <v>8</v>
      </c>
      <c r="U558" s="68" t="s">
        <v>317</v>
      </c>
      <c r="V558" s="61">
        <v>296.66980993099997</v>
      </c>
      <c r="W558" s="61">
        <v>570.18101571900002</v>
      </c>
      <c r="X558" s="61">
        <f>W558-V558</f>
        <v>273.51120578800004</v>
      </c>
      <c r="Y558" s="72">
        <f>X558/V558</f>
        <v>0.9219381164925875</v>
      </c>
      <c r="Z558" s="61">
        <v>570.18101571900002</v>
      </c>
      <c r="AA558" s="61">
        <v>593.37478148800005</v>
      </c>
      <c r="AB558" s="61">
        <f>AA558-Z558</f>
        <v>23.193765769000038</v>
      </c>
      <c r="AC558" s="72">
        <f>AB558/Z558</f>
        <v>4.0677898999763484E-2</v>
      </c>
      <c r="AD558" s="61">
        <v>293.83377101999997</v>
      </c>
      <c r="AE558" s="61">
        <v>73.458442754900005</v>
      </c>
      <c r="AF558" s="61">
        <v>199.780784036</v>
      </c>
      <c r="AG558" s="61">
        <v>66.593594678499997</v>
      </c>
      <c r="AH558" s="62">
        <v>0.115</v>
      </c>
      <c r="AI558" s="61">
        <v>557.71343969300005</v>
      </c>
      <c r="AJ558" s="61">
        <v>635.52469082000005</v>
      </c>
      <c r="AK558" s="63">
        <f>AJ558/AI558</f>
        <v>1.1395183361007619</v>
      </c>
      <c r="AL558" s="73">
        <v>134.6</v>
      </c>
      <c r="AM558" s="74">
        <v>2.5029690000000002</v>
      </c>
      <c r="AN558" s="74">
        <v>2.4846900000000001</v>
      </c>
      <c r="AO558" s="75">
        <v>5.0574692753500003E-2</v>
      </c>
      <c r="AP558" s="75">
        <v>0.11787125393300001</v>
      </c>
      <c r="AQ558" s="75">
        <v>9.8978185256300005E-2</v>
      </c>
      <c r="AR558" s="75">
        <v>0.235404325798</v>
      </c>
      <c r="AS558" s="75">
        <v>0.17789844222000001</v>
      </c>
      <c r="AT558" s="75">
        <v>0.150103635061</v>
      </c>
      <c r="AU558" s="75">
        <v>0.10920044215499999</v>
      </c>
      <c r="AV558" s="75">
        <v>5.9969022821900003E-2</v>
      </c>
      <c r="AW558" s="61">
        <v>0</v>
      </c>
      <c r="AX558" s="61">
        <v>0</v>
      </c>
      <c r="AY558" s="61">
        <v>0</v>
      </c>
      <c r="AZ558" s="61">
        <v>0</v>
      </c>
      <c r="BA558" s="61">
        <v>0</v>
      </c>
      <c r="BB558" s="61">
        <f>SUM(AW558:BA558)</f>
        <v>0</v>
      </c>
      <c r="BC558" s="61">
        <f>BA558-AW558</f>
        <v>0</v>
      </c>
      <c r="BD558" s="62">
        <v>0</v>
      </c>
      <c r="BE558" s="67">
        <f>IF(K558&lt;BE$6,1,0)</f>
        <v>1</v>
      </c>
      <c r="BF558" s="67">
        <f>+IF(AND(K558&gt;=BF$5,K558&lt;BF$6),1,0)</f>
        <v>0</v>
      </c>
      <c r="BG558" s="67">
        <f>+IF(AND(K558&gt;=BG$5,K558&lt;BG$6),1,0)</f>
        <v>0</v>
      </c>
      <c r="BH558" s="67">
        <f>+IF(AND(K558&gt;=BH$5,K558&lt;BH$6),1,0)</f>
        <v>0</v>
      </c>
      <c r="BI558" s="67">
        <f>+IF(K558&gt;=BI$6,1,0)</f>
        <v>0</v>
      </c>
      <c r="BJ558" s="67">
        <f>IF(M558&lt;BJ$6,1,0)</f>
        <v>0</v>
      </c>
      <c r="BK558" s="67">
        <f>+IF(AND(M558&gt;=BK$5,M558&lt;BK$6),1,0)</f>
        <v>1</v>
      </c>
      <c r="BL558" s="67">
        <f>+IF(AND(M558&gt;=BL$5,M558&lt;BL$6),1,0)</f>
        <v>0</v>
      </c>
      <c r="BM558" s="67">
        <f>+IF(AND(M558&gt;=BM$5,M558&lt;BM$6),1,0)</f>
        <v>0</v>
      </c>
      <c r="BN558" s="67">
        <f>+IF(M558&gt;=BN$6,1,0)</f>
        <v>0</v>
      </c>
      <c r="BO558" s="67" t="str">
        <f>+IF(M558&gt;=BO$6,"YES","NO")</f>
        <v>NO</v>
      </c>
      <c r="BP558" s="67" t="str">
        <f>+IF(K558&gt;=BP$6,"YES","NO")</f>
        <v>NO</v>
      </c>
      <c r="BQ558" s="67" t="str">
        <f>+IF(ISERROR(VLOOKUP(E558,'[1]Hi Tech List (2020)'!$A$2:$B$84,1,FALSE)),"NO","YES")</f>
        <v>NO</v>
      </c>
      <c r="BR558" s="67" t="str">
        <f>IF(AL558&gt;=BR$6,"YES","NO")</f>
        <v>YES</v>
      </c>
      <c r="BS558" s="67" t="str">
        <f>IF(AB558&gt;BS$6,"YES","NO")</f>
        <v>NO</v>
      </c>
      <c r="BT558" s="67" t="str">
        <f>IF(AC558&gt;BT$6,"YES","NO")</f>
        <v>NO</v>
      </c>
      <c r="BU558" s="67" t="str">
        <f>IF(AD558&gt;BU$6,"YES","NO")</f>
        <v>YES</v>
      </c>
      <c r="BV558" s="67" t="str">
        <f>IF(OR(BS558="YES",BT558="YES",BU558="YES"),"YES","NO")</f>
        <v>YES</v>
      </c>
      <c r="BW558" s="67" t="str">
        <f>+IF(BE558=1,BE$8,IF(BF558=1,BF$8,IF(BG558=1,BG$8,IF(BH558=1,BH$8,BI$8))))</f>
        <v>&lt;$15</v>
      </c>
      <c r="BX558" s="67" t="str">
        <f>+IF(BJ558=1,BJ$8,IF(BK558=1,BK$8,IF(BL558=1,BL$8,IF(BM558=1,BM$8,BN$8))))</f>
        <v>$15-20</v>
      </c>
    </row>
    <row r="559" spans="1:76" hidden="1" x14ac:dyDescent="0.2">
      <c r="A559" s="77" t="str">
        <f t="shared" si="36"/>
        <v>47-0000</v>
      </c>
      <c r="B559" s="77" t="str">
        <f>VLOOKUP(A559,'[1]2- &amp; 3-digit SOC'!$A$1:$B$121,2,FALSE)</f>
        <v>Construction and Extraction Occupations</v>
      </c>
      <c r="C559" s="77" t="str">
        <f t="shared" si="37"/>
        <v>47-0000 Construction and Extraction Occupations</v>
      </c>
      <c r="D559" s="77" t="str">
        <f t="shared" si="38"/>
        <v>47-3000</v>
      </c>
      <c r="E559" s="77" t="str">
        <f>VLOOKUP(D559,'[1]2- &amp; 3-digit SOC'!$A$1:$B$121,2,FALSE)</f>
        <v>Helpers, Construction Trades</v>
      </c>
      <c r="F559" s="77" t="str">
        <f t="shared" si="39"/>
        <v>47-3000 Helpers, Construction Trades</v>
      </c>
      <c r="G559" s="77" t="s">
        <v>1749</v>
      </c>
      <c r="H559" s="77" t="s">
        <v>1750</v>
      </c>
      <c r="I559" s="77" t="s">
        <v>1751</v>
      </c>
      <c r="J559" s="78" t="str">
        <f>CONCATENATE(H559, " (", R559, ")")</f>
        <v>Helpers, Construction Trades, All Other ($35,766)</v>
      </c>
      <c r="K559" s="70">
        <v>11.804014065700001</v>
      </c>
      <c r="L559" s="70">
        <v>13.923917123200001</v>
      </c>
      <c r="M559" s="70">
        <v>17.195427097100001</v>
      </c>
      <c r="N559" s="70">
        <v>17.3372525166</v>
      </c>
      <c r="O559" s="70">
        <v>20.719474037000001</v>
      </c>
      <c r="P559" s="70">
        <v>23.916545913</v>
      </c>
      <c r="Q559" s="71">
        <v>35766.488361999996</v>
      </c>
      <c r="R559" s="71" t="str">
        <f>TEXT(Q559, "$#,###")</f>
        <v>$35,766</v>
      </c>
      <c r="S559" s="68" t="s">
        <v>484</v>
      </c>
      <c r="T559" s="68" t="s">
        <v>8</v>
      </c>
      <c r="U559" s="68" t="s">
        <v>317</v>
      </c>
      <c r="V559" s="61">
        <v>930.13918950899995</v>
      </c>
      <c r="W559" s="61">
        <v>1102.93973435</v>
      </c>
      <c r="X559" s="61">
        <f>W559-V559</f>
        <v>172.80054484100003</v>
      </c>
      <c r="Y559" s="72">
        <f>X559/V559</f>
        <v>0.18577923260304477</v>
      </c>
      <c r="Z559" s="61">
        <v>1102.93973435</v>
      </c>
      <c r="AA559" s="61">
        <v>1147.7357872299999</v>
      </c>
      <c r="AB559" s="61">
        <f>AA559-Z559</f>
        <v>44.796052879999934</v>
      </c>
      <c r="AC559" s="72">
        <f>AB559/Z559</f>
        <v>4.0615141049750808E-2</v>
      </c>
      <c r="AD559" s="61">
        <v>568.72954999199999</v>
      </c>
      <c r="AE559" s="61">
        <v>142.182387498</v>
      </c>
      <c r="AF559" s="61">
        <v>386.36068579499999</v>
      </c>
      <c r="AG559" s="61">
        <v>128.786895265</v>
      </c>
      <c r="AH559" s="62">
        <v>0.115</v>
      </c>
      <c r="AI559" s="61">
        <v>1079.2478823399999</v>
      </c>
      <c r="AJ559" s="61">
        <v>1089.45874682</v>
      </c>
      <c r="AK559" s="63">
        <f>AJ559/AI559</f>
        <v>1.0094610929028289</v>
      </c>
      <c r="AL559" s="73">
        <v>129.4</v>
      </c>
      <c r="AM559" s="74">
        <v>1.4906159999999999</v>
      </c>
      <c r="AN559" s="74">
        <v>1.48824</v>
      </c>
      <c r="AO559" s="75">
        <v>4.6286374726600001E-2</v>
      </c>
      <c r="AP559" s="75">
        <v>0.13875670706500001</v>
      </c>
      <c r="AQ559" s="75">
        <v>0.116382146349</v>
      </c>
      <c r="AR559" s="75">
        <v>0.267041084471</v>
      </c>
      <c r="AS559" s="75">
        <v>0.18168286566200001</v>
      </c>
      <c r="AT559" s="75">
        <v>0.13315949404399999</v>
      </c>
      <c r="AU559" s="75">
        <v>7.9980851860800006E-2</v>
      </c>
      <c r="AV559" s="75">
        <v>3.6710475822699998E-2</v>
      </c>
      <c r="AW559" s="61">
        <v>0</v>
      </c>
      <c r="AX559" s="61">
        <v>0</v>
      </c>
      <c r="AY559" s="61">
        <v>0</v>
      </c>
      <c r="AZ559" s="61">
        <v>0</v>
      </c>
      <c r="BA559" s="61">
        <v>0</v>
      </c>
      <c r="BB559" s="61">
        <f>SUM(AW559:BA559)</f>
        <v>0</v>
      </c>
      <c r="BC559" s="61">
        <f>BA559-AW559</f>
        <v>0</v>
      </c>
      <c r="BD559" s="62">
        <v>0</v>
      </c>
      <c r="BE559" s="67">
        <f>IF(K559&lt;BE$6,1,0)</f>
        <v>1</v>
      </c>
      <c r="BF559" s="67">
        <f>+IF(AND(K559&gt;=BF$5,K559&lt;BF$6),1,0)</f>
        <v>0</v>
      </c>
      <c r="BG559" s="67">
        <f>+IF(AND(K559&gt;=BG$5,K559&lt;BG$6),1,0)</f>
        <v>0</v>
      </c>
      <c r="BH559" s="67">
        <f>+IF(AND(K559&gt;=BH$5,K559&lt;BH$6),1,0)</f>
        <v>0</v>
      </c>
      <c r="BI559" s="67">
        <f>+IF(K559&gt;=BI$6,1,0)</f>
        <v>0</v>
      </c>
      <c r="BJ559" s="67">
        <f>IF(M559&lt;BJ$6,1,0)</f>
        <v>0</v>
      </c>
      <c r="BK559" s="67">
        <f>+IF(AND(M559&gt;=BK$5,M559&lt;BK$6),1,0)</f>
        <v>1</v>
      </c>
      <c r="BL559" s="67">
        <f>+IF(AND(M559&gt;=BL$5,M559&lt;BL$6),1,0)</f>
        <v>0</v>
      </c>
      <c r="BM559" s="67">
        <f>+IF(AND(M559&gt;=BM$5,M559&lt;BM$6),1,0)</f>
        <v>0</v>
      </c>
      <c r="BN559" s="67">
        <f>+IF(M559&gt;=BN$6,1,0)</f>
        <v>0</v>
      </c>
      <c r="BO559" s="67" t="str">
        <f>+IF(M559&gt;=BO$6,"YES","NO")</f>
        <v>NO</v>
      </c>
      <c r="BP559" s="67" t="str">
        <f>+IF(K559&gt;=BP$6,"YES","NO")</f>
        <v>NO</v>
      </c>
      <c r="BQ559" s="67" t="str">
        <f>+IF(ISERROR(VLOOKUP(E559,'[1]Hi Tech List (2020)'!$A$2:$B$84,1,FALSE)),"NO","YES")</f>
        <v>NO</v>
      </c>
      <c r="BR559" s="67" t="str">
        <f>IF(AL559&gt;=BR$6,"YES","NO")</f>
        <v>YES</v>
      </c>
      <c r="BS559" s="67" t="str">
        <f>IF(AB559&gt;BS$6,"YES","NO")</f>
        <v>NO</v>
      </c>
      <c r="BT559" s="67" t="str">
        <f>IF(AC559&gt;BT$6,"YES","NO")</f>
        <v>NO</v>
      </c>
      <c r="BU559" s="67" t="str">
        <f>IF(AD559&gt;BU$6,"YES","NO")</f>
        <v>YES</v>
      </c>
      <c r="BV559" s="67" t="str">
        <f>IF(OR(BS559="YES",BT559="YES",BU559="YES"),"YES","NO")</f>
        <v>YES</v>
      </c>
      <c r="BW559" s="67" t="str">
        <f>+IF(BE559=1,BE$8,IF(BF559=1,BF$8,IF(BG559=1,BG$8,IF(BH559=1,BH$8,BI$8))))</f>
        <v>&lt;$15</v>
      </c>
      <c r="BX559" s="67" t="str">
        <f>+IF(BJ559=1,BJ$8,IF(BK559=1,BK$8,IF(BL559=1,BL$8,IF(BM559=1,BM$8,BN$8))))</f>
        <v>$15-20</v>
      </c>
    </row>
    <row r="560" spans="1:76" hidden="1" x14ac:dyDescent="0.2">
      <c r="A560" s="77" t="str">
        <f t="shared" si="36"/>
        <v>47-0000</v>
      </c>
      <c r="B560" s="77" t="str">
        <f>VLOOKUP(A560,'[1]2- &amp; 3-digit SOC'!$A$1:$B$121,2,FALSE)</f>
        <v>Construction and Extraction Occupations</v>
      </c>
      <c r="C560" s="77" t="str">
        <f t="shared" si="37"/>
        <v>47-0000 Construction and Extraction Occupations</v>
      </c>
      <c r="D560" s="77" t="str">
        <f t="shared" si="38"/>
        <v>47-4000</v>
      </c>
      <c r="E560" s="77" t="str">
        <f>VLOOKUP(D560,'[1]2- &amp; 3-digit SOC'!$A$1:$B$121,2,FALSE)</f>
        <v>Other Construction and Related Workers</v>
      </c>
      <c r="F560" s="77" t="str">
        <f t="shared" si="39"/>
        <v>47-4000 Other Construction and Related Workers</v>
      </c>
      <c r="G560" s="77" t="s">
        <v>1752</v>
      </c>
      <c r="H560" s="77" t="s">
        <v>1753</v>
      </c>
      <c r="I560" s="77" t="s">
        <v>1754</v>
      </c>
      <c r="J560" s="78" t="str">
        <f>CONCATENATE(H560, " (", R560, ")")</f>
        <v>Construction and Building Inspectors ($57,479)</v>
      </c>
      <c r="K560" s="70">
        <v>15.762924063</v>
      </c>
      <c r="L560" s="70">
        <v>21.6504467894</v>
      </c>
      <c r="M560" s="70">
        <v>27.634227614299999</v>
      </c>
      <c r="N560" s="70">
        <v>29.529981646500001</v>
      </c>
      <c r="O560" s="70">
        <v>35.300965177599998</v>
      </c>
      <c r="P560" s="70">
        <v>46.214176547699999</v>
      </c>
      <c r="Q560" s="71">
        <v>57479.1934377</v>
      </c>
      <c r="R560" s="71" t="str">
        <f>TEXT(Q560, "$#,###")</f>
        <v>$57,479</v>
      </c>
      <c r="S560" s="68" t="s">
        <v>307</v>
      </c>
      <c r="T560" s="68" t="s">
        <v>539</v>
      </c>
      <c r="U560" s="68" t="s">
        <v>85</v>
      </c>
      <c r="V560" s="61">
        <v>3355.8898471100001</v>
      </c>
      <c r="W560" s="61">
        <v>3740.98622467</v>
      </c>
      <c r="X560" s="61">
        <f>W560-V560</f>
        <v>385.09637755999984</v>
      </c>
      <c r="Y560" s="72">
        <f>X560/V560</f>
        <v>0.1147523891142119</v>
      </c>
      <c r="Z560" s="61">
        <v>3740.98622467</v>
      </c>
      <c r="AA560" s="61">
        <v>3886.5765402799998</v>
      </c>
      <c r="AB560" s="61">
        <f>AA560-Z560</f>
        <v>145.59031560999983</v>
      </c>
      <c r="AC560" s="72">
        <f>AB560/Z560</f>
        <v>3.8917629434158808E-2</v>
      </c>
      <c r="AD560" s="61">
        <v>1803.29881808</v>
      </c>
      <c r="AE560" s="61">
        <v>450.82470451900002</v>
      </c>
      <c r="AF560" s="61">
        <v>1218.15073835</v>
      </c>
      <c r="AG560" s="61">
        <v>406.05024611699997</v>
      </c>
      <c r="AH560" s="62">
        <v>0.107</v>
      </c>
      <c r="AI560" s="61">
        <v>3670.1689066499998</v>
      </c>
      <c r="AJ560" s="61">
        <v>1855.86499235</v>
      </c>
      <c r="AK560" s="63">
        <f>AJ560/AI560</f>
        <v>0.50566201162767954</v>
      </c>
      <c r="AL560" s="73">
        <v>92.7</v>
      </c>
      <c r="AM560" s="74">
        <v>1.2333320000000001</v>
      </c>
      <c r="AN560" s="74">
        <v>1.2241759999999999</v>
      </c>
      <c r="AO560" s="76" t="s">
        <v>90</v>
      </c>
      <c r="AP560" s="75">
        <v>8.5773656925699996E-3</v>
      </c>
      <c r="AQ560" s="75">
        <v>1.86316002911E-2</v>
      </c>
      <c r="AR560" s="75">
        <v>0.12372694590900001</v>
      </c>
      <c r="AS560" s="75">
        <v>0.185420340987</v>
      </c>
      <c r="AT560" s="75">
        <v>0.24168825230900001</v>
      </c>
      <c r="AU560" s="75">
        <v>0.28972860607000001</v>
      </c>
      <c r="AV560" s="75">
        <v>0.13128633271699999</v>
      </c>
      <c r="AW560" s="61">
        <v>0</v>
      </c>
      <c r="AX560" s="61">
        <v>0</v>
      </c>
      <c r="AY560" s="61">
        <v>0</v>
      </c>
      <c r="AZ560" s="61">
        <v>0</v>
      </c>
      <c r="BA560" s="61">
        <v>0</v>
      </c>
      <c r="BB560" s="61">
        <f>SUM(AW560:BA560)</f>
        <v>0</v>
      </c>
      <c r="BC560" s="61">
        <f>BA560-AW560</f>
        <v>0</v>
      </c>
      <c r="BD560" s="62">
        <v>0</v>
      </c>
      <c r="BE560" s="67">
        <f>IF(K560&lt;BE$6,1,0)</f>
        <v>0</v>
      </c>
      <c r="BF560" s="67">
        <f>+IF(AND(K560&gt;=BF$5,K560&lt;BF$6),1,0)</f>
        <v>1</v>
      </c>
      <c r="BG560" s="67">
        <f>+IF(AND(K560&gt;=BG$5,K560&lt;BG$6),1,0)</f>
        <v>0</v>
      </c>
      <c r="BH560" s="67">
        <f>+IF(AND(K560&gt;=BH$5,K560&lt;BH$6),1,0)</f>
        <v>0</v>
      </c>
      <c r="BI560" s="67">
        <f>+IF(K560&gt;=BI$6,1,0)</f>
        <v>0</v>
      </c>
      <c r="BJ560" s="67">
        <f>IF(M560&lt;BJ$6,1,0)</f>
        <v>0</v>
      </c>
      <c r="BK560" s="67">
        <f>+IF(AND(M560&gt;=BK$5,M560&lt;BK$6),1,0)</f>
        <v>0</v>
      </c>
      <c r="BL560" s="67">
        <f>+IF(AND(M560&gt;=BL$5,M560&lt;BL$6),1,0)</f>
        <v>0</v>
      </c>
      <c r="BM560" s="67">
        <f>+IF(AND(M560&gt;=BM$5,M560&lt;BM$6),1,0)</f>
        <v>1</v>
      </c>
      <c r="BN560" s="67">
        <f>+IF(M560&gt;=BN$6,1,0)</f>
        <v>0</v>
      </c>
      <c r="BO560" s="67" t="str">
        <f>+IF(M560&gt;=BO$6,"YES","NO")</f>
        <v>YES</v>
      </c>
      <c r="BP560" s="67" t="str">
        <f>+IF(K560&gt;=BP$6,"YES","NO")</f>
        <v>NO</v>
      </c>
      <c r="BQ560" s="67" t="str">
        <f>+IF(ISERROR(VLOOKUP(E560,'[1]Hi Tech List (2020)'!$A$2:$B$84,1,FALSE)),"NO","YES")</f>
        <v>NO</v>
      </c>
      <c r="BR560" s="67" t="str">
        <f>IF(AL560&gt;=BR$6,"YES","NO")</f>
        <v>NO</v>
      </c>
      <c r="BS560" s="67" t="str">
        <f>IF(AB560&gt;BS$6,"YES","NO")</f>
        <v>YES</v>
      </c>
      <c r="BT560" s="67" t="str">
        <f>IF(AC560&gt;BT$6,"YES","NO")</f>
        <v>NO</v>
      </c>
      <c r="BU560" s="67" t="str">
        <f>IF(AD560&gt;BU$6,"YES","NO")</f>
        <v>YES</v>
      </c>
      <c r="BV560" s="67" t="str">
        <f>IF(OR(BS560="YES",BT560="YES",BU560="YES"),"YES","NO")</f>
        <v>YES</v>
      </c>
      <c r="BW560" s="67" t="str">
        <f>+IF(BE560=1,BE$8,IF(BF560=1,BF$8,IF(BG560=1,BG$8,IF(BH560=1,BH$8,BI$8))))</f>
        <v>$15-20</v>
      </c>
      <c r="BX560" s="67" t="str">
        <f>+IF(BJ560=1,BJ$8,IF(BK560=1,BK$8,IF(BL560=1,BL$8,IF(BM560=1,BM$8,BN$8))))</f>
        <v>$25-30</v>
      </c>
    </row>
    <row r="561" spans="1:76" hidden="1" x14ac:dyDescent="0.2">
      <c r="A561" s="77" t="str">
        <f t="shared" si="36"/>
        <v>47-0000</v>
      </c>
      <c r="B561" s="77" t="str">
        <f>VLOOKUP(A561,'[1]2- &amp; 3-digit SOC'!$A$1:$B$121,2,FALSE)</f>
        <v>Construction and Extraction Occupations</v>
      </c>
      <c r="C561" s="77" t="str">
        <f t="shared" si="37"/>
        <v>47-0000 Construction and Extraction Occupations</v>
      </c>
      <c r="D561" s="77" t="str">
        <f t="shared" si="38"/>
        <v>47-4000</v>
      </c>
      <c r="E561" s="77" t="str">
        <f>VLOOKUP(D561,'[1]2- &amp; 3-digit SOC'!$A$1:$B$121,2,FALSE)</f>
        <v>Other Construction and Related Workers</v>
      </c>
      <c r="F561" s="77" t="str">
        <f t="shared" si="39"/>
        <v>47-4000 Other Construction and Related Workers</v>
      </c>
      <c r="G561" s="77" t="s">
        <v>1755</v>
      </c>
      <c r="H561" s="77" t="s">
        <v>1756</v>
      </c>
      <c r="I561" s="77" t="s">
        <v>1757</v>
      </c>
      <c r="J561" s="78" t="str">
        <f>CONCATENATE(H561, " (", R561, ")")</f>
        <v>Fence Erectors ($38,285)</v>
      </c>
      <c r="K561" s="70">
        <v>8.4450704990300007</v>
      </c>
      <c r="L561" s="70">
        <v>12.7789812859</v>
      </c>
      <c r="M561" s="70">
        <v>18.406293914599999</v>
      </c>
      <c r="N561" s="70">
        <v>21.020098493100001</v>
      </c>
      <c r="O561" s="70">
        <v>24.185168860499999</v>
      </c>
      <c r="P561" s="70">
        <v>31.647170311299998</v>
      </c>
      <c r="Q561" s="71">
        <v>38285.091342400003</v>
      </c>
      <c r="R561" s="71" t="str">
        <f>TEXT(Q561, "$#,###")</f>
        <v>$38,285</v>
      </c>
      <c r="S561" s="68" t="s">
        <v>484</v>
      </c>
      <c r="T561" s="68" t="s">
        <v>8</v>
      </c>
      <c r="U561" s="68" t="s">
        <v>85</v>
      </c>
      <c r="V561" s="61">
        <v>389.59126791699998</v>
      </c>
      <c r="W561" s="61">
        <v>334.50125113199999</v>
      </c>
      <c r="X561" s="61">
        <f>W561-V561</f>
        <v>-55.090016784999989</v>
      </c>
      <c r="Y561" s="72">
        <f>X561/V561</f>
        <v>-0.14140464974881464</v>
      </c>
      <c r="Z561" s="61">
        <v>334.50125113199999</v>
      </c>
      <c r="AA561" s="61">
        <v>352.28532085799998</v>
      </c>
      <c r="AB561" s="61">
        <f>AA561-Z561</f>
        <v>17.784069725999984</v>
      </c>
      <c r="AC561" s="72">
        <f>AB561/Z561</f>
        <v>5.3165928874155638E-2</v>
      </c>
      <c r="AD561" s="61">
        <v>152.2231883</v>
      </c>
      <c r="AE561" s="61">
        <v>38.055797075000001</v>
      </c>
      <c r="AF561" s="61">
        <v>97.324541165599996</v>
      </c>
      <c r="AG561" s="61">
        <v>32.441513721900002</v>
      </c>
      <c r="AH561" s="62">
        <v>9.5000000000000001E-2</v>
      </c>
      <c r="AI561" s="61">
        <v>325.505241936</v>
      </c>
      <c r="AJ561" s="61">
        <v>106.02325021199999</v>
      </c>
      <c r="AK561" s="63">
        <f>AJ561/AI561</f>
        <v>0.32571902554136445</v>
      </c>
      <c r="AL561" s="73">
        <v>124.7</v>
      </c>
      <c r="AM561" s="74">
        <v>0.40812100000000001</v>
      </c>
      <c r="AN561" s="74">
        <v>0.41435100000000002</v>
      </c>
      <c r="AO561" s="76" t="s">
        <v>90</v>
      </c>
      <c r="AP561" s="75">
        <v>5.3684175825799998E-2</v>
      </c>
      <c r="AQ561" s="75">
        <v>5.0164605118199999E-2</v>
      </c>
      <c r="AR561" s="75">
        <v>0.21965712957399999</v>
      </c>
      <c r="AS561" s="75">
        <v>0.27336558833699998</v>
      </c>
      <c r="AT561" s="75">
        <v>0.210131819138</v>
      </c>
      <c r="AU561" s="75">
        <v>0.12070596500899999</v>
      </c>
      <c r="AV561" s="75">
        <v>4.9843357826899998E-2</v>
      </c>
      <c r="AW561" s="61">
        <v>0</v>
      </c>
      <c r="AX561" s="61">
        <v>0</v>
      </c>
      <c r="AY561" s="61">
        <v>0</v>
      </c>
      <c r="AZ561" s="61">
        <v>0</v>
      </c>
      <c r="BA561" s="61">
        <v>0</v>
      </c>
      <c r="BB561" s="61">
        <f>SUM(AW561:BA561)</f>
        <v>0</v>
      </c>
      <c r="BC561" s="61">
        <f>BA561-AW561</f>
        <v>0</v>
      </c>
      <c r="BD561" s="62">
        <v>0</v>
      </c>
      <c r="BE561" s="67">
        <f>IF(K561&lt;BE$6,1,0)</f>
        <v>1</v>
      </c>
      <c r="BF561" s="67">
        <f>+IF(AND(K561&gt;=BF$5,K561&lt;BF$6),1,0)</f>
        <v>0</v>
      </c>
      <c r="BG561" s="67">
        <f>+IF(AND(K561&gt;=BG$5,K561&lt;BG$6),1,0)</f>
        <v>0</v>
      </c>
      <c r="BH561" s="67">
        <f>+IF(AND(K561&gt;=BH$5,K561&lt;BH$6),1,0)</f>
        <v>0</v>
      </c>
      <c r="BI561" s="67">
        <f>+IF(K561&gt;=BI$6,1,0)</f>
        <v>0</v>
      </c>
      <c r="BJ561" s="67">
        <f>IF(M561&lt;BJ$6,1,0)</f>
        <v>0</v>
      </c>
      <c r="BK561" s="67">
        <f>+IF(AND(M561&gt;=BK$5,M561&lt;BK$6),1,0)</f>
        <v>1</v>
      </c>
      <c r="BL561" s="67">
        <f>+IF(AND(M561&gt;=BL$5,M561&lt;BL$6),1,0)</f>
        <v>0</v>
      </c>
      <c r="BM561" s="67">
        <f>+IF(AND(M561&gt;=BM$5,M561&lt;BM$6),1,0)</f>
        <v>0</v>
      </c>
      <c r="BN561" s="67">
        <f>+IF(M561&gt;=BN$6,1,0)</f>
        <v>0</v>
      </c>
      <c r="BO561" s="67" t="str">
        <f>+IF(M561&gt;=BO$6,"YES","NO")</f>
        <v>NO</v>
      </c>
      <c r="BP561" s="67" t="str">
        <f>+IF(K561&gt;=BP$6,"YES","NO")</f>
        <v>NO</v>
      </c>
      <c r="BQ561" s="67" t="str">
        <f>+IF(ISERROR(VLOOKUP(E561,'[1]Hi Tech List (2020)'!$A$2:$B$84,1,FALSE)),"NO","YES")</f>
        <v>NO</v>
      </c>
      <c r="BR561" s="67" t="str">
        <f>IF(AL561&gt;=BR$6,"YES","NO")</f>
        <v>YES</v>
      </c>
      <c r="BS561" s="67" t="str">
        <f>IF(AB561&gt;BS$6,"YES","NO")</f>
        <v>NO</v>
      </c>
      <c r="BT561" s="67" t="str">
        <f>IF(AC561&gt;BT$6,"YES","NO")</f>
        <v>NO</v>
      </c>
      <c r="BU561" s="67" t="str">
        <f>IF(AD561&gt;BU$6,"YES","NO")</f>
        <v>YES</v>
      </c>
      <c r="BV561" s="67" t="str">
        <f>IF(OR(BS561="YES",BT561="YES",BU561="YES"),"YES","NO")</f>
        <v>YES</v>
      </c>
      <c r="BW561" s="67" t="str">
        <f>+IF(BE561=1,BE$8,IF(BF561=1,BF$8,IF(BG561=1,BG$8,IF(BH561=1,BH$8,BI$8))))</f>
        <v>&lt;$15</v>
      </c>
      <c r="BX561" s="67" t="str">
        <f>+IF(BJ561=1,BJ$8,IF(BK561=1,BK$8,IF(BL561=1,BL$8,IF(BM561=1,BM$8,BN$8))))</f>
        <v>$15-20</v>
      </c>
    </row>
    <row r="562" spans="1:76" hidden="1" x14ac:dyDescent="0.2">
      <c r="A562" s="77" t="str">
        <f t="shared" si="36"/>
        <v>47-0000</v>
      </c>
      <c r="B562" s="77" t="str">
        <f>VLOOKUP(A562,'[1]2- &amp; 3-digit SOC'!$A$1:$B$121,2,FALSE)</f>
        <v>Construction and Extraction Occupations</v>
      </c>
      <c r="C562" s="77" t="str">
        <f t="shared" si="37"/>
        <v>47-0000 Construction and Extraction Occupations</v>
      </c>
      <c r="D562" s="77" t="str">
        <f t="shared" si="38"/>
        <v>47-4000</v>
      </c>
      <c r="E562" s="77" t="str">
        <f>VLOOKUP(D562,'[1]2- &amp; 3-digit SOC'!$A$1:$B$121,2,FALSE)</f>
        <v>Other Construction and Related Workers</v>
      </c>
      <c r="F562" s="77" t="str">
        <f t="shared" si="39"/>
        <v>47-4000 Other Construction and Related Workers</v>
      </c>
      <c r="G562" s="77" t="s">
        <v>1758</v>
      </c>
      <c r="H562" s="77" t="s">
        <v>1759</v>
      </c>
      <c r="I562" s="77" t="s">
        <v>1760</v>
      </c>
      <c r="J562" s="78" t="str">
        <f>CONCATENATE(H562, " (", R562, ")")</f>
        <v>Hazardous Materials Removal Workers ($40,551)</v>
      </c>
      <c r="K562" s="70">
        <v>14.3309431114</v>
      </c>
      <c r="L562" s="70">
        <v>16.793223079200001</v>
      </c>
      <c r="M562" s="70">
        <v>19.495503149800001</v>
      </c>
      <c r="N562" s="70">
        <v>19.214912063900002</v>
      </c>
      <c r="O562" s="70">
        <v>22.1592421573</v>
      </c>
      <c r="P562" s="70">
        <v>23.981391731399999</v>
      </c>
      <c r="Q562" s="71">
        <v>40550.646551600003</v>
      </c>
      <c r="R562" s="71" t="str">
        <f>TEXT(Q562, "$#,###")</f>
        <v>$40,551</v>
      </c>
      <c r="S562" s="68" t="s">
        <v>307</v>
      </c>
      <c r="T562" s="68" t="s">
        <v>8</v>
      </c>
      <c r="U562" s="68" t="s">
        <v>85</v>
      </c>
      <c r="V562" s="61">
        <v>1261.9834040000001</v>
      </c>
      <c r="W562" s="61">
        <v>1116.3170091100001</v>
      </c>
      <c r="X562" s="61">
        <f>W562-V562</f>
        <v>-145.66639488999999</v>
      </c>
      <c r="Y562" s="72">
        <f>X562/V562</f>
        <v>-0.11542655349372564</v>
      </c>
      <c r="Z562" s="61">
        <v>1116.3170091100001</v>
      </c>
      <c r="AA562" s="61">
        <v>1182.84729186</v>
      </c>
      <c r="AB562" s="61">
        <f>AA562-Z562</f>
        <v>66.530282749999969</v>
      </c>
      <c r="AC562" s="72">
        <f>AB562/Z562</f>
        <v>5.9598019386125994E-2</v>
      </c>
      <c r="AD562" s="61">
        <v>589.71724059999997</v>
      </c>
      <c r="AE562" s="61">
        <v>147.42931014999999</v>
      </c>
      <c r="AF562" s="61">
        <v>383.58691729200001</v>
      </c>
      <c r="AG562" s="61">
        <v>127.862305764</v>
      </c>
      <c r="AH562" s="62">
        <v>0.112</v>
      </c>
      <c r="AI562" s="61">
        <v>1080.3831936399999</v>
      </c>
      <c r="AJ562" s="61">
        <v>1123.9824001100001</v>
      </c>
      <c r="AK562" s="63">
        <f>AJ562/AI562</f>
        <v>1.0403553171936217</v>
      </c>
      <c r="AL562" s="73">
        <v>124.2</v>
      </c>
      <c r="AM562" s="74">
        <v>0.94553699999999996</v>
      </c>
      <c r="AN562" s="74">
        <v>0.940612</v>
      </c>
      <c r="AO562" s="76" t="s">
        <v>90</v>
      </c>
      <c r="AP562" s="75">
        <v>3.1737070111500003E-2</v>
      </c>
      <c r="AQ562" s="75">
        <v>4.9522239873000001E-2</v>
      </c>
      <c r="AR562" s="75">
        <v>0.265060065076</v>
      </c>
      <c r="AS562" s="75">
        <v>0.233724069571</v>
      </c>
      <c r="AT562" s="75">
        <v>0.224114047308</v>
      </c>
      <c r="AU562" s="75">
        <v>0.14656271292699999</v>
      </c>
      <c r="AV562" s="75">
        <v>4.1164017925599997E-2</v>
      </c>
      <c r="AW562" s="61">
        <v>0</v>
      </c>
      <c r="AX562" s="61">
        <v>0</v>
      </c>
      <c r="AY562" s="61">
        <v>0</v>
      </c>
      <c r="AZ562" s="61">
        <v>0</v>
      </c>
      <c r="BA562" s="61">
        <v>0</v>
      </c>
      <c r="BB562" s="61">
        <f>SUM(AW562:BA562)</f>
        <v>0</v>
      </c>
      <c r="BC562" s="61">
        <f>BA562-AW562</f>
        <v>0</v>
      </c>
      <c r="BD562" s="62">
        <v>0</v>
      </c>
      <c r="BE562" s="67">
        <f>IF(K562&lt;BE$6,1,0)</f>
        <v>1</v>
      </c>
      <c r="BF562" s="67">
        <f>+IF(AND(K562&gt;=BF$5,K562&lt;BF$6),1,0)</f>
        <v>0</v>
      </c>
      <c r="BG562" s="67">
        <f>+IF(AND(K562&gt;=BG$5,K562&lt;BG$6),1,0)</f>
        <v>0</v>
      </c>
      <c r="BH562" s="67">
        <f>+IF(AND(K562&gt;=BH$5,K562&lt;BH$6),1,0)</f>
        <v>0</v>
      </c>
      <c r="BI562" s="67">
        <f>+IF(K562&gt;=BI$6,1,0)</f>
        <v>0</v>
      </c>
      <c r="BJ562" s="67">
        <f>IF(M562&lt;BJ$6,1,0)</f>
        <v>0</v>
      </c>
      <c r="BK562" s="67">
        <f>+IF(AND(M562&gt;=BK$5,M562&lt;BK$6),1,0)</f>
        <v>1</v>
      </c>
      <c r="BL562" s="67">
        <f>+IF(AND(M562&gt;=BL$5,M562&lt;BL$6),1,0)</f>
        <v>0</v>
      </c>
      <c r="BM562" s="67">
        <f>+IF(AND(M562&gt;=BM$5,M562&lt;BM$6),1,0)</f>
        <v>0</v>
      </c>
      <c r="BN562" s="67">
        <f>+IF(M562&gt;=BN$6,1,0)</f>
        <v>0</v>
      </c>
      <c r="BO562" s="67" t="str">
        <f>+IF(M562&gt;=BO$6,"YES","NO")</f>
        <v>NO</v>
      </c>
      <c r="BP562" s="67" t="str">
        <f>+IF(K562&gt;=BP$6,"YES","NO")</f>
        <v>NO</v>
      </c>
      <c r="BQ562" s="67" t="str">
        <f>+IF(ISERROR(VLOOKUP(E562,'[1]Hi Tech List (2020)'!$A$2:$B$84,1,FALSE)),"NO","YES")</f>
        <v>NO</v>
      </c>
      <c r="BR562" s="67" t="str">
        <f>IF(AL562&gt;=BR$6,"YES","NO")</f>
        <v>YES</v>
      </c>
      <c r="BS562" s="67" t="str">
        <f>IF(AB562&gt;BS$6,"YES","NO")</f>
        <v>NO</v>
      </c>
      <c r="BT562" s="67" t="str">
        <f>IF(AC562&gt;BT$6,"YES","NO")</f>
        <v>NO</v>
      </c>
      <c r="BU562" s="67" t="str">
        <f>IF(AD562&gt;BU$6,"YES","NO")</f>
        <v>YES</v>
      </c>
      <c r="BV562" s="67" t="str">
        <f>IF(OR(BS562="YES",BT562="YES",BU562="YES"),"YES","NO")</f>
        <v>YES</v>
      </c>
      <c r="BW562" s="67" t="str">
        <f>+IF(BE562=1,BE$8,IF(BF562=1,BF$8,IF(BG562=1,BG$8,IF(BH562=1,BH$8,BI$8))))</f>
        <v>&lt;$15</v>
      </c>
      <c r="BX562" s="67" t="str">
        <f>+IF(BJ562=1,BJ$8,IF(BK562=1,BK$8,IF(BL562=1,BL$8,IF(BM562=1,BM$8,BN$8))))</f>
        <v>$15-20</v>
      </c>
    </row>
    <row r="563" spans="1:76" hidden="1" x14ac:dyDescent="0.2">
      <c r="A563" s="77" t="str">
        <f t="shared" si="36"/>
        <v>47-0000</v>
      </c>
      <c r="B563" s="77" t="str">
        <f>VLOOKUP(A563,'[1]2- &amp; 3-digit SOC'!$A$1:$B$121,2,FALSE)</f>
        <v>Construction and Extraction Occupations</v>
      </c>
      <c r="C563" s="77" t="str">
        <f t="shared" si="37"/>
        <v>47-0000 Construction and Extraction Occupations</v>
      </c>
      <c r="D563" s="77" t="str">
        <f t="shared" si="38"/>
        <v>47-4000</v>
      </c>
      <c r="E563" s="77" t="str">
        <f>VLOOKUP(D563,'[1]2- &amp; 3-digit SOC'!$A$1:$B$121,2,FALSE)</f>
        <v>Other Construction and Related Workers</v>
      </c>
      <c r="F563" s="77" t="str">
        <f t="shared" si="39"/>
        <v>47-4000 Other Construction and Related Workers</v>
      </c>
      <c r="G563" s="77" t="s">
        <v>1761</v>
      </c>
      <c r="H563" s="77" t="s">
        <v>1762</v>
      </c>
      <c r="I563" s="77" t="s">
        <v>1763</v>
      </c>
      <c r="J563" s="78" t="str">
        <f>CONCATENATE(H563, " (", R563, ")")</f>
        <v>Highway Maintenance Workers ($35,410)</v>
      </c>
      <c r="K563" s="70">
        <v>12.5841939147</v>
      </c>
      <c r="L563" s="70">
        <v>14.0931133539</v>
      </c>
      <c r="M563" s="70">
        <v>17.0242742384</v>
      </c>
      <c r="N563" s="70">
        <v>17.825115475499999</v>
      </c>
      <c r="O563" s="70">
        <v>20.957426198499999</v>
      </c>
      <c r="P563" s="70">
        <v>23.949494484599999</v>
      </c>
      <c r="Q563" s="71">
        <v>35410.490415799999</v>
      </c>
      <c r="R563" s="71" t="str">
        <f>TEXT(Q563, "$#,###")</f>
        <v>$35,410</v>
      </c>
      <c r="S563" s="68" t="s">
        <v>307</v>
      </c>
      <c r="T563" s="68" t="s">
        <v>8</v>
      </c>
      <c r="U563" s="68" t="s">
        <v>85</v>
      </c>
      <c r="V563" s="61">
        <v>1671.9178892499999</v>
      </c>
      <c r="W563" s="61">
        <v>1831.6150813100001</v>
      </c>
      <c r="X563" s="61">
        <f>W563-V563</f>
        <v>159.69719206000013</v>
      </c>
      <c r="Y563" s="72">
        <f>X563/V563</f>
        <v>9.5517365468012413E-2</v>
      </c>
      <c r="Z563" s="61">
        <v>1831.6150813100001</v>
      </c>
      <c r="AA563" s="61">
        <v>1905.02524623</v>
      </c>
      <c r="AB563" s="61">
        <f>AA563-Z563</f>
        <v>73.410164919999943</v>
      </c>
      <c r="AC563" s="72">
        <f>AB563/Z563</f>
        <v>4.007947175642157E-2</v>
      </c>
      <c r="AD563" s="61">
        <v>825.05599592500005</v>
      </c>
      <c r="AE563" s="61">
        <v>206.26399898099999</v>
      </c>
      <c r="AF563" s="61">
        <v>546.13938484100004</v>
      </c>
      <c r="AG563" s="61">
        <v>182.04646161400001</v>
      </c>
      <c r="AH563" s="62">
        <v>9.8000000000000004E-2</v>
      </c>
      <c r="AI563" s="61">
        <v>1800.62542009</v>
      </c>
      <c r="AJ563" s="61">
        <v>638.37148614499995</v>
      </c>
      <c r="AK563" s="63">
        <f>AJ563/AI563</f>
        <v>0.35452764301921963</v>
      </c>
      <c r="AL563" s="73">
        <v>121.6</v>
      </c>
      <c r="AM563" s="74">
        <v>0.49468899999999999</v>
      </c>
      <c r="AN563" s="74">
        <v>0.49724800000000002</v>
      </c>
      <c r="AO563" s="76" t="s">
        <v>90</v>
      </c>
      <c r="AP563" s="75">
        <v>3.5545269715200001E-2</v>
      </c>
      <c r="AQ563" s="75">
        <v>3.42011268897E-2</v>
      </c>
      <c r="AR563" s="75">
        <v>0.159149480723</v>
      </c>
      <c r="AS563" s="75">
        <v>0.200579818518</v>
      </c>
      <c r="AT563" s="75">
        <v>0.28842046923199999</v>
      </c>
      <c r="AU563" s="75">
        <v>0.22836439741</v>
      </c>
      <c r="AV563" s="75">
        <v>4.94596003743E-2</v>
      </c>
      <c r="AW563" s="61">
        <v>0</v>
      </c>
      <c r="AX563" s="61">
        <v>0</v>
      </c>
      <c r="AY563" s="61">
        <v>0</v>
      </c>
      <c r="AZ563" s="61">
        <v>0</v>
      </c>
      <c r="BA563" s="61">
        <v>0</v>
      </c>
      <c r="BB563" s="61">
        <f>SUM(AW563:BA563)</f>
        <v>0</v>
      </c>
      <c r="BC563" s="61">
        <f>BA563-AW563</f>
        <v>0</v>
      </c>
      <c r="BD563" s="62">
        <v>0</v>
      </c>
      <c r="BE563" s="67">
        <f>IF(K563&lt;BE$6,1,0)</f>
        <v>1</v>
      </c>
      <c r="BF563" s="67">
        <f>+IF(AND(K563&gt;=BF$5,K563&lt;BF$6),1,0)</f>
        <v>0</v>
      </c>
      <c r="BG563" s="67">
        <f>+IF(AND(K563&gt;=BG$5,K563&lt;BG$6),1,0)</f>
        <v>0</v>
      </c>
      <c r="BH563" s="67">
        <f>+IF(AND(K563&gt;=BH$5,K563&lt;BH$6),1,0)</f>
        <v>0</v>
      </c>
      <c r="BI563" s="67">
        <f>+IF(K563&gt;=BI$6,1,0)</f>
        <v>0</v>
      </c>
      <c r="BJ563" s="67">
        <f>IF(M563&lt;BJ$6,1,0)</f>
        <v>0</v>
      </c>
      <c r="BK563" s="67">
        <f>+IF(AND(M563&gt;=BK$5,M563&lt;BK$6),1,0)</f>
        <v>1</v>
      </c>
      <c r="BL563" s="67">
        <f>+IF(AND(M563&gt;=BL$5,M563&lt;BL$6),1,0)</f>
        <v>0</v>
      </c>
      <c r="BM563" s="67">
        <f>+IF(AND(M563&gt;=BM$5,M563&lt;BM$6),1,0)</f>
        <v>0</v>
      </c>
      <c r="BN563" s="67">
        <f>+IF(M563&gt;=BN$6,1,0)</f>
        <v>0</v>
      </c>
      <c r="BO563" s="67" t="str">
        <f>+IF(M563&gt;=BO$6,"YES","NO")</f>
        <v>NO</v>
      </c>
      <c r="BP563" s="67" t="str">
        <f>+IF(K563&gt;=BP$6,"YES","NO")</f>
        <v>NO</v>
      </c>
      <c r="BQ563" s="67" t="str">
        <f>+IF(ISERROR(VLOOKUP(E563,'[1]Hi Tech List (2020)'!$A$2:$B$84,1,FALSE)),"NO","YES")</f>
        <v>NO</v>
      </c>
      <c r="BR563" s="67" t="str">
        <f>IF(AL563&gt;=BR$6,"YES","NO")</f>
        <v>YES</v>
      </c>
      <c r="BS563" s="67" t="str">
        <f>IF(AB563&gt;BS$6,"YES","NO")</f>
        <v>NO</v>
      </c>
      <c r="BT563" s="67" t="str">
        <f>IF(AC563&gt;BT$6,"YES","NO")</f>
        <v>NO</v>
      </c>
      <c r="BU563" s="67" t="str">
        <f>IF(AD563&gt;BU$6,"YES","NO")</f>
        <v>YES</v>
      </c>
      <c r="BV563" s="67" t="str">
        <f>IF(OR(BS563="YES",BT563="YES",BU563="YES"),"YES","NO")</f>
        <v>YES</v>
      </c>
      <c r="BW563" s="67" t="str">
        <f>+IF(BE563=1,BE$8,IF(BF563=1,BF$8,IF(BG563=1,BG$8,IF(BH563=1,BH$8,BI$8))))</f>
        <v>&lt;$15</v>
      </c>
      <c r="BX563" s="67" t="str">
        <f>+IF(BJ563=1,BJ$8,IF(BK563=1,BK$8,IF(BL563=1,BL$8,IF(BM563=1,BM$8,BN$8))))</f>
        <v>$15-20</v>
      </c>
    </row>
    <row r="564" spans="1:76" hidden="1" x14ac:dyDescent="0.2">
      <c r="A564" s="77" t="str">
        <f t="shared" si="36"/>
        <v>47-0000</v>
      </c>
      <c r="B564" s="77" t="str">
        <f>VLOOKUP(A564,'[1]2- &amp; 3-digit SOC'!$A$1:$B$121,2,FALSE)</f>
        <v>Construction and Extraction Occupations</v>
      </c>
      <c r="C564" s="77" t="str">
        <f t="shared" si="37"/>
        <v>47-0000 Construction and Extraction Occupations</v>
      </c>
      <c r="D564" s="77" t="str">
        <f t="shared" si="38"/>
        <v>47-4000</v>
      </c>
      <c r="E564" s="77" t="str">
        <f>VLOOKUP(D564,'[1]2- &amp; 3-digit SOC'!$A$1:$B$121,2,FALSE)</f>
        <v>Other Construction and Related Workers</v>
      </c>
      <c r="F564" s="77" t="str">
        <f t="shared" si="39"/>
        <v>47-4000 Other Construction and Related Workers</v>
      </c>
      <c r="G564" s="77" t="s">
        <v>1764</v>
      </c>
      <c r="H564" s="77" t="s">
        <v>1765</v>
      </c>
      <c r="I564" s="77" t="s">
        <v>1766</v>
      </c>
      <c r="J564" s="78" t="str">
        <f>CONCATENATE(H564, " (", R564, ")")</f>
        <v>Septic Tank Servicers and Sewer Pipe Cleaners ($39,111)</v>
      </c>
      <c r="K564" s="70">
        <v>14.1390890831</v>
      </c>
      <c r="L564" s="70">
        <v>15.994374522999999</v>
      </c>
      <c r="M564" s="70">
        <v>18.803427127900001</v>
      </c>
      <c r="N564" s="70">
        <v>20.846050099100001</v>
      </c>
      <c r="O564" s="70">
        <v>22.525245078099999</v>
      </c>
      <c r="P564" s="70">
        <v>26.164110807299998</v>
      </c>
      <c r="Q564" s="71">
        <v>39111.128426000003</v>
      </c>
      <c r="R564" s="71" t="str">
        <f>TEXT(Q564, "$#,###")</f>
        <v>$39,111</v>
      </c>
      <c r="S564" s="68" t="s">
        <v>307</v>
      </c>
      <c r="T564" s="68" t="s">
        <v>8</v>
      </c>
      <c r="U564" s="68" t="s">
        <v>85</v>
      </c>
      <c r="V564" s="61">
        <v>151.712924251</v>
      </c>
      <c r="W564" s="61">
        <v>181.086348456</v>
      </c>
      <c r="X564" s="61">
        <f>W564-V564</f>
        <v>29.373424204999992</v>
      </c>
      <c r="Y564" s="72">
        <f>X564/V564</f>
        <v>0.19361187815748254</v>
      </c>
      <c r="Z564" s="61">
        <v>181.086348456</v>
      </c>
      <c r="AA564" s="61">
        <v>206.100674467</v>
      </c>
      <c r="AB564" s="61">
        <f>AA564-Z564</f>
        <v>25.014326011000009</v>
      </c>
      <c r="AC564" s="72">
        <f>AB564/Z564</f>
        <v>0.1381347971521881</v>
      </c>
      <c r="AD564" s="61">
        <v>105.668079276</v>
      </c>
      <c r="AE564" s="61">
        <v>26.417019819099998</v>
      </c>
      <c r="AF564" s="61">
        <v>55.857242807799999</v>
      </c>
      <c r="AG564" s="61">
        <v>18.619080935900001</v>
      </c>
      <c r="AH564" s="62">
        <v>9.8000000000000004E-2</v>
      </c>
      <c r="AI564" s="61">
        <v>168.52864737100001</v>
      </c>
      <c r="AJ564" s="61">
        <v>90.153745280099997</v>
      </c>
      <c r="AK564" s="63">
        <f>AJ564/AI564</f>
        <v>0.53494611560985816</v>
      </c>
      <c r="AL564" s="73">
        <v>118.6</v>
      </c>
      <c r="AM564" s="74">
        <v>0.204512</v>
      </c>
      <c r="AN564" s="74">
        <v>0.21895300000000001</v>
      </c>
      <c r="AO564" s="76" t="s">
        <v>90</v>
      </c>
      <c r="AP564" s="75">
        <v>8.1207031190199994E-2</v>
      </c>
      <c r="AQ564" s="75">
        <v>6.8559792578100007E-2</v>
      </c>
      <c r="AR564" s="75">
        <v>0.24859939325800001</v>
      </c>
      <c r="AS564" s="75">
        <v>0.21489988292199999</v>
      </c>
      <c r="AT564" s="75">
        <v>0.208369669472</v>
      </c>
      <c r="AU564" s="75">
        <v>0.12178796683900001</v>
      </c>
      <c r="AV564" s="76" t="s">
        <v>90</v>
      </c>
      <c r="AW564" s="61">
        <v>0</v>
      </c>
      <c r="AX564" s="61">
        <v>0</v>
      </c>
      <c r="AY564" s="61">
        <v>0</v>
      </c>
      <c r="AZ564" s="61">
        <v>0</v>
      </c>
      <c r="BA564" s="61">
        <v>0</v>
      </c>
      <c r="BB564" s="61">
        <f>SUM(AW564:BA564)</f>
        <v>0</v>
      </c>
      <c r="BC564" s="61">
        <f>BA564-AW564</f>
        <v>0</v>
      </c>
      <c r="BD564" s="62">
        <v>0</v>
      </c>
      <c r="BE564" s="67">
        <f>IF(K564&lt;BE$6,1,0)</f>
        <v>1</v>
      </c>
      <c r="BF564" s="67">
        <f>+IF(AND(K564&gt;=BF$5,K564&lt;BF$6),1,0)</f>
        <v>0</v>
      </c>
      <c r="BG564" s="67">
        <f>+IF(AND(K564&gt;=BG$5,K564&lt;BG$6),1,0)</f>
        <v>0</v>
      </c>
      <c r="BH564" s="67">
        <f>+IF(AND(K564&gt;=BH$5,K564&lt;BH$6),1,0)</f>
        <v>0</v>
      </c>
      <c r="BI564" s="67">
        <f>+IF(K564&gt;=BI$6,1,0)</f>
        <v>0</v>
      </c>
      <c r="BJ564" s="67">
        <f>IF(M564&lt;BJ$6,1,0)</f>
        <v>0</v>
      </c>
      <c r="BK564" s="67">
        <f>+IF(AND(M564&gt;=BK$5,M564&lt;BK$6),1,0)</f>
        <v>1</v>
      </c>
      <c r="BL564" s="67">
        <f>+IF(AND(M564&gt;=BL$5,M564&lt;BL$6),1,0)</f>
        <v>0</v>
      </c>
      <c r="BM564" s="67">
        <f>+IF(AND(M564&gt;=BM$5,M564&lt;BM$6),1,0)</f>
        <v>0</v>
      </c>
      <c r="BN564" s="67">
        <f>+IF(M564&gt;=BN$6,1,0)</f>
        <v>0</v>
      </c>
      <c r="BO564" s="67" t="str">
        <f>+IF(M564&gt;=BO$6,"YES","NO")</f>
        <v>NO</v>
      </c>
      <c r="BP564" s="67" t="str">
        <f>+IF(K564&gt;=BP$6,"YES","NO")</f>
        <v>NO</v>
      </c>
      <c r="BQ564" s="67" t="str">
        <f>+IF(ISERROR(VLOOKUP(E564,'[1]Hi Tech List (2020)'!$A$2:$B$84,1,FALSE)),"NO","YES")</f>
        <v>NO</v>
      </c>
      <c r="BR564" s="67" t="str">
        <f>IF(AL564&gt;=BR$6,"YES","NO")</f>
        <v>YES</v>
      </c>
      <c r="BS564" s="67" t="str">
        <f>IF(AB564&gt;BS$6,"YES","NO")</f>
        <v>NO</v>
      </c>
      <c r="BT564" s="67" t="str">
        <f>IF(AC564&gt;BT$6,"YES","NO")</f>
        <v>NO</v>
      </c>
      <c r="BU564" s="67" t="str">
        <f>IF(AD564&gt;BU$6,"YES","NO")</f>
        <v>YES</v>
      </c>
      <c r="BV564" s="67" t="str">
        <f>IF(OR(BS564="YES",BT564="YES",BU564="YES"),"YES","NO")</f>
        <v>YES</v>
      </c>
      <c r="BW564" s="67" t="str">
        <f>+IF(BE564=1,BE$8,IF(BF564=1,BF$8,IF(BG564=1,BG$8,IF(BH564=1,BH$8,BI$8))))</f>
        <v>&lt;$15</v>
      </c>
      <c r="BX564" s="67" t="str">
        <f>+IF(BJ564=1,BJ$8,IF(BK564=1,BK$8,IF(BL564=1,BL$8,IF(BM564=1,BM$8,BN$8))))</f>
        <v>$15-20</v>
      </c>
    </row>
    <row r="565" spans="1:76" ht="25.5" hidden="1" x14ac:dyDescent="0.2">
      <c r="A565" s="77" t="str">
        <f t="shared" si="36"/>
        <v>47-0000</v>
      </c>
      <c r="B565" s="77" t="str">
        <f>VLOOKUP(A565,'[1]2- &amp; 3-digit SOC'!$A$1:$B$121,2,FALSE)</f>
        <v>Construction and Extraction Occupations</v>
      </c>
      <c r="C565" s="77" t="str">
        <f t="shared" si="37"/>
        <v>47-0000 Construction and Extraction Occupations</v>
      </c>
      <c r="D565" s="77" t="str">
        <f t="shared" si="38"/>
        <v>47-4000</v>
      </c>
      <c r="E565" s="77" t="str">
        <f>VLOOKUP(D565,'[1]2- &amp; 3-digit SOC'!$A$1:$B$121,2,FALSE)</f>
        <v>Other Construction and Related Workers</v>
      </c>
      <c r="F565" s="77" t="str">
        <f t="shared" si="39"/>
        <v>47-4000 Other Construction and Related Workers</v>
      </c>
      <c r="G565" s="77" t="s">
        <v>1767</v>
      </c>
      <c r="H565" s="77" t="s">
        <v>1768</v>
      </c>
      <c r="I565" s="77" t="s">
        <v>1769</v>
      </c>
      <c r="J565" s="78" t="str">
        <f>CONCATENATE(H565, " (", R565, ")")</f>
        <v>Miscellaneous Construction and Related Workers ($36,342)</v>
      </c>
      <c r="K565" s="70">
        <v>12.1808966998</v>
      </c>
      <c r="L565" s="70">
        <v>14.214518761000001</v>
      </c>
      <c r="M565" s="70">
        <v>17.472012470900001</v>
      </c>
      <c r="N565" s="70">
        <v>19.0436647806</v>
      </c>
      <c r="O565" s="70">
        <v>21.1631006888</v>
      </c>
      <c r="P565" s="70">
        <v>27.642540096400001</v>
      </c>
      <c r="Q565" s="71">
        <v>36341.785939399997</v>
      </c>
      <c r="R565" s="71" t="str">
        <f>TEXT(Q565, "$#,###")</f>
        <v>$36,342</v>
      </c>
      <c r="S565" s="68" t="s">
        <v>307</v>
      </c>
      <c r="T565" s="68" t="s">
        <v>8</v>
      </c>
      <c r="U565" s="68" t="s">
        <v>85</v>
      </c>
      <c r="V565" s="61">
        <v>879.66066397600002</v>
      </c>
      <c r="W565" s="61">
        <v>966.14937902400004</v>
      </c>
      <c r="X565" s="61">
        <f>W565-V565</f>
        <v>86.488715048000017</v>
      </c>
      <c r="Y565" s="72">
        <f>X565/V565</f>
        <v>9.8320544034648016E-2</v>
      </c>
      <c r="Z565" s="61">
        <v>966.14937902400004</v>
      </c>
      <c r="AA565" s="61">
        <v>1003.12976041</v>
      </c>
      <c r="AB565" s="61">
        <f>AA565-Z565</f>
        <v>36.980381385999976</v>
      </c>
      <c r="AC565" s="72">
        <f>AB565/Z565</f>
        <v>3.8276049427633435E-2</v>
      </c>
      <c r="AD565" s="61">
        <v>493.95015997500002</v>
      </c>
      <c r="AE565" s="61">
        <v>123.487539994</v>
      </c>
      <c r="AF565" s="61">
        <v>336.26172301700001</v>
      </c>
      <c r="AG565" s="61">
        <v>112.087241006</v>
      </c>
      <c r="AH565" s="62">
        <v>0.114369501466</v>
      </c>
      <c r="AI565" s="61">
        <v>947.98269993500003</v>
      </c>
      <c r="AJ565" s="61">
        <v>760.71492950000004</v>
      </c>
      <c r="AK565" s="63">
        <f>AJ565/AI565</f>
        <v>0.80245655279591044</v>
      </c>
      <c r="AL565" s="73">
        <v>118.8</v>
      </c>
      <c r="AM565" s="74">
        <v>1.0286900000000001</v>
      </c>
      <c r="AN565" s="74">
        <v>1.0231129999999999</v>
      </c>
      <c r="AO565" s="76" t="s">
        <v>90</v>
      </c>
      <c r="AP565" s="75">
        <v>4.9497909362999998E-2</v>
      </c>
      <c r="AQ565" s="75">
        <v>6.7374636932300003E-2</v>
      </c>
      <c r="AR565" s="75">
        <v>0.24637299825699999</v>
      </c>
      <c r="AS565" s="75">
        <v>0.22502218923799999</v>
      </c>
      <c r="AT565" s="75">
        <v>0.212705894274</v>
      </c>
      <c r="AU565" s="75">
        <v>0.14246172169900001</v>
      </c>
      <c r="AV565" s="75">
        <v>4.6802558635500001E-2</v>
      </c>
      <c r="AW565" s="61">
        <v>6</v>
      </c>
      <c r="AX565" s="61">
        <v>1</v>
      </c>
      <c r="AY565" s="61">
        <v>0</v>
      </c>
      <c r="AZ565" s="61">
        <v>0</v>
      </c>
      <c r="BA565" s="61">
        <v>0</v>
      </c>
      <c r="BB565" s="61">
        <f>SUM(AW565:BA565)</f>
        <v>7</v>
      </c>
      <c r="BC565" s="61">
        <f>BA565-AW565</f>
        <v>-6</v>
      </c>
      <c r="BD565" s="62">
        <f>BC565/AW565</f>
        <v>-1</v>
      </c>
      <c r="BE565" s="67">
        <f>IF(K565&lt;BE$6,1,0)</f>
        <v>1</v>
      </c>
      <c r="BF565" s="67">
        <f>+IF(AND(K565&gt;=BF$5,K565&lt;BF$6),1,0)</f>
        <v>0</v>
      </c>
      <c r="BG565" s="67">
        <f>+IF(AND(K565&gt;=BG$5,K565&lt;BG$6),1,0)</f>
        <v>0</v>
      </c>
      <c r="BH565" s="67">
        <f>+IF(AND(K565&gt;=BH$5,K565&lt;BH$6),1,0)</f>
        <v>0</v>
      </c>
      <c r="BI565" s="67">
        <f>+IF(K565&gt;=BI$6,1,0)</f>
        <v>0</v>
      </c>
      <c r="BJ565" s="67">
        <f>IF(M565&lt;BJ$6,1,0)</f>
        <v>0</v>
      </c>
      <c r="BK565" s="67">
        <f>+IF(AND(M565&gt;=BK$5,M565&lt;BK$6),1,0)</f>
        <v>1</v>
      </c>
      <c r="BL565" s="67">
        <f>+IF(AND(M565&gt;=BL$5,M565&lt;BL$6),1,0)</f>
        <v>0</v>
      </c>
      <c r="BM565" s="67">
        <f>+IF(AND(M565&gt;=BM$5,M565&lt;BM$6),1,0)</f>
        <v>0</v>
      </c>
      <c r="BN565" s="67">
        <f>+IF(M565&gt;=BN$6,1,0)</f>
        <v>0</v>
      </c>
      <c r="BO565" s="67" t="str">
        <f>+IF(M565&gt;=BO$6,"YES","NO")</f>
        <v>NO</v>
      </c>
      <c r="BP565" s="67" t="str">
        <f>+IF(K565&gt;=BP$6,"YES","NO")</f>
        <v>NO</v>
      </c>
      <c r="BQ565" s="67" t="str">
        <f>+IF(ISERROR(VLOOKUP(E565,'[1]Hi Tech List (2020)'!$A$2:$B$84,1,FALSE)),"NO","YES")</f>
        <v>NO</v>
      </c>
      <c r="BR565" s="67" t="str">
        <f>IF(AL565&gt;=BR$6,"YES","NO")</f>
        <v>YES</v>
      </c>
      <c r="BS565" s="67" t="str">
        <f>IF(AB565&gt;BS$6,"YES","NO")</f>
        <v>NO</v>
      </c>
      <c r="BT565" s="67" t="str">
        <f>IF(AC565&gt;BT$6,"YES","NO")</f>
        <v>NO</v>
      </c>
      <c r="BU565" s="67" t="str">
        <f>IF(AD565&gt;BU$6,"YES","NO")</f>
        <v>YES</v>
      </c>
      <c r="BV565" s="67" t="str">
        <f>IF(OR(BS565="YES",BT565="YES",BU565="YES"),"YES","NO")</f>
        <v>YES</v>
      </c>
      <c r="BW565" s="67" t="str">
        <f>+IF(BE565=1,BE$8,IF(BF565=1,BF$8,IF(BG565=1,BG$8,IF(BH565=1,BH$8,BI$8))))</f>
        <v>&lt;$15</v>
      </c>
      <c r="BX565" s="67" t="str">
        <f>+IF(BJ565=1,BJ$8,IF(BK565=1,BK$8,IF(BL565=1,BL$8,IF(BM565=1,BM$8,BN$8))))</f>
        <v>$15-20</v>
      </c>
    </row>
    <row r="566" spans="1:76" hidden="1" x14ac:dyDescent="0.2">
      <c r="A566" s="77" t="str">
        <f t="shared" si="36"/>
        <v>47-0000</v>
      </c>
      <c r="B566" s="77" t="str">
        <f>VLOOKUP(A566,'[1]2- &amp; 3-digit SOC'!$A$1:$B$121,2,FALSE)</f>
        <v>Construction and Extraction Occupations</v>
      </c>
      <c r="C566" s="77" t="str">
        <f t="shared" si="37"/>
        <v>47-0000 Construction and Extraction Occupations</v>
      </c>
      <c r="D566" s="77" t="str">
        <f t="shared" si="38"/>
        <v>47-5000</v>
      </c>
      <c r="E566" s="77" t="str">
        <f>VLOOKUP(D566,'[1]2- &amp; 3-digit SOC'!$A$1:$B$121,2,FALSE)</f>
        <v>Extraction Workers</v>
      </c>
      <c r="F566" s="77" t="str">
        <f t="shared" si="39"/>
        <v>47-5000 Extraction Workers</v>
      </c>
      <c r="G566" s="77" t="s">
        <v>1770</v>
      </c>
      <c r="H566" s="77" t="s">
        <v>1771</v>
      </c>
      <c r="I566" s="77" t="s">
        <v>1772</v>
      </c>
      <c r="J566" s="78" t="str">
        <f>CONCATENATE(H566, " (", R566, ")")</f>
        <v>Service Unit Operators, Oil and Gas ($39,699)</v>
      </c>
      <c r="K566" s="70">
        <v>13.087516987400001</v>
      </c>
      <c r="L566" s="70">
        <v>15.1409178624</v>
      </c>
      <c r="M566" s="70">
        <v>19.085834070200001</v>
      </c>
      <c r="N566" s="70">
        <v>22.459793625</v>
      </c>
      <c r="O566" s="70">
        <v>27.405913916300001</v>
      </c>
      <c r="P566" s="70">
        <v>36.247310196999997</v>
      </c>
      <c r="Q566" s="71">
        <v>39698.534866000002</v>
      </c>
      <c r="R566" s="71" t="str">
        <f>TEXT(Q566, "$#,###")</f>
        <v>$39,699</v>
      </c>
      <c r="S566" s="68" t="s">
        <v>484</v>
      </c>
      <c r="T566" s="68" t="s">
        <v>8</v>
      </c>
      <c r="U566" s="68" t="s">
        <v>85</v>
      </c>
      <c r="V566" s="61">
        <v>1512.1059652599999</v>
      </c>
      <c r="W566" s="61">
        <v>1372.55123389</v>
      </c>
      <c r="X566" s="61">
        <f>W566-V566</f>
        <v>-139.5547313699999</v>
      </c>
      <c r="Y566" s="72">
        <f>X566/V566</f>
        <v>-9.2291634697707237E-2</v>
      </c>
      <c r="Z566" s="61">
        <v>1372.55123389</v>
      </c>
      <c r="AA566" s="61">
        <v>1349.92584457</v>
      </c>
      <c r="AB566" s="61">
        <f>AA566-Z566</f>
        <v>-22.625389320000068</v>
      </c>
      <c r="AC566" s="72">
        <f>AB566/Z566</f>
        <v>-1.6484185625535146E-2</v>
      </c>
      <c r="AD566" s="61">
        <v>695.26114705099997</v>
      </c>
      <c r="AE566" s="61">
        <v>173.81528676299999</v>
      </c>
      <c r="AF566" s="61">
        <v>494.91380639200003</v>
      </c>
      <c r="AG566" s="61">
        <v>164.97126879699999</v>
      </c>
      <c r="AH566" s="62">
        <v>0.121</v>
      </c>
      <c r="AI566" s="61">
        <v>1386.9876038</v>
      </c>
      <c r="AJ566" s="61">
        <v>1411.618473</v>
      </c>
      <c r="AK566" s="63">
        <f>AJ566/AI566</f>
        <v>1.0177585359324897</v>
      </c>
      <c r="AL566" s="73">
        <v>106.1</v>
      </c>
      <c r="AM566" s="74">
        <v>1.1510959999999999</v>
      </c>
      <c r="AN566" s="74">
        <v>1.04338</v>
      </c>
      <c r="AO566" s="76" t="s">
        <v>90</v>
      </c>
      <c r="AP566" s="75">
        <v>3.8321984551799998E-2</v>
      </c>
      <c r="AQ566" s="75">
        <v>6.7766421985599998E-2</v>
      </c>
      <c r="AR566" s="75">
        <v>0.35193225021000002</v>
      </c>
      <c r="AS566" s="75">
        <v>0.29784658607300002</v>
      </c>
      <c r="AT566" s="75">
        <v>0.147208871716</v>
      </c>
      <c r="AU566" s="75">
        <v>7.6311442992800002E-2</v>
      </c>
      <c r="AV566" s="75">
        <v>1.8148253663900001E-2</v>
      </c>
      <c r="AW566" s="61">
        <v>0</v>
      </c>
      <c r="AX566" s="61">
        <v>0</v>
      </c>
      <c r="AY566" s="61">
        <v>0</v>
      </c>
      <c r="AZ566" s="61">
        <v>0</v>
      </c>
      <c r="BA566" s="61">
        <v>0</v>
      </c>
      <c r="BB566" s="61">
        <f>SUM(AW566:BA566)</f>
        <v>0</v>
      </c>
      <c r="BC566" s="61">
        <f>BA566-AW566</f>
        <v>0</v>
      </c>
      <c r="BD566" s="62">
        <v>0</v>
      </c>
      <c r="BE566" s="67">
        <f>IF(K566&lt;BE$6,1,0)</f>
        <v>1</v>
      </c>
      <c r="BF566" s="67">
        <f>+IF(AND(K566&gt;=BF$5,K566&lt;BF$6),1,0)</f>
        <v>0</v>
      </c>
      <c r="BG566" s="67">
        <f>+IF(AND(K566&gt;=BG$5,K566&lt;BG$6),1,0)</f>
        <v>0</v>
      </c>
      <c r="BH566" s="67">
        <f>+IF(AND(K566&gt;=BH$5,K566&lt;BH$6),1,0)</f>
        <v>0</v>
      </c>
      <c r="BI566" s="67">
        <f>+IF(K566&gt;=BI$6,1,0)</f>
        <v>0</v>
      </c>
      <c r="BJ566" s="67">
        <f>IF(M566&lt;BJ$6,1,0)</f>
        <v>0</v>
      </c>
      <c r="BK566" s="67">
        <f>+IF(AND(M566&gt;=BK$5,M566&lt;BK$6),1,0)</f>
        <v>1</v>
      </c>
      <c r="BL566" s="67">
        <f>+IF(AND(M566&gt;=BL$5,M566&lt;BL$6),1,0)</f>
        <v>0</v>
      </c>
      <c r="BM566" s="67">
        <f>+IF(AND(M566&gt;=BM$5,M566&lt;BM$6),1,0)</f>
        <v>0</v>
      </c>
      <c r="BN566" s="67">
        <f>+IF(M566&gt;=BN$6,1,0)</f>
        <v>0</v>
      </c>
      <c r="BO566" s="67" t="str">
        <f>+IF(M566&gt;=BO$6,"YES","NO")</f>
        <v>NO</v>
      </c>
      <c r="BP566" s="67" t="str">
        <f>+IF(K566&gt;=BP$6,"YES","NO")</f>
        <v>NO</v>
      </c>
      <c r="BQ566" s="67" t="str">
        <f>+IF(ISERROR(VLOOKUP(E566,'[1]Hi Tech List (2020)'!$A$2:$B$84,1,FALSE)),"NO","YES")</f>
        <v>NO</v>
      </c>
      <c r="BR566" s="67" t="str">
        <f>IF(AL566&gt;=BR$6,"YES","NO")</f>
        <v>YES</v>
      </c>
      <c r="BS566" s="67" t="str">
        <f>IF(AB566&gt;BS$6,"YES","NO")</f>
        <v>NO</v>
      </c>
      <c r="BT566" s="67" t="str">
        <f>IF(AC566&gt;BT$6,"YES","NO")</f>
        <v>NO</v>
      </c>
      <c r="BU566" s="67" t="str">
        <f>IF(AD566&gt;BU$6,"YES","NO")</f>
        <v>YES</v>
      </c>
      <c r="BV566" s="67" t="str">
        <f>IF(OR(BS566="YES",BT566="YES",BU566="YES"),"YES","NO")</f>
        <v>YES</v>
      </c>
      <c r="BW566" s="67" t="str">
        <f>+IF(BE566=1,BE$8,IF(BF566=1,BF$8,IF(BG566=1,BG$8,IF(BH566=1,BH$8,BI$8))))</f>
        <v>&lt;$15</v>
      </c>
      <c r="BX566" s="67" t="str">
        <f>+IF(BJ566=1,BJ$8,IF(BK566=1,BK$8,IF(BL566=1,BL$8,IF(BM566=1,BM$8,BN$8))))</f>
        <v>$15-20</v>
      </c>
    </row>
    <row r="567" spans="1:76" ht="25.5" hidden="1" x14ac:dyDescent="0.2">
      <c r="A567" s="77" t="str">
        <f t="shared" si="36"/>
        <v>47-0000</v>
      </c>
      <c r="B567" s="77" t="str">
        <f>VLOOKUP(A567,'[1]2- &amp; 3-digit SOC'!$A$1:$B$121,2,FALSE)</f>
        <v>Construction and Extraction Occupations</v>
      </c>
      <c r="C567" s="77" t="str">
        <f t="shared" si="37"/>
        <v>47-0000 Construction and Extraction Occupations</v>
      </c>
      <c r="D567" s="77" t="str">
        <f t="shared" si="38"/>
        <v>47-5000</v>
      </c>
      <c r="E567" s="77" t="str">
        <f>VLOOKUP(D567,'[1]2- &amp; 3-digit SOC'!$A$1:$B$121,2,FALSE)</f>
        <v>Extraction Workers</v>
      </c>
      <c r="F567" s="77" t="str">
        <f t="shared" si="39"/>
        <v>47-5000 Extraction Workers</v>
      </c>
      <c r="G567" s="77" t="s">
        <v>1773</v>
      </c>
      <c r="H567" s="77" t="s">
        <v>1774</v>
      </c>
      <c r="I567" s="77" t="s">
        <v>1775</v>
      </c>
      <c r="J567" s="78" t="str">
        <f>CONCATENATE(H567, " (", R567, ")")</f>
        <v>Excavating and Loading Machine and Dragline Operators, Surface Mining ($42,390)</v>
      </c>
      <c r="K567" s="70">
        <v>15.472040765999999</v>
      </c>
      <c r="L567" s="70">
        <v>17.372109071200001</v>
      </c>
      <c r="M567" s="70">
        <v>20.3797484199</v>
      </c>
      <c r="N567" s="70">
        <v>20.9763121754</v>
      </c>
      <c r="O567" s="70">
        <v>23.476639981999998</v>
      </c>
      <c r="P567" s="70">
        <v>26.109152271599999</v>
      </c>
      <c r="Q567" s="71">
        <v>42389.876713400001</v>
      </c>
      <c r="R567" s="71" t="str">
        <f>TEXT(Q567, "$#,###")</f>
        <v>$42,390</v>
      </c>
      <c r="S567" s="68" t="s">
        <v>307</v>
      </c>
      <c r="T567" s="68" t="s">
        <v>546</v>
      </c>
      <c r="U567" s="68" t="s">
        <v>85</v>
      </c>
      <c r="V567" s="61">
        <v>1887.60348813</v>
      </c>
      <c r="W567" s="61">
        <v>1976.51863828</v>
      </c>
      <c r="X567" s="61">
        <f>W567-V567</f>
        <v>88.915150150000045</v>
      </c>
      <c r="Y567" s="72">
        <f>X567/V567</f>
        <v>4.7104781649924786E-2</v>
      </c>
      <c r="Z567" s="61">
        <v>1976.51863828</v>
      </c>
      <c r="AA567" s="61">
        <v>2033.22970343</v>
      </c>
      <c r="AB567" s="61">
        <f>AA567-Z567</f>
        <v>56.711065149999968</v>
      </c>
      <c r="AC567" s="72">
        <f>AB567/Z567</f>
        <v>2.86924008970393E-2</v>
      </c>
      <c r="AD567" s="61">
        <v>913.81989619299998</v>
      </c>
      <c r="AE567" s="61">
        <v>228.454974048</v>
      </c>
      <c r="AF567" s="61">
        <v>629.50795593500004</v>
      </c>
      <c r="AG567" s="61">
        <v>209.83598531199999</v>
      </c>
      <c r="AH567" s="62">
        <v>0.105</v>
      </c>
      <c r="AI567" s="61">
        <v>1943.3326250600001</v>
      </c>
      <c r="AJ567" s="61">
        <v>1549.3983241000001</v>
      </c>
      <c r="AK567" s="63">
        <f>AJ567/AI567</f>
        <v>0.79728930812971999</v>
      </c>
      <c r="AL567" s="73">
        <v>116.3</v>
      </c>
      <c r="AM567" s="74">
        <v>1.479786</v>
      </c>
      <c r="AN567" s="74">
        <v>1.462763</v>
      </c>
      <c r="AO567" s="75">
        <v>5.7861639242200004E-3</v>
      </c>
      <c r="AP567" s="75">
        <v>3.1809535347999997E-2</v>
      </c>
      <c r="AQ567" s="75">
        <v>5.4403700130400003E-2</v>
      </c>
      <c r="AR567" s="75">
        <v>0.26464266294900002</v>
      </c>
      <c r="AS567" s="75">
        <v>0.236013314749</v>
      </c>
      <c r="AT567" s="75">
        <v>0.20813211306000001</v>
      </c>
      <c r="AU567" s="75">
        <v>0.14959664203100001</v>
      </c>
      <c r="AV567" s="75">
        <v>4.9615867807600002E-2</v>
      </c>
      <c r="AW567" s="61">
        <v>0</v>
      </c>
      <c r="AX567" s="61">
        <v>0</v>
      </c>
      <c r="AY567" s="61">
        <v>0</v>
      </c>
      <c r="AZ567" s="61">
        <v>0</v>
      </c>
      <c r="BA567" s="61">
        <v>0</v>
      </c>
      <c r="BB567" s="61">
        <f>SUM(AW567:BA567)</f>
        <v>0</v>
      </c>
      <c r="BC567" s="61">
        <f>BA567-AW567</f>
        <v>0</v>
      </c>
      <c r="BD567" s="62">
        <v>0</v>
      </c>
      <c r="BE567" s="67">
        <f>IF(K567&lt;BE$6,1,0)</f>
        <v>0</v>
      </c>
      <c r="BF567" s="67">
        <f>+IF(AND(K567&gt;=BF$5,K567&lt;BF$6),1,0)</f>
        <v>1</v>
      </c>
      <c r="BG567" s="67">
        <f>+IF(AND(K567&gt;=BG$5,K567&lt;BG$6),1,0)</f>
        <v>0</v>
      </c>
      <c r="BH567" s="67">
        <f>+IF(AND(K567&gt;=BH$5,K567&lt;BH$6),1,0)</f>
        <v>0</v>
      </c>
      <c r="BI567" s="67">
        <f>+IF(K567&gt;=BI$6,1,0)</f>
        <v>0</v>
      </c>
      <c r="BJ567" s="67">
        <f>IF(M567&lt;BJ$6,1,0)</f>
        <v>0</v>
      </c>
      <c r="BK567" s="67">
        <f>+IF(AND(M567&gt;=BK$5,M567&lt;BK$6),1,0)</f>
        <v>0</v>
      </c>
      <c r="BL567" s="67">
        <f>+IF(AND(M567&gt;=BL$5,M567&lt;BL$6),1,0)</f>
        <v>1</v>
      </c>
      <c r="BM567" s="67">
        <f>+IF(AND(M567&gt;=BM$5,M567&lt;BM$6),1,0)</f>
        <v>0</v>
      </c>
      <c r="BN567" s="67">
        <f>+IF(M567&gt;=BN$6,1,0)</f>
        <v>0</v>
      </c>
      <c r="BO567" s="67" t="str">
        <f>+IF(M567&gt;=BO$6,"YES","NO")</f>
        <v>NO</v>
      </c>
      <c r="BP567" s="67" t="str">
        <f>+IF(K567&gt;=BP$6,"YES","NO")</f>
        <v>NO</v>
      </c>
      <c r="BQ567" s="67" t="str">
        <f>+IF(ISERROR(VLOOKUP(E567,'[1]Hi Tech List (2020)'!$A$2:$B$84,1,FALSE)),"NO","YES")</f>
        <v>NO</v>
      </c>
      <c r="BR567" s="67" t="str">
        <f>IF(AL567&gt;=BR$6,"YES","NO")</f>
        <v>YES</v>
      </c>
      <c r="BS567" s="67" t="str">
        <f>IF(AB567&gt;BS$6,"YES","NO")</f>
        <v>NO</v>
      </c>
      <c r="BT567" s="67" t="str">
        <f>IF(AC567&gt;BT$6,"YES","NO")</f>
        <v>NO</v>
      </c>
      <c r="BU567" s="67" t="str">
        <f>IF(AD567&gt;BU$6,"YES","NO")</f>
        <v>YES</v>
      </c>
      <c r="BV567" s="67" t="str">
        <f>IF(OR(BS567="YES",BT567="YES",BU567="YES"),"YES","NO")</f>
        <v>YES</v>
      </c>
      <c r="BW567" s="67" t="str">
        <f>+IF(BE567=1,BE$8,IF(BF567=1,BF$8,IF(BG567=1,BG$8,IF(BH567=1,BH$8,BI$8))))</f>
        <v>$15-20</v>
      </c>
      <c r="BX567" s="67" t="str">
        <f>+IF(BJ567=1,BJ$8,IF(BK567=1,BK$8,IF(BL567=1,BL$8,IF(BM567=1,BM$8,BN$8))))</f>
        <v>$20-25</v>
      </c>
    </row>
    <row r="568" spans="1:76" hidden="1" x14ac:dyDescent="0.2">
      <c r="A568" s="77" t="str">
        <f t="shared" si="36"/>
        <v>47-0000</v>
      </c>
      <c r="B568" s="77" t="str">
        <f>VLOOKUP(A568,'[1]2- &amp; 3-digit SOC'!$A$1:$B$121,2,FALSE)</f>
        <v>Construction and Extraction Occupations</v>
      </c>
      <c r="C568" s="77" t="str">
        <f t="shared" si="37"/>
        <v>47-0000 Construction and Extraction Occupations</v>
      </c>
      <c r="D568" s="77" t="str">
        <f t="shared" si="38"/>
        <v>47-5000</v>
      </c>
      <c r="E568" s="77" t="str">
        <f>VLOOKUP(D568,'[1]2- &amp; 3-digit SOC'!$A$1:$B$121,2,FALSE)</f>
        <v>Extraction Workers</v>
      </c>
      <c r="F568" s="77" t="str">
        <f t="shared" si="39"/>
        <v>47-5000 Extraction Workers</v>
      </c>
      <c r="G568" s="77" t="s">
        <v>1776</v>
      </c>
      <c r="H568" s="77" t="s">
        <v>1777</v>
      </c>
      <c r="I568" s="77" t="s">
        <v>1778</v>
      </c>
      <c r="J568" s="78" t="str">
        <f>CONCATENATE(H568, " (", R568, ")")</f>
        <v>Continuous Mining Machine Operators ($33,361)</v>
      </c>
      <c r="K568" s="70">
        <v>13.517058070999999</v>
      </c>
      <c r="L568" s="70">
        <v>14.363729492999999</v>
      </c>
      <c r="M568" s="70">
        <v>16.038921023499999</v>
      </c>
      <c r="N568" s="70">
        <v>19.409027349700001</v>
      </c>
      <c r="O568" s="70">
        <v>20.317752649799999</v>
      </c>
      <c r="P568" s="70">
        <v>23.054857436199999</v>
      </c>
      <c r="Q568" s="71">
        <v>33360.955729000001</v>
      </c>
      <c r="R568" s="71" t="str">
        <f>TEXT(Q568, "$#,###")</f>
        <v>$33,361</v>
      </c>
      <c r="S568" s="68" t="s">
        <v>484</v>
      </c>
      <c r="T568" s="68" t="s">
        <v>8</v>
      </c>
      <c r="U568" s="68" t="s">
        <v>85</v>
      </c>
      <c r="V568" s="61">
        <v>97.783371438900005</v>
      </c>
      <c r="W568" s="61">
        <v>45.504496187599997</v>
      </c>
      <c r="X568" s="61">
        <f>W568-V568</f>
        <v>-52.278875251300008</v>
      </c>
      <c r="Y568" s="72">
        <f>X568/V568</f>
        <v>-0.53463972945508931</v>
      </c>
      <c r="Z568" s="61">
        <v>45.504496187599997</v>
      </c>
      <c r="AA568" s="61">
        <v>52.517594941799999</v>
      </c>
      <c r="AB568" s="61">
        <f>AA568-Z568</f>
        <v>7.0130987542000014</v>
      </c>
      <c r="AC568" s="72">
        <f>AB568/Z568</f>
        <v>0.15411880894774252</v>
      </c>
      <c r="AD568" s="61">
        <v>30.701108000000001</v>
      </c>
      <c r="AE568" s="61">
        <v>7.6752770000000003</v>
      </c>
      <c r="AF568" s="61">
        <v>16.074882392900001</v>
      </c>
      <c r="AG568" s="61">
        <v>5.3582941309700001</v>
      </c>
      <c r="AH568" s="76">
        <v>0.112</v>
      </c>
      <c r="AI568" s="61">
        <v>43.608715904100002</v>
      </c>
      <c r="AJ568" s="61">
        <v>19.3865357279</v>
      </c>
      <c r="AK568" s="63">
        <f>AJ568/AI568</f>
        <v>0.4445564453338402</v>
      </c>
      <c r="AL568" s="73">
        <v>112.2</v>
      </c>
      <c r="AM568" s="74">
        <v>0.126416</v>
      </c>
      <c r="AN568" s="74">
        <v>0.140679</v>
      </c>
      <c r="AO568" s="75">
        <v>2.7763544730799997E-4</v>
      </c>
      <c r="AP568" s="76" t="s">
        <v>90</v>
      </c>
      <c r="AQ568" s="76" t="s">
        <v>90</v>
      </c>
      <c r="AR568" s="75">
        <v>0.29403739297600001</v>
      </c>
      <c r="AS568" s="75">
        <v>0.24656016785000001</v>
      </c>
      <c r="AT568" s="76" t="s">
        <v>90</v>
      </c>
      <c r="AU568" s="76" t="s">
        <v>90</v>
      </c>
      <c r="AV568" s="76" t="s">
        <v>90</v>
      </c>
      <c r="AW568" s="61">
        <v>0</v>
      </c>
      <c r="AX568" s="61">
        <v>0</v>
      </c>
      <c r="AY568" s="61">
        <v>0</v>
      </c>
      <c r="AZ568" s="61">
        <v>0</v>
      </c>
      <c r="BA568" s="61">
        <v>0</v>
      </c>
      <c r="BB568" s="61">
        <f>SUM(AW568:BA568)</f>
        <v>0</v>
      </c>
      <c r="BC568" s="61">
        <f>BA568-AW568</f>
        <v>0</v>
      </c>
      <c r="BD568" s="62">
        <v>0</v>
      </c>
      <c r="BE568" s="67">
        <f>IF(K568&lt;BE$6,1,0)</f>
        <v>1</v>
      </c>
      <c r="BF568" s="67">
        <f>+IF(AND(K568&gt;=BF$5,K568&lt;BF$6),1,0)</f>
        <v>0</v>
      </c>
      <c r="BG568" s="67">
        <f>+IF(AND(K568&gt;=BG$5,K568&lt;BG$6),1,0)</f>
        <v>0</v>
      </c>
      <c r="BH568" s="67">
        <f>+IF(AND(K568&gt;=BH$5,K568&lt;BH$6),1,0)</f>
        <v>0</v>
      </c>
      <c r="BI568" s="67">
        <f>+IF(K568&gt;=BI$6,1,0)</f>
        <v>0</v>
      </c>
      <c r="BJ568" s="67">
        <f>IF(M568&lt;BJ$6,1,0)</f>
        <v>0</v>
      </c>
      <c r="BK568" s="67">
        <f>+IF(AND(M568&gt;=BK$5,M568&lt;BK$6),1,0)</f>
        <v>1</v>
      </c>
      <c r="BL568" s="67">
        <f>+IF(AND(M568&gt;=BL$5,M568&lt;BL$6),1,0)</f>
        <v>0</v>
      </c>
      <c r="BM568" s="67">
        <f>+IF(AND(M568&gt;=BM$5,M568&lt;BM$6),1,0)</f>
        <v>0</v>
      </c>
      <c r="BN568" s="67">
        <f>+IF(M568&gt;=BN$6,1,0)</f>
        <v>0</v>
      </c>
      <c r="BO568" s="67" t="str">
        <f>+IF(M568&gt;=BO$6,"YES","NO")</f>
        <v>NO</v>
      </c>
      <c r="BP568" s="67" t="str">
        <f>+IF(K568&gt;=BP$6,"YES","NO")</f>
        <v>NO</v>
      </c>
      <c r="BQ568" s="67" t="str">
        <f>+IF(ISERROR(VLOOKUP(E568,'[1]Hi Tech List (2020)'!$A$2:$B$84,1,FALSE)),"NO","YES")</f>
        <v>NO</v>
      </c>
      <c r="BR568" s="67" t="str">
        <f>IF(AL568&gt;=BR$6,"YES","NO")</f>
        <v>YES</v>
      </c>
      <c r="BS568" s="67" t="str">
        <f>IF(AB568&gt;BS$6,"YES","NO")</f>
        <v>NO</v>
      </c>
      <c r="BT568" s="67" t="str">
        <f>IF(AC568&gt;BT$6,"YES","NO")</f>
        <v>NO</v>
      </c>
      <c r="BU568" s="67" t="str">
        <f>IF(AD568&gt;BU$6,"YES","NO")</f>
        <v>NO</v>
      </c>
      <c r="BV568" s="67" t="str">
        <f>IF(OR(BS568="YES",BT568="YES",BU568="YES"),"YES","NO")</f>
        <v>NO</v>
      </c>
      <c r="BW568" s="67" t="str">
        <f>+IF(BE568=1,BE$8,IF(BF568=1,BF$8,IF(BG568=1,BG$8,IF(BH568=1,BH$8,BI$8))))</f>
        <v>&lt;$15</v>
      </c>
      <c r="BX568" s="67" t="str">
        <f>+IF(BJ568=1,BJ$8,IF(BK568=1,BK$8,IF(BL568=1,BL$8,IF(BM568=1,BM$8,BN$8))))</f>
        <v>$15-20</v>
      </c>
    </row>
    <row r="569" spans="1:76" hidden="1" x14ac:dyDescent="0.2">
      <c r="A569" s="77" t="str">
        <f t="shared" si="36"/>
        <v>47-0000</v>
      </c>
      <c r="B569" s="77" t="str">
        <f>VLOOKUP(A569,'[1]2- &amp; 3-digit SOC'!$A$1:$B$121,2,FALSE)</f>
        <v>Construction and Extraction Occupations</v>
      </c>
      <c r="C569" s="77" t="str">
        <f t="shared" si="37"/>
        <v>47-0000 Construction and Extraction Occupations</v>
      </c>
      <c r="D569" s="77" t="str">
        <f t="shared" si="38"/>
        <v>47-5000</v>
      </c>
      <c r="E569" s="77" t="str">
        <f>VLOOKUP(D569,'[1]2- &amp; 3-digit SOC'!$A$1:$B$121,2,FALSE)</f>
        <v>Extraction Workers</v>
      </c>
      <c r="F569" s="77" t="str">
        <f t="shared" si="39"/>
        <v>47-5000 Extraction Workers</v>
      </c>
      <c r="G569" s="77" t="s">
        <v>1779</v>
      </c>
      <c r="H569" s="77" t="s">
        <v>1780</v>
      </c>
      <c r="I569" s="77" t="s">
        <v>1781</v>
      </c>
      <c r="J569" s="78" t="str">
        <f>CONCATENATE(H569, " (", R569, ")")</f>
        <v>Roof Bolters, Mining (Insf. Data)</v>
      </c>
      <c r="K569" s="76">
        <v>0</v>
      </c>
      <c r="L569" s="76" t="s">
        <v>90</v>
      </c>
      <c r="M569" s="76">
        <v>0</v>
      </c>
      <c r="N569" s="76" t="s">
        <v>90</v>
      </c>
      <c r="O569" s="76" t="s">
        <v>90</v>
      </c>
      <c r="P569" s="76" t="s">
        <v>90</v>
      </c>
      <c r="Q569" s="71" t="s">
        <v>90</v>
      </c>
      <c r="R569" s="71" t="str">
        <f>TEXT(Q569, "$#,###")</f>
        <v>Insf. Data</v>
      </c>
      <c r="S569" s="68" t="s">
        <v>307</v>
      </c>
      <c r="T569" s="68" t="s">
        <v>8</v>
      </c>
      <c r="U569" s="68" t="s">
        <v>85</v>
      </c>
      <c r="V569" s="76" t="s">
        <v>90</v>
      </c>
      <c r="W569" s="76" t="s">
        <v>90</v>
      </c>
      <c r="X569" s="76" t="s">
        <v>90</v>
      </c>
      <c r="Y569" s="76" t="s">
        <v>90</v>
      </c>
      <c r="Z569" s="76" t="s">
        <v>90</v>
      </c>
      <c r="AA569" s="76" t="s">
        <v>90</v>
      </c>
      <c r="AB569" s="76" t="s">
        <v>90</v>
      </c>
      <c r="AC569" s="76" t="s">
        <v>90</v>
      </c>
      <c r="AD569" s="76" t="s">
        <v>90</v>
      </c>
      <c r="AE569" s="61">
        <v>1.5574380894199999</v>
      </c>
      <c r="AF569" s="76" t="s">
        <v>90</v>
      </c>
      <c r="AG569" s="76" t="s">
        <v>90</v>
      </c>
      <c r="AH569" s="76" t="s">
        <v>90</v>
      </c>
      <c r="AI569" s="76" t="s">
        <v>90</v>
      </c>
      <c r="AJ569" s="76" t="s">
        <v>90</v>
      </c>
      <c r="AK569" s="79" t="s">
        <v>90</v>
      </c>
      <c r="AL569" s="73">
        <v>116.5</v>
      </c>
      <c r="AM569" s="74">
        <v>9.5065999999999998E-2</v>
      </c>
      <c r="AN569" s="74">
        <v>0.13652600000000001</v>
      </c>
      <c r="AO569" s="76" t="s">
        <v>90</v>
      </c>
      <c r="AP569" s="76" t="s">
        <v>90</v>
      </c>
      <c r="AQ569" s="76" t="s">
        <v>90</v>
      </c>
      <c r="AR569" s="76" t="s">
        <v>90</v>
      </c>
      <c r="AS569" s="76" t="s">
        <v>90</v>
      </c>
      <c r="AT569" s="76" t="s">
        <v>90</v>
      </c>
      <c r="AU569" s="76" t="s">
        <v>90</v>
      </c>
      <c r="AV569" s="76" t="s">
        <v>90</v>
      </c>
      <c r="AW569" s="61">
        <v>0</v>
      </c>
      <c r="AX569" s="61">
        <v>0</v>
      </c>
      <c r="AY569" s="61">
        <v>0</v>
      </c>
      <c r="AZ569" s="61">
        <v>0</v>
      </c>
      <c r="BA569" s="61">
        <v>0</v>
      </c>
      <c r="BB569" s="61">
        <f>SUM(AW569:BA569)</f>
        <v>0</v>
      </c>
      <c r="BC569" s="61">
        <f>BA569-AW569</f>
        <v>0</v>
      </c>
      <c r="BD569" s="62">
        <v>0</v>
      </c>
      <c r="BE569" s="67">
        <f>IF(K569&lt;BE$6,1,0)</f>
        <v>1</v>
      </c>
      <c r="BF569" s="67">
        <f>+IF(AND(K569&gt;=BF$5,K569&lt;BF$6),1,0)</f>
        <v>0</v>
      </c>
      <c r="BG569" s="67">
        <f>+IF(AND(K569&gt;=BG$5,K569&lt;BG$6),1,0)</f>
        <v>0</v>
      </c>
      <c r="BH569" s="67">
        <f>+IF(AND(K569&gt;=BH$5,K569&lt;BH$6),1,0)</f>
        <v>0</v>
      </c>
      <c r="BI569" s="67">
        <f>+IF(K569&gt;=BI$6,1,0)</f>
        <v>0</v>
      </c>
      <c r="BJ569" s="67">
        <f>IF(M569&lt;BJ$6,1,0)</f>
        <v>1</v>
      </c>
      <c r="BK569" s="67">
        <f>+IF(AND(M569&gt;=BK$5,M569&lt;BK$6),1,0)</f>
        <v>0</v>
      </c>
      <c r="BL569" s="67">
        <f>+IF(AND(M569&gt;=BL$5,M569&lt;BL$6),1,0)</f>
        <v>0</v>
      </c>
      <c r="BM569" s="67">
        <f>+IF(AND(M569&gt;=BM$5,M569&lt;BM$6),1,0)</f>
        <v>0</v>
      </c>
      <c r="BN569" s="67">
        <f>+IF(M569&gt;=BN$6,1,0)</f>
        <v>0</v>
      </c>
      <c r="BO569" s="67" t="str">
        <f>+IF(M569&gt;=BO$6,"YES","NO")</f>
        <v>NO</v>
      </c>
      <c r="BP569" s="67" t="str">
        <f>+IF(K569&gt;=BP$6,"YES","NO")</f>
        <v>NO</v>
      </c>
      <c r="BQ569" s="67" t="str">
        <f>+IF(ISERROR(VLOOKUP(E569,'[1]Hi Tech List (2020)'!$A$2:$B$84,1,FALSE)),"NO","YES")</f>
        <v>NO</v>
      </c>
      <c r="BR569" s="67" t="str">
        <f>IF(AL569&gt;=BR$6,"YES","NO")</f>
        <v>YES</v>
      </c>
      <c r="BS569" s="67" t="str">
        <f>IF(AB569&gt;BS$6,"YES","NO")</f>
        <v>YES</v>
      </c>
      <c r="BT569" s="67" t="str">
        <f>IF(AC569&gt;BT$6,"YES","NO")</f>
        <v>YES</v>
      </c>
      <c r="BU569" s="67" t="str">
        <f>IF(AD569&gt;BU$6,"YES","NO")</f>
        <v>YES</v>
      </c>
      <c r="BV569" s="67" t="str">
        <f>IF(OR(BS569="YES",BT569="YES",BU569="YES"),"YES","NO")</f>
        <v>YES</v>
      </c>
      <c r="BW569" s="67" t="str">
        <f>+IF(BE569=1,BE$8,IF(BF569=1,BF$8,IF(BG569=1,BG$8,IF(BH569=1,BH$8,BI$8))))</f>
        <v>&lt;$15</v>
      </c>
      <c r="BX569" s="67" t="str">
        <f>+IF(BJ569=1,BJ$8,IF(BK569=1,BK$8,IF(BL569=1,BL$8,IF(BM569=1,BM$8,BN$8))))</f>
        <v>&lt;$15</v>
      </c>
    </row>
    <row r="570" spans="1:76" ht="25.5" hidden="1" x14ac:dyDescent="0.2">
      <c r="A570" s="77" t="str">
        <f t="shared" si="36"/>
        <v>47-0000</v>
      </c>
      <c r="B570" s="77" t="str">
        <f>VLOOKUP(A570,'[1]2- &amp; 3-digit SOC'!$A$1:$B$121,2,FALSE)</f>
        <v>Construction and Extraction Occupations</v>
      </c>
      <c r="C570" s="77" t="str">
        <f t="shared" si="37"/>
        <v>47-0000 Construction and Extraction Occupations</v>
      </c>
      <c r="D570" s="77" t="str">
        <f t="shared" si="38"/>
        <v>47-5000</v>
      </c>
      <c r="E570" s="77" t="str">
        <f>VLOOKUP(D570,'[1]2- &amp; 3-digit SOC'!$A$1:$B$121,2,FALSE)</f>
        <v>Extraction Workers</v>
      </c>
      <c r="F570" s="77" t="str">
        <f t="shared" si="39"/>
        <v>47-5000 Extraction Workers</v>
      </c>
      <c r="G570" s="77" t="s">
        <v>1782</v>
      </c>
      <c r="H570" s="77" t="s">
        <v>1783</v>
      </c>
      <c r="I570" s="77" t="s">
        <v>1784</v>
      </c>
      <c r="J570" s="78" t="str">
        <f>CONCATENATE(H570, " (", R570, ")")</f>
        <v>Loading and Moving Machine Operators, Underground Mining ($28,685)</v>
      </c>
      <c r="K570" s="70">
        <v>10.329343271400001</v>
      </c>
      <c r="L570" s="70">
        <v>12.116552951999999</v>
      </c>
      <c r="M570" s="70">
        <v>13.7908690832</v>
      </c>
      <c r="N570" s="70">
        <v>16.229954331799998</v>
      </c>
      <c r="O570" s="70">
        <v>15.757906545699999</v>
      </c>
      <c r="P570" s="70">
        <v>18.086002584500001</v>
      </c>
      <c r="Q570" s="71">
        <v>28685.0076931</v>
      </c>
      <c r="R570" s="71" t="str">
        <f>TEXT(Q570, "$#,###")</f>
        <v>$28,685</v>
      </c>
      <c r="S570" s="68" t="s">
        <v>484</v>
      </c>
      <c r="T570" s="68" t="s">
        <v>8</v>
      </c>
      <c r="U570" s="68" t="s">
        <v>317</v>
      </c>
      <c r="V570" s="61">
        <v>35.566462536499998</v>
      </c>
      <c r="W570" s="61">
        <v>18.193691668100001</v>
      </c>
      <c r="X570" s="61">
        <f>W570-V570</f>
        <v>-17.372770868399996</v>
      </c>
      <c r="Y570" s="72">
        <f>X570/V570</f>
        <v>-0.4884593414532365</v>
      </c>
      <c r="Z570" s="61">
        <v>18.193691668100001</v>
      </c>
      <c r="AA570" s="61">
        <v>21.670399625600002</v>
      </c>
      <c r="AB570" s="61">
        <f>AA570-Z570</f>
        <v>3.4767079575000004</v>
      </c>
      <c r="AC570" s="72">
        <f>AB570/Z570</f>
        <v>0.19109414520835832</v>
      </c>
      <c r="AD570" s="61">
        <v>12.8598610579</v>
      </c>
      <c r="AE570" s="61">
        <v>3.21496526447</v>
      </c>
      <c r="AF570" s="76" t="s">
        <v>90</v>
      </c>
      <c r="AG570" s="76" t="s">
        <v>90</v>
      </c>
      <c r="AH570" s="76" t="s">
        <v>90</v>
      </c>
      <c r="AI570" s="61">
        <v>17.303995341099998</v>
      </c>
      <c r="AJ570" s="61" t="s">
        <v>851</v>
      </c>
      <c r="AK570" s="63" t="e">
        <f>AJ570/AI570</f>
        <v>#VALUE!</v>
      </c>
      <c r="AL570" s="73">
        <v>118.4</v>
      </c>
      <c r="AM570" s="74">
        <v>0.18791099999999999</v>
      </c>
      <c r="AN570" s="74">
        <v>0.22295599999999999</v>
      </c>
      <c r="AO570" s="75">
        <v>9.2922385579399997E-4</v>
      </c>
      <c r="AP570" s="75">
        <v>1.36359464093E-2</v>
      </c>
      <c r="AQ570" s="76" t="s">
        <v>90</v>
      </c>
      <c r="AR570" s="76" t="s">
        <v>90</v>
      </c>
      <c r="AS570" s="76" t="s">
        <v>90</v>
      </c>
      <c r="AT570" s="76" t="s">
        <v>90</v>
      </c>
      <c r="AU570" s="76" t="s">
        <v>90</v>
      </c>
      <c r="AV570" s="76" t="s">
        <v>90</v>
      </c>
      <c r="AW570" s="61">
        <v>0</v>
      </c>
      <c r="AX570" s="61">
        <v>0</v>
      </c>
      <c r="AY570" s="61">
        <v>0</v>
      </c>
      <c r="AZ570" s="61">
        <v>0</v>
      </c>
      <c r="BA570" s="61">
        <v>0</v>
      </c>
      <c r="BB570" s="61">
        <f>SUM(AW570:BA570)</f>
        <v>0</v>
      </c>
      <c r="BC570" s="61">
        <f>BA570-AW570</f>
        <v>0</v>
      </c>
      <c r="BD570" s="62">
        <v>0</v>
      </c>
      <c r="BE570" s="67">
        <f>IF(K570&lt;BE$6,1,0)</f>
        <v>1</v>
      </c>
      <c r="BF570" s="67">
        <f>+IF(AND(K570&gt;=BF$5,K570&lt;BF$6),1,0)</f>
        <v>0</v>
      </c>
      <c r="BG570" s="67">
        <f>+IF(AND(K570&gt;=BG$5,K570&lt;BG$6),1,0)</f>
        <v>0</v>
      </c>
      <c r="BH570" s="67">
        <f>+IF(AND(K570&gt;=BH$5,K570&lt;BH$6),1,0)</f>
        <v>0</v>
      </c>
      <c r="BI570" s="67">
        <f>+IF(K570&gt;=BI$6,1,0)</f>
        <v>0</v>
      </c>
      <c r="BJ570" s="67">
        <f>IF(M570&lt;BJ$6,1,0)</f>
        <v>1</v>
      </c>
      <c r="BK570" s="67">
        <f>+IF(AND(M570&gt;=BK$5,M570&lt;BK$6),1,0)</f>
        <v>0</v>
      </c>
      <c r="BL570" s="67">
        <f>+IF(AND(M570&gt;=BL$5,M570&lt;BL$6),1,0)</f>
        <v>0</v>
      </c>
      <c r="BM570" s="67">
        <f>+IF(AND(M570&gt;=BM$5,M570&lt;BM$6),1,0)</f>
        <v>0</v>
      </c>
      <c r="BN570" s="67">
        <f>+IF(M570&gt;=BN$6,1,0)</f>
        <v>0</v>
      </c>
      <c r="BO570" s="67" t="str">
        <f>+IF(M570&gt;=BO$6,"YES","NO")</f>
        <v>NO</v>
      </c>
      <c r="BP570" s="67" t="str">
        <f>+IF(K570&gt;=BP$6,"YES","NO")</f>
        <v>NO</v>
      </c>
      <c r="BQ570" s="67" t="str">
        <f>+IF(ISERROR(VLOOKUP(E570,'[1]Hi Tech List (2020)'!$A$2:$B$84,1,FALSE)),"NO","YES")</f>
        <v>NO</v>
      </c>
      <c r="BR570" s="67" t="str">
        <f>IF(AL570&gt;=BR$6,"YES","NO")</f>
        <v>YES</v>
      </c>
      <c r="BS570" s="67" t="str">
        <f>IF(AB570&gt;BS$6,"YES","NO")</f>
        <v>NO</v>
      </c>
      <c r="BT570" s="67" t="str">
        <f>IF(AC570&gt;BT$6,"YES","NO")</f>
        <v>NO</v>
      </c>
      <c r="BU570" s="67" t="str">
        <f>IF(AD570&gt;BU$6,"YES","NO")</f>
        <v>NO</v>
      </c>
      <c r="BV570" s="67" t="str">
        <f>IF(OR(BS570="YES",BT570="YES",BU570="YES"),"YES","NO")</f>
        <v>NO</v>
      </c>
      <c r="BW570" s="67" t="str">
        <f>+IF(BE570=1,BE$8,IF(BF570=1,BF$8,IF(BG570=1,BG$8,IF(BH570=1,BH$8,BI$8))))</f>
        <v>&lt;$15</v>
      </c>
      <c r="BX570" s="67" t="str">
        <f>+IF(BJ570=1,BJ$8,IF(BK570=1,BK$8,IF(BL570=1,BL$8,IF(BM570=1,BM$8,BN$8))))</f>
        <v>&lt;$15</v>
      </c>
    </row>
    <row r="571" spans="1:76" hidden="1" x14ac:dyDescent="0.2">
      <c r="A571" s="77" t="str">
        <f t="shared" si="36"/>
        <v>47-0000</v>
      </c>
      <c r="B571" s="77" t="str">
        <f>VLOOKUP(A571,'[1]2- &amp; 3-digit SOC'!$A$1:$B$121,2,FALSE)</f>
        <v>Construction and Extraction Occupations</v>
      </c>
      <c r="C571" s="77" t="str">
        <f t="shared" si="37"/>
        <v>47-0000 Construction and Extraction Occupations</v>
      </c>
      <c r="D571" s="77" t="str">
        <f t="shared" si="38"/>
        <v>47-5000</v>
      </c>
      <c r="E571" s="77" t="str">
        <f>VLOOKUP(D571,'[1]2- &amp; 3-digit SOC'!$A$1:$B$121,2,FALSE)</f>
        <v>Extraction Workers</v>
      </c>
      <c r="F571" s="77" t="str">
        <f t="shared" si="39"/>
        <v>47-5000 Extraction Workers</v>
      </c>
      <c r="G571" s="77" t="s">
        <v>1785</v>
      </c>
      <c r="H571" s="77" t="s">
        <v>1786</v>
      </c>
      <c r="I571" s="77" t="s">
        <v>1787</v>
      </c>
      <c r="J571" s="78" t="str">
        <f>CONCATENATE(H571, " (", R571, ")")</f>
        <v>Rock Splitters, Quarry (Insf. Data)</v>
      </c>
      <c r="K571" s="76">
        <v>0</v>
      </c>
      <c r="L571" s="76" t="s">
        <v>90</v>
      </c>
      <c r="M571" s="76">
        <v>0</v>
      </c>
      <c r="N571" s="76" t="s">
        <v>90</v>
      </c>
      <c r="O571" s="76" t="s">
        <v>90</v>
      </c>
      <c r="P571" s="76" t="s">
        <v>90</v>
      </c>
      <c r="Q571" s="71" t="s">
        <v>90</v>
      </c>
      <c r="R571" s="71" t="str">
        <f>TEXT(Q571, "$#,###")</f>
        <v>Insf. Data</v>
      </c>
      <c r="S571" s="68" t="s">
        <v>484</v>
      </c>
      <c r="T571" s="68" t="s">
        <v>8</v>
      </c>
      <c r="U571" s="68" t="s">
        <v>317</v>
      </c>
      <c r="V571" s="61">
        <v>22.867066872900001</v>
      </c>
      <c r="W571" s="76" t="s">
        <v>90</v>
      </c>
      <c r="X571" s="76" t="s">
        <v>90</v>
      </c>
      <c r="Y571" s="76" t="s">
        <v>90</v>
      </c>
      <c r="Z571" s="76" t="s">
        <v>90</v>
      </c>
      <c r="AA571" s="76" t="s">
        <v>90</v>
      </c>
      <c r="AB571" s="76" t="s">
        <v>90</v>
      </c>
      <c r="AC571" s="76" t="s">
        <v>90</v>
      </c>
      <c r="AD571" s="76" t="s">
        <v>90</v>
      </c>
      <c r="AE571" s="61">
        <v>0.92321194973099996</v>
      </c>
      <c r="AF571" s="76" t="s">
        <v>90</v>
      </c>
      <c r="AG571" s="76" t="s">
        <v>90</v>
      </c>
      <c r="AH571" s="76" t="s">
        <v>90</v>
      </c>
      <c r="AI571" s="76" t="s">
        <v>90</v>
      </c>
      <c r="AJ571" s="61">
        <v>18.827602040199999</v>
      </c>
      <c r="AK571" s="79" t="s">
        <v>90</v>
      </c>
      <c r="AL571" s="73">
        <v>114.7</v>
      </c>
      <c r="AM571" s="74">
        <v>3.3148999999999998E-2</v>
      </c>
      <c r="AN571" s="74">
        <v>4.2252999999999999E-2</v>
      </c>
      <c r="AO571" s="76" t="s">
        <v>90</v>
      </c>
      <c r="AP571" s="76" t="s">
        <v>90</v>
      </c>
      <c r="AQ571" s="76" t="s">
        <v>90</v>
      </c>
      <c r="AR571" s="76" t="s">
        <v>90</v>
      </c>
      <c r="AS571" s="76" t="s">
        <v>90</v>
      </c>
      <c r="AT571" s="76" t="s">
        <v>90</v>
      </c>
      <c r="AU571" s="76" t="s">
        <v>90</v>
      </c>
      <c r="AV571" s="76" t="s">
        <v>90</v>
      </c>
      <c r="AW571" s="61">
        <v>0</v>
      </c>
      <c r="AX571" s="61">
        <v>0</v>
      </c>
      <c r="AY571" s="61">
        <v>0</v>
      </c>
      <c r="AZ571" s="61">
        <v>0</v>
      </c>
      <c r="BA571" s="61">
        <v>0</v>
      </c>
      <c r="BB571" s="61">
        <f>SUM(AW571:BA571)</f>
        <v>0</v>
      </c>
      <c r="BC571" s="61">
        <f>BA571-AW571</f>
        <v>0</v>
      </c>
      <c r="BD571" s="62">
        <v>0</v>
      </c>
      <c r="BE571" s="67">
        <f>IF(K571&lt;BE$6,1,0)</f>
        <v>1</v>
      </c>
      <c r="BF571" s="67">
        <f>+IF(AND(K571&gt;=BF$5,K571&lt;BF$6),1,0)</f>
        <v>0</v>
      </c>
      <c r="BG571" s="67">
        <f>+IF(AND(K571&gt;=BG$5,K571&lt;BG$6),1,0)</f>
        <v>0</v>
      </c>
      <c r="BH571" s="67">
        <f>+IF(AND(K571&gt;=BH$5,K571&lt;BH$6),1,0)</f>
        <v>0</v>
      </c>
      <c r="BI571" s="67">
        <f>+IF(K571&gt;=BI$6,1,0)</f>
        <v>0</v>
      </c>
      <c r="BJ571" s="67">
        <f>IF(M571&lt;BJ$6,1,0)</f>
        <v>1</v>
      </c>
      <c r="BK571" s="67">
        <f>+IF(AND(M571&gt;=BK$5,M571&lt;BK$6),1,0)</f>
        <v>0</v>
      </c>
      <c r="BL571" s="67">
        <f>+IF(AND(M571&gt;=BL$5,M571&lt;BL$6),1,0)</f>
        <v>0</v>
      </c>
      <c r="BM571" s="67">
        <f>+IF(AND(M571&gt;=BM$5,M571&lt;BM$6),1,0)</f>
        <v>0</v>
      </c>
      <c r="BN571" s="67">
        <f>+IF(M571&gt;=BN$6,1,0)</f>
        <v>0</v>
      </c>
      <c r="BO571" s="67" t="str">
        <f>+IF(M571&gt;=BO$6,"YES","NO")</f>
        <v>NO</v>
      </c>
      <c r="BP571" s="67" t="str">
        <f>+IF(K571&gt;=BP$6,"YES","NO")</f>
        <v>NO</v>
      </c>
      <c r="BQ571" s="67" t="str">
        <f>+IF(ISERROR(VLOOKUP(E571,'[1]Hi Tech List (2020)'!$A$2:$B$84,1,FALSE)),"NO","YES")</f>
        <v>NO</v>
      </c>
      <c r="BR571" s="67" t="str">
        <f>IF(AL571&gt;=BR$6,"YES","NO")</f>
        <v>YES</v>
      </c>
      <c r="BS571" s="67" t="str">
        <f>IF(AB571&gt;BS$6,"YES","NO")</f>
        <v>YES</v>
      </c>
      <c r="BT571" s="67" t="str">
        <f>IF(AC571&gt;BT$6,"YES","NO")</f>
        <v>YES</v>
      </c>
      <c r="BU571" s="67" t="str">
        <f>IF(AD571&gt;BU$6,"YES","NO")</f>
        <v>YES</v>
      </c>
      <c r="BV571" s="67" t="str">
        <f>IF(OR(BS571="YES",BT571="YES",BU571="YES"),"YES","NO")</f>
        <v>YES</v>
      </c>
      <c r="BW571" s="67" t="str">
        <f>+IF(BE571=1,BE$8,IF(BF571=1,BF$8,IF(BG571=1,BG$8,IF(BH571=1,BH$8,BI$8))))</f>
        <v>&lt;$15</v>
      </c>
      <c r="BX571" s="67" t="str">
        <f>+IF(BJ571=1,BJ$8,IF(BK571=1,BK$8,IF(BL571=1,BL$8,IF(BM571=1,BM$8,BN$8))))</f>
        <v>&lt;$15</v>
      </c>
    </row>
    <row r="572" spans="1:76" hidden="1" x14ac:dyDescent="0.2">
      <c r="A572" s="77" t="str">
        <f t="shared" si="36"/>
        <v>47-0000</v>
      </c>
      <c r="B572" s="77" t="str">
        <f>VLOOKUP(A572,'[1]2- &amp; 3-digit SOC'!$A$1:$B$121,2,FALSE)</f>
        <v>Construction and Extraction Occupations</v>
      </c>
      <c r="C572" s="77" t="str">
        <f t="shared" si="37"/>
        <v>47-0000 Construction and Extraction Occupations</v>
      </c>
      <c r="D572" s="77" t="str">
        <f t="shared" si="38"/>
        <v>47-5000</v>
      </c>
      <c r="E572" s="77" t="str">
        <f>VLOOKUP(D572,'[1]2- &amp; 3-digit SOC'!$A$1:$B$121,2,FALSE)</f>
        <v>Extraction Workers</v>
      </c>
      <c r="F572" s="77" t="str">
        <f t="shared" si="39"/>
        <v>47-5000 Extraction Workers</v>
      </c>
      <c r="G572" s="77" t="s">
        <v>1788</v>
      </c>
      <c r="H572" s="77" t="s">
        <v>1789</v>
      </c>
      <c r="I572" s="77" t="s">
        <v>1790</v>
      </c>
      <c r="J572" s="78" t="str">
        <f>CONCATENATE(H572, " (", R572, ")")</f>
        <v>Helpers--Extraction Workers ($32,702)</v>
      </c>
      <c r="K572" s="70">
        <v>12.3145404394</v>
      </c>
      <c r="L572" s="70">
        <v>13.7136515064</v>
      </c>
      <c r="M572" s="70">
        <v>15.722329583</v>
      </c>
      <c r="N572" s="70">
        <v>17.4967865735</v>
      </c>
      <c r="O572" s="70">
        <v>19.070532967999998</v>
      </c>
      <c r="P572" s="70">
        <v>23.614631295700001</v>
      </c>
      <c r="Q572" s="71">
        <v>32702.4455327</v>
      </c>
      <c r="R572" s="71" t="str">
        <f>TEXT(Q572, "$#,###")</f>
        <v>$32,702</v>
      </c>
      <c r="S572" s="68" t="s">
        <v>307</v>
      </c>
      <c r="T572" s="68" t="s">
        <v>8</v>
      </c>
      <c r="U572" s="68" t="s">
        <v>85</v>
      </c>
      <c r="V572" s="61">
        <v>656.94606571500003</v>
      </c>
      <c r="W572" s="61">
        <v>602.84540957800004</v>
      </c>
      <c r="X572" s="61">
        <f>W572-V572</f>
        <v>-54.100656136999987</v>
      </c>
      <c r="Y572" s="72">
        <f>X572/V572</f>
        <v>-8.2351746909570853E-2</v>
      </c>
      <c r="Z572" s="61">
        <v>602.84540957800004</v>
      </c>
      <c r="AA572" s="61">
        <v>607.00434819400004</v>
      </c>
      <c r="AB572" s="61">
        <f>AA572-Z572</f>
        <v>4.1589386160000004</v>
      </c>
      <c r="AC572" s="72">
        <f>AB572/Z572</f>
        <v>6.8988476148658306E-3</v>
      </c>
      <c r="AD572" s="61">
        <v>296.828809315</v>
      </c>
      <c r="AE572" s="61">
        <v>74.207202328799994</v>
      </c>
      <c r="AF572" s="61">
        <v>199.24653648399999</v>
      </c>
      <c r="AG572" s="61">
        <v>66.415512161199999</v>
      </c>
      <c r="AH572" s="62">
        <v>0.11</v>
      </c>
      <c r="AI572" s="61">
        <v>602.08686914299994</v>
      </c>
      <c r="AJ572" s="61">
        <v>539.66727810500004</v>
      </c>
      <c r="AK572" s="63">
        <f>AJ572/AI572</f>
        <v>0.89632793167064595</v>
      </c>
      <c r="AL572" s="73">
        <v>118.6</v>
      </c>
      <c r="AM572" s="74">
        <v>1.4512670000000001</v>
      </c>
      <c r="AN572" s="74">
        <v>1.3649089999999999</v>
      </c>
      <c r="AO572" s="76" t="s">
        <v>90</v>
      </c>
      <c r="AP572" s="75">
        <v>4.3146999578700003E-2</v>
      </c>
      <c r="AQ572" s="75">
        <v>7.7439424464699994E-2</v>
      </c>
      <c r="AR572" s="75">
        <v>0.35238841611299998</v>
      </c>
      <c r="AS572" s="75">
        <v>0.24448924532399999</v>
      </c>
      <c r="AT572" s="75">
        <v>0.16233330766699999</v>
      </c>
      <c r="AU572" s="75">
        <v>9.1557782876200006E-2</v>
      </c>
      <c r="AV572" s="75">
        <v>2.4268427099500001E-2</v>
      </c>
      <c r="AW572" s="61">
        <v>0</v>
      </c>
      <c r="AX572" s="61">
        <v>0</v>
      </c>
      <c r="AY572" s="61">
        <v>0</v>
      </c>
      <c r="AZ572" s="61">
        <v>0</v>
      </c>
      <c r="BA572" s="61">
        <v>0</v>
      </c>
      <c r="BB572" s="61">
        <f>SUM(AW572:BA572)</f>
        <v>0</v>
      </c>
      <c r="BC572" s="61">
        <f>BA572-AW572</f>
        <v>0</v>
      </c>
      <c r="BD572" s="62">
        <v>0</v>
      </c>
      <c r="BE572" s="67">
        <f>IF(K572&lt;BE$6,1,0)</f>
        <v>1</v>
      </c>
      <c r="BF572" s="67">
        <f>+IF(AND(K572&gt;=BF$5,K572&lt;BF$6),1,0)</f>
        <v>0</v>
      </c>
      <c r="BG572" s="67">
        <f>+IF(AND(K572&gt;=BG$5,K572&lt;BG$6),1,0)</f>
        <v>0</v>
      </c>
      <c r="BH572" s="67">
        <f>+IF(AND(K572&gt;=BH$5,K572&lt;BH$6),1,0)</f>
        <v>0</v>
      </c>
      <c r="BI572" s="67">
        <f>+IF(K572&gt;=BI$6,1,0)</f>
        <v>0</v>
      </c>
      <c r="BJ572" s="67">
        <f>IF(M572&lt;BJ$6,1,0)</f>
        <v>0</v>
      </c>
      <c r="BK572" s="67">
        <f>+IF(AND(M572&gt;=BK$5,M572&lt;BK$6),1,0)</f>
        <v>1</v>
      </c>
      <c r="BL572" s="67">
        <f>+IF(AND(M572&gt;=BL$5,M572&lt;BL$6),1,0)</f>
        <v>0</v>
      </c>
      <c r="BM572" s="67">
        <f>+IF(AND(M572&gt;=BM$5,M572&lt;BM$6),1,0)</f>
        <v>0</v>
      </c>
      <c r="BN572" s="67">
        <f>+IF(M572&gt;=BN$6,1,0)</f>
        <v>0</v>
      </c>
      <c r="BO572" s="67" t="str">
        <f>+IF(M572&gt;=BO$6,"YES","NO")</f>
        <v>NO</v>
      </c>
      <c r="BP572" s="67" t="str">
        <f>+IF(K572&gt;=BP$6,"YES","NO")</f>
        <v>NO</v>
      </c>
      <c r="BQ572" s="67" t="str">
        <f>+IF(ISERROR(VLOOKUP(E572,'[1]Hi Tech List (2020)'!$A$2:$B$84,1,FALSE)),"NO","YES")</f>
        <v>NO</v>
      </c>
      <c r="BR572" s="67" t="str">
        <f>IF(AL572&gt;=BR$6,"YES","NO")</f>
        <v>YES</v>
      </c>
      <c r="BS572" s="67" t="str">
        <f>IF(AB572&gt;BS$6,"YES","NO")</f>
        <v>NO</v>
      </c>
      <c r="BT572" s="67" t="str">
        <f>IF(AC572&gt;BT$6,"YES","NO")</f>
        <v>NO</v>
      </c>
      <c r="BU572" s="67" t="str">
        <f>IF(AD572&gt;BU$6,"YES","NO")</f>
        <v>YES</v>
      </c>
      <c r="BV572" s="67" t="str">
        <f>IF(OR(BS572="YES",BT572="YES",BU572="YES"),"YES","NO")</f>
        <v>YES</v>
      </c>
      <c r="BW572" s="67" t="str">
        <f>+IF(BE572=1,BE$8,IF(BF572=1,BF$8,IF(BG572=1,BG$8,IF(BH572=1,BH$8,BI$8))))</f>
        <v>&lt;$15</v>
      </c>
      <c r="BX572" s="67" t="str">
        <f>+IF(BJ572=1,BJ$8,IF(BK572=1,BK$8,IF(BL572=1,BL$8,IF(BM572=1,BM$8,BN$8))))</f>
        <v>$15-20</v>
      </c>
    </row>
    <row r="573" spans="1:76" ht="38.25" hidden="1" x14ac:dyDescent="0.2">
      <c r="A573" s="77" t="str">
        <f t="shared" si="36"/>
        <v>47-0000</v>
      </c>
      <c r="B573" s="77" t="str">
        <f>VLOOKUP(A573,'[1]2- &amp; 3-digit SOC'!$A$1:$B$121,2,FALSE)</f>
        <v>Construction and Extraction Occupations</v>
      </c>
      <c r="C573" s="77" t="str">
        <f t="shared" si="37"/>
        <v>47-0000 Construction and Extraction Occupations</v>
      </c>
      <c r="D573" s="77" t="str">
        <f t="shared" si="38"/>
        <v>47-5000</v>
      </c>
      <c r="E573" s="77" t="str">
        <f>VLOOKUP(D573,'[1]2- &amp; 3-digit SOC'!$A$1:$B$121,2,FALSE)</f>
        <v>Extraction Workers</v>
      </c>
      <c r="F573" s="77" t="str">
        <f t="shared" si="39"/>
        <v>47-5000 Extraction Workers</v>
      </c>
      <c r="G573" s="77" t="s">
        <v>1791</v>
      </c>
      <c r="H573" s="77" t="s">
        <v>1792</v>
      </c>
      <c r="I573" s="77" t="s">
        <v>1793</v>
      </c>
      <c r="J573" s="78" t="str">
        <f>CONCATENATE(H573, " (", R573, ")")</f>
        <v>Earth Drillers, Except Oil and Gas; and Explosives Workers, Ordnance Handling Experts, and Blasters ($38,728)</v>
      </c>
      <c r="K573" s="70">
        <v>13.726878495799999</v>
      </c>
      <c r="L573" s="70">
        <v>15.661096860300001</v>
      </c>
      <c r="M573" s="70">
        <v>18.619398783000001</v>
      </c>
      <c r="N573" s="70">
        <v>21.179260151099999</v>
      </c>
      <c r="O573" s="70">
        <v>24.4316638118</v>
      </c>
      <c r="P573" s="70">
        <v>33.544499260400002</v>
      </c>
      <c r="Q573" s="71">
        <v>38728.349468599998</v>
      </c>
      <c r="R573" s="71" t="str">
        <f>TEXT(Q573, "$#,###")</f>
        <v>$38,728</v>
      </c>
      <c r="S573" s="68" t="s">
        <v>307</v>
      </c>
      <c r="T573" s="68" t="s">
        <v>546</v>
      </c>
      <c r="U573" s="68" t="s">
        <v>648</v>
      </c>
      <c r="V573" s="61">
        <v>684.907881761</v>
      </c>
      <c r="W573" s="61">
        <v>788.230039465</v>
      </c>
      <c r="X573" s="61">
        <f>W573-V573</f>
        <v>103.32215770400001</v>
      </c>
      <c r="Y573" s="72">
        <f>X573/V573</f>
        <v>0.15085555365247569</v>
      </c>
      <c r="Z573" s="61">
        <v>788.230039465</v>
      </c>
      <c r="AA573" s="61">
        <v>825.99663688700002</v>
      </c>
      <c r="AB573" s="61">
        <f>AA573-Z573</f>
        <v>37.766597422000018</v>
      </c>
      <c r="AC573" s="72">
        <f>AB573/Z573</f>
        <v>4.7913166881629582E-2</v>
      </c>
      <c r="AD573" s="61">
        <v>398.06265166999998</v>
      </c>
      <c r="AE573" s="61">
        <v>99.515662917499995</v>
      </c>
      <c r="AF573" s="61">
        <v>259.959831683</v>
      </c>
      <c r="AG573" s="61">
        <v>86.653277227700002</v>
      </c>
      <c r="AH573" s="62">
        <v>0.108</v>
      </c>
      <c r="AI573" s="61">
        <v>768.62444682</v>
      </c>
      <c r="AJ573" s="61">
        <v>607.70724207000001</v>
      </c>
      <c r="AK573" s="63">
        <f>AJ573/AI573</f>
        <v>0.79064261432776894</v>
      </c>
      <c r="AL573" s="73">
        <v>119.8</v>
      </c>
      <c r="AM573" s="74">
        <v>0.86263299999999998</v>
      </c>
      <c r="AN573" s="74">
        <v>0.86440700000000004</v>
      </c>
      <c r="AO573" s="76" t="s">
        <v>90</v>
      </c>
      <c r="AP573" s="75">
        <v>7.5806627957799994E-2</v>
      </c>
      <c r="AQ573" s="75">
        <v>8.4412077657600004E-2</v>
      </c>
      <c r="AR573" s="75">
        <v>0.28170426986899999</v>
      </c>
      <c r="AS573" s="75">
        <v>0.22921836407999999</v>
      </c>
      <c r="AT573" s="75">
        <v>0.16537185700500001</v>
      </c>
      <c r="AU573" s="75">
        <v>0.114238544745</v>
      </c>
      <c r="AV573" s="75">
        <v>3.9591136619000003E-2</v>
      </c>
      <c r="AW573" s="61">
        <v>0</v>
      </c>
      <c r="AX573" s="61">
        <v>0</v>
      </c>
      <c r="AY573" s="61">
        <v>0</v>
      </c>
      <c r="AZ573" s="61">
        <v>0</v>
      </c>
      <c r="BA573" s="61">
        <v>0</v>
      </c>
      <c r="BB573" s="61">
        <f>SUM(AW573:BA573)</f>
        <v>0</v>
      </c>
      <c r="BC573" s="61">
        <f>BA573-AW573</f>
        <v>0</v>
      </c>
      <c r="BD573" s="62">
        <v>0</v>
      </c>
      <c r="BE573" s="67">
        <f>IF(K573&lt;BE$6,1,0)</f>
        <v>1</v>
      </c>
      <c r="BF573" s="67">
        <f>+IF(AND(K573&gt;=BF$5,K573&lt;BF$6),1,0)</f>
        <v>0</v>
      </c>
      <c r="BG573" s="67">
        <f>+IF(AND(K573&gt;=BG$5,K573&lt;BG$6),1,0)</f>
        <v>0</v>
      </c>
      <c r="BH573" s="67">
        <f>+IF(AND(K573&gt;=BH$5,K573&lt;BH$6),1,0)</f>
        <v>0</v>
      </c>
      <c r="BI573" s="67">
        <f>+IF(K573&gt;=BI$6,1,0)</f>
        <v>0</v>
      </c>
      <c r="BJ573" s="67">
        <f>IF(M573&lt;BJ$6,1,0)</f>
        <v>0</v>
      </c>
      <c r="BK573" s="67">
        <f>+IF(AND(M573&gt;=BK$5,M573&lt;BK$6),1,0)</f>
        <v>1</v>
      </c>
      <c r="BL573" s="67">
        <f>+IF(AND(M573&gt;=BL$5,M573&lt;BL$6),1,0)</f>
        <v>0</v>
      </c>
      <c r="BM573" s="67">
        <f>+IF(AND(M573&gt;=BM$5,M573&lt;BM$6),1,0)</f>
        <v>0</v>
      </c>
      <c r="BN573" s="67">
        <f>+IF(M573&gt;=BN$6,1,0)</f>
        <v>0</v>
      </c>
      <c r="BO573" s="67" t="str">
        <f>+IF(M573&gt;=BO$6,"YES","NO")</f>
        <v>NO</v>
      </c>
      <c r="BP573" s="67" t="str">
        <f>+IF(K573&gt;=BP$6,"YES","NO")</f>
        <v>NO</v>
      </c>
      <c r="BQ573" s="67" t="str">
        <f>+IF(ISERROR(VLOOKUP(E573,'[1]Hi Tech List (2020)'!$A$2:$B$84,1,FALSE)),"NO","YES")</f>
        <v>NO</v>
      </c>
      <c r="BR573" s="67" t="str">
        <f>IF(AL573&gt;=BR$6,"YES","NO")</f>
        <v>YES</v>
      </c>
      <c r="BS573" s="67" t="str">
        <f>IF(AB573&gt;BS$6,"YES","NO")</f>
        <v>NO</v>
      </c>
      <c r="BT573" s="67" t="str">
        <f>IF(AC573&gt;BT$6,"YES","NO")</f>
        <v>NO</v>
      </c>
      <c r="BU573" s="67" t="str">
        <f>IF(AD573&gt;BU$6,"YES","NO")</f>
        <v>YES</v>
      </c>
      <c r="BV573" s="67" t="str">
        <f>IF(OR(BS573="YES",BT573="YES",BU573="YES"),"YES","NO")</f>
        <v>YES</v>
      </c>
      <c r="BW573" s="67" t="str">
        <f>+IF(BE573=1,BE$8,IF(BF573=1,BF$8,IF(BG573=1,BG$8,IF(BH573=1,BH$8,BI$8))))</f>
        <v>&lt;$15</v>
      </c>
      <c r="BX573" s="67" t="str">
        <f>+IF(BJ573=1,BJ$8,IF(BK573=1,BK$8,IF(BL573=1,BL$8,IF(BM573=1,BM$8,BN$8))))</f>
        <v>$15-20</v>
      </c>
    </row>
    <row r="574" spans="1:76" ht="25.5" hidden="1" x14ac:dyDescent="0.2">
      <c r="A574" s="77" t="str">
        <f t="shared" si="36"/>
        <v>47-0000</v>
      </c>
      <c r="B574" s="77" t="str">
        <f>VLOOKUP(A574,'[1]2- &amp; 3-digit SOC'!$A$1:$B$121,2,FALSE)</f>
        <v>Construction and Extraction Occupations</v>
      </c>
      <c r="C574" s="77" t="str">
        <f t="shared" si="37"/>
        <v>47-0000 Construction and Extraction Occupations</v>
      </c>
      <c r="D574" s="77" t="str">
        <f t="shared" si="38"/>
        <v>47-5000</v>
      </c>
      <c r="E574" s="77" t="str">
        <f>VLOOKUP(D574,'[1]2- &amp; 3-digit SOC'!$A$1:$B$121,2,FALSE)</f>
        <v>Extraction Workers</v>
      </c>
      <c r="F574" s="77" t="str">
        <f t="shared" si="39"/>
        <v>47-5000 Extraction Workers</v>
      </c>
      <c r="G574" s="77" t="s">
        <v>1794</v>
      </c>
      <c r="H574" s="77" t="s">
        <v>1795</v>
      </c>
      <c r="I574" s="77" t="s">
        <v>1796</v>
      </c>
      <c r="J574" s="78" t="str">
        <f>CONCATENATE(H574, " (", R574, ")")</f>
        <v>Underground Mining Machine Operators and Extraction Workers, All Other ($36,251)</v>
      </c>
      <c r="K574" s="70">
        <v>12.7885329393</v>
      </c>
      <c r="L574" s="70">
        <v>14.558377375099999</v>
      </c>
      <c r="M574" s="70">
        <v>17.4284786407</v>
      </c>
      <c r="N574" s="70">
        <v>23.106485898799999</v>
      </c>
      <c r="O574" s="70">
        <v>24.3492834111</v>
      </c>
      <c r="P574" s="70">
        <v>39.1685019954</v>
      </c>
      <c r="Q574" s="71">
        <v>36251.235572600002</v>
      </c>
      <c r="R574" s="71" t="str">
        <f>TEXT(Q574, "$#,###")</f>
        <v>$36,251</v>
      </c>
      <c r="S574" s="68" t="s">
        <v>307</v>
      </c>
      <c r="T574" s="68" t="s">
        <v>8</v>
      </c>
      <c r="U574" s="68" t="s">
        <v>85</v>
      </c>
      <c r="V574" s="61">
        <v>143.22214181800001</v>
      </c>
      <c r="W574" s="61">
        <v>78.248625013899996</v>
      </c>
      <c r="X574" s="61">
        <f>W574-V574</f>
        <v>-64.973516804100015</v>
      </c>
      <c r="Y574" s="72">
        <f>X574/V574</f>
        <v>-0.45365553104676593</v>
      </c>
      <c r="Z574" s="61">
        <v>78.248625013899996</v>
      </c>
      <c r="AA574" s="61">
        <v>80.971371110800007</v>
      </c>
      <c r="AB574" s="61">
        <f>AA574-Z574</f>
        <v>2.7227460969000106</v>
      </c>
      <c r="AC574" s="72">
        <f>AB574/Z574</f>
        <v>3.4796088703365015E-2</v>
      </c>
      <c r="AD574" s="61">
        <v>42.0555869497</v>
      </c>
      <c r="AE574" s="61">
        <v>10.5138967374</v>
      </c>
      <c r="AF574" s="61">
        <v>26.3166783711</v>
      </c>
      <c r="AG574" s="61">
        <v>8.7722261236999994</v>
      </c>
      <c r="AH574" s="76">
        <v>0.111</v>
      </c>
      <c r="AI574" s="61">
        <v>77.418902683499994</v>
      </c>
      <c r="AJ574" s="61">
        <v>59.521977763599999</v>
      </c>
      <c r="AK574" s="63">
        <f>AJ574/AI574</f>
        <v>0.76883003634053959</v>
      </c>
      <c r="AL574" s="73">
        <v>115.1</v>
      </c>
      <c r="AM574" s="74">
        <v>0.22231100000000001</v>
      </c>
      <c r="AN574" s="74">
        <v>0.22007399999999999</v>
      </c>
      <c r="AO574" s="75">
        <v>2.4601040381600002E-3</v>
      </c>
      <c r="AP574" s="76" t="s">
        <v>90</v>
      </c>
      <c r="AQ574" s="76" t="s">
        <v>90</v>
      </c>
      <c r="AR574" s="75">
        <v>0.31446590809000002</v>
      </c>
      <c r="AS574" s="75">
        <v>0.25886289692699999</v>
      </c>
      <c r="AT574" s="75">
        <v>0.18307511760699999</v>
      </c>
      <c r="AU574" s="76" t="s">
        <v>90</v>
      </c>
      <c r="AV574" s="76" t="s">
        <v>90</v>
      </c>
      <c r="AW574" s="61">
        <v>0</v>
      </c>
      <c r="AX574" s="61">
        <v>0</v>
      </c>
      <c r="AY574" s="61">
        <v>0</v>
      </c>
      <c r="AZ574" s="61">
        <v>0</v>
      </c>
      <c r="BA574" s="61">
        <v>0</v>
      </c>
      <c r="BB574" s="61">
        <f>SUM(AW574:BA574)</f>
        <v>0</v>
      </c>
      <c r="BC574" s="61">
        <f>BA574-AW574</f>
        <v>0</v>
      </c>
      <c r="BD574" s="62">
        <v>0</v>
      </c>
      <c r="BE574" s="67">
        <f>IF(K574&lt;BE$6,1,0)</f>
        <v>1</v>
      </c>
      <c r="BF574" s="67">
        <f>+IF(AND(K574&gt;=BF$5,K574&lt;BF$6),1,0)</f>
        <v>0</v>
      </c>
      <c r="BG574" s="67">
        <f>+IF(AND(K574&gt;=BG$5,K574&lt;BG$6),1,0)</f>
        <v>0</v>
      </c>
      <c r="BH574" s="67">
        <f>+IF(AND(K574&gt;=BH$5,K574&lt;BH$6),1,0)</f>
        <v>0</v>
      </c>
      <c r="BI574" s="67">
        <f>+IF(K574&gt;=BI$6,1,0)</f>
        <v>0</v>
      </c>
      <c r="BJ574" s="67">
        <f>IF(M574&lt;BJ$6,1,0)</f>
        <v>0</v>
      </c>
      <c r="BK574" s="67">
        <f>+IF(AND(M574&gt;=BK$5,M574&lt;BK$6),1,0)</f>
        <v>1</v>
      </c>
      <c r="BL574" s="67">
        <f>+IF(AND(M574&gt;=BL$5,M574&lt;BL$6),1,0)</f>
        <v>0</v>
      </c>
      <c r="BM574" s="67">
        <f>+IF(AND(M574&gt;=BM$5,M574&lt;BM$6),1,0)</f>
        <v>0</v>
      </c>
      <c r="BN574" s="67">
        <f>+IF(M574&gt;=BN$6,1,0)</f>
        <v>0</v>
      </c>
      <c r="BO574" s="67" t="str">
        <f>+IF(M574&gt;=BO$6,"YES","NO")</f>
        <v>NO</v>
      </c>
      <c r="BP574" s="67" t="str">
        <f>+IF(K574&gt;=BP$6,"YES","NO")</f>
        <v>NO</v>
      </c>
      <c r="BQ574" s="67" t="str">
        <f>+IF(ISERROR(VLOOKUP(E574,'[1]Hi Tech List (2020)'!$A$2:$B$84,1,FALSE)),"NO","YES")</f>
        <v>NO</v>
      </c>
      <c r="BR574" s="67" t="str">
        <f>IF(AL574&gt;=BR$6,"YES","NO")</f>
        <v>YES</v>
      </c>
      <c r="BS574" s="67" t="str">
        <f>IF(AB574&gt;BS$6,"YES","NO")</f>
        <v>NO</v>
      </c>
      <c r="BT574" s="67" t="str">
        <f>IF(AC574&gt;BT$6,"YES","NO")</f>
        <v>NO</v>
      </c>
      <c r="BU574" s="67" t="str">
        <f>IF(AD574&gt;BU$6,"YES","NO")</f>
        <v>NO</v>
      </c>
      <c r="BV574" s="67" t="str">
        <f>IF(OR(BS574="YES",BT574="YES",BU574="YES"),"YES","NO")</f>
        <v>NO</v>
      </c>
      <c r="BW574" s="67" t="str">
        <f>+IF(BE574=1,BE$8,IF(BF574=1,BF$8,IF(BG574=1,BG$8,IF(BH574=1,BH$8,BI$8))))</f>
        <v>&lt;$15</v>
      </c>
      <c r="BX574" s="67" t="str">
        <f>+IF(BJ574=1,BJ$8,IF(BK574=1,BK$8,IF(BL574=1,BL$8,IF(BM574=1,BM$8,BN$8))))</f>
        <v>$15-20</v>
      </c>
    </row>
    <row r="575" spans="1:76" ht="25.5" hidden="1" x14ac:dyDescent="0.2">
      <c r="A575" s="77" t="str">
        <f t="shared" si="36"/>
        <v>49-0000</v>
      </c>
      <c r="B575" s="77" t="str">
        <f>VLOOKUP(A575,'[1]2- &amp; 3-digit SOC'!$A$1:$B$121,2,FALSE)</f>
        <v>Installation, Maintenance, and Repair Occupations</v>
      </c>
      <c r="C575" s="77" t="str">
        <f t="shared" si="37"/>
        <v>49-0000 Installation, Maintenance, and Repair Occupations</v>
      </c>
      <c r="D575" s="77" t="str">
        <f t="shared" si="38"/>
        <v>49-1000</v>
      </c>
      <c r="E575" s="77" t="str">
        <f>VLOOKUP(D575,'[1]2- &amp; 3-digit SOC'!$A$1:$B$121,2,FALSE)</f>
        <v>Supervisors of Installation, Maintenance, and Repair Workers</v>
      </c>
      <c r="F575" s="77" t="str">
        <f t="shared" si="39"/>
        <v>49-1000 Supervisors of Installation, Maintenance, and Repair Workers</v>
      </c>
      <c r="G575" s="77" t="s">
        <v>1797</v>
      </c>
      <c r="H575" s="77" t="s">
        <v>1798</v>
      </c>
      <c r="I575" s="77" t="s">
        <v>1799</v>
      </c>
      <c r="J575" s="78" t="str">
        <f>CONCATENATE(H575, " (", R575, ")")</f>
        <v>First-Line Supervisors of Mechanics, Installers, and Repairers ($71,399)</v>
      </c>
      <c r="K575" s="70">
        <v>21.253605730699999</v>
      </c>
      <c r="L575" s="70">
        <v>27.014733895399999</v>
      </c>
      <c r="M575" s="70">
        <v>34.326337165699996</v>
      </c>
      <c r="N575" s="70">
        <v>35.222981062899997</v>
      </c>
      <c r="O575" s="70">
        <v>42.542583047800001</v>
      </c>
      <c r="P575" s="70">
        <v>51.835731390799999</v>
      </c>
      <c r="Q575" s="71">
        <v>71398.781304699995</v>
      </c>
      <c r="R575" s="71" t="str">
        <f>TEXT(Q575, "$#,###")</f>
        <v>$71,399</v>
      </c>
      <c r="S575" s="68" t="s">
        <v>307</v>
      </c>
      <c r="T575" s="68" t="s">
        <v>546</v>
      </c>
      <c r="U575" s="68" t="s">
        <v>8</v>
      </c>
      <c r="V575" s="61">
        <v>11465.655163900001</v>
      </c>
      <c r="W575" s="61">
        <v>11873.8533859</v>
      </c>
      <c r="X575" s="61">
        <f>W575-V575</f>
        <v>408.19822199999908</v>
      </c>
      <c r="Y575" s="72">
        <f>X575/V575</f>
        <v>3.5601822675186051E-2</v>
      </c>
      <c r="Z575" s="61">
        <v>11873.8533859</v>
      </c>
      <c r="AA575" s="61">
        <v>12348.3096119</v>
      </c>
      <c r="AB575" s="61">
        <f>AA575-Z575</f>
        <v>474.45622600000024</v>
      </c>
      <c r="AC575" s="72">
        <f>AB575/Z575</f>
        <v>3.9958066735387605E-2</v>
      </c>
      <c r="AD575" s="61">
        <v>4475.2102047300004</v>
      </c>
      <c r="AE575" s="61">
        <v>1118.8025511799999</v>
      </c>
      <c r="AF575" s="61">
        <v>2928.1206817399998</v>
      </c>
      <c r="AG575" s="61">
        <v>976.04022724599997</v>
      </c>
      <c r="AH575" s="62">
        <v>8.1000000000000003E-2</v>
      </c>
      <c r="AI575" s="61">
        <v>11646.6414516</v>
      </c>
      <c r="AJ575" s="61">
        <v>5563.9959073800001</v>
      </c>
      <c r="AK575" s="63">
        <f>AJ575/AI575</f>
        <v>0.47773393990897056</v>
      </c>
      <c r="AL575" s="73">
        <v>94</v>
      </c>
      <c r="AM575" s="74">
        <v>0.93674299999999999</v>
      </c>
      <c r="AN575" s="74">
        <v>0.93555200000000005</v>
      </c>
      <c r="AO575" s="76" t="s">
        <v>90</v>
      </c>
      <c r="AP575" s="75">
        <v>5.1829880324499996E-3</v>
      </c>
      <c r="AQ575" s="75">
        <v>1.60201386618E-2</v>
      </c>
      <c r="AR575" s="75">
        <v>0.138645226166</v>
      </c>
      <c r="AS575" s="75">
        <v>0.24301705786399999</v>
      </c>
      <c r="AT575" s="75">
        <v>0.29888577806900002</v>
      </c>
      <c r="AU575" s="75">
        <v>0.24195563199699999</v>
      </c>
      <c r="AV575" s="75">
        <v>5.6103495209200001E-2</v>
      </c>
      <c r="AW575" s="61">
        <v>45</v>
      </c>
      <c r="AX575" s="61">
        <v>45</v>
      </c>
      <c r="AY575" s="61">
        <v>44</v>
      </c>
      <c r="AZ575" s="61">
        <v>30</v>
      </c>
      <c r="BA575" s="61">
        <v>22</v>
      </c>
      <c r="BB575" s="61">
        <f>SUM(AW575:BA575)</f>
        <v>186</v>
      </c>
      <c r="BC575" s="61">
        <f>BA575-AW575</f>
        <v>-23</v>
      </c>
      <c r="BD575" s="62">
        <f>BC575/AW575</f>
        <v>-0.51111111111111107</v>
      </c>
      <c r="BE575" s="67">
        <f>IF(K575&lt;BE$6,1,0)</f>
        <v>0</v>
      </c>
      <c r="BF575" s="67">
        <f>+IF(AND(K575&gt;=BF$5,K575&lt;BF$6),1,0)</f>
        <v>0</v>
      </c>
      <c r="BG575" s="67">
        <f>+IF(AND(K575&gt;=BG$5,K575&lt;BG$6),1,0)</f>
        <v>1</v>
      </c>
      <c r="BH575" s="67">
        <f>+IF(AND(K575&gt;=BH$5,K575&lt;BH$6),1,0)</f>
        <v>0</v>
      </c>
      <c r="BI575" s="67">
        <f>+IF(K575&gt;=BI$6,1,0)</f>
        <v>0</v>
      </c>
      <c r="BJ575" s="67">
        <f>IF(M575&lt;BJ$6,1,0)</f>
        <v>0</v>
      </c>
      <c r="BK575" s="67">
        <f>+IF(AND(M575&gt;=BK$5,M575&lt;BK$6),1,0)</f>
        <v>0</v>
      </c>
      <c r="BL575" s="67">
        <f>+IF(AND(M575&gt;=BL$5,M575&lt;BL$6),1,0)</f>
        <v>0</v>
      </c>
      <c r="BM575" s="67">
        <f>+IF(AND(M575&gt;=BM$5,M575&lt;BM$6),1,0)</f>
        <v>0</v>
      </c>
      <c r="BN575" s="67">
        <f>+IF(M575&gt;=BN$6,1,0)</f>
        <v>1</v>
      </c>
      <c r="BO575" s="67" t="str">
        <f>+IF(M575&gt;=BO$6,"YES","NO")</f>
        <v>YES</v>
      </c>
      <c r="BP575" s="67" t="str">
        <f>+IF(K575&gt;=BP$6,"YES","NO")</f>
        <v>YES</v>
      </c>
      <c r="BQ575" s="67" t="str">
        <f>+IF(ISERROR(VLOOKUP(E575,'[1]Hi Tech List (2020)'!$A$2:$B$84,1,FALSE)),"NO","YES")</f>
        <v>NO</v>
      </c>
      <c r="BR575" s="67" t="str">
        <f>IF(AL575&gt;=BR$6,"YES","NO")</f>
        <v>NO</v>
      </c>
      <c r="BS575" s="67" t="str">
        <f>IF(AB575&gt;BS$6,"YES","NO")</f>
        <v>YES</v>
      </c>
      <c r="BT575" s="67" t="str">
        <f>IF(AC575&gt;BT$6,"YES","NO")</f>
        <v>NO</v>
      </c>
      <c r="BU575" s="67" t="str">
        <f>IF(AD575&gt;BU$6,"YES","NO")</f>
        <v>YES</v>
      </c>
      <c r="BV575" s="67" t="str">
        <f>IF(OR(BS575="YES",BT575="YES",BU575="YES"),"YES","NO")</f>
        <v>YES</v>
      </c>
      <c r="BW575" s="67" t="str">
        <f>+IF(BE575=1,BE$8,IF(BF575=1,BF$8,IF(BG575=1,BG$8,IF(BH575=1,BH$8,BI$8))))</f>
        <v>$20-25</v>
      </c>
      <c r="BX575" s="67" t="str">
        <f>+IF(BJ575=1,BJ$8,IF(BK575=1,BK$8,IF(BL575=1,BL$8,IF(BM575=1,BM$8,BN$8))))</f>
        <v>&gt;$30</v>
      </c>
    </row>
    <row r="576" spans="1:76" ht="25.5" hidden="1" x14ac:dyDescent="0.2">
      <c r="A576" s="77" t="str">
        <f t="shared" si="36"/>
        <v>49-0000</v>
      </c>
      <c r="B576" s="77" t="str">
        <f>VLOOKUP(A576,'[1]2- &amp; 3-digit SOC'!$A$1:$B$121,2,FALSE)</f>
        <v>Installation, Maintenance, and Repair Occupations</v>
      </c>
      <c r="C576" s="77" t="str">
        <f t="shared" si="37"/>
        <v>49-0000 Installation, Maintenance, and Repair Occupations</v>
      </c>
      <c r="D576" s="77" t="str">
        <f t="shared" si="38"/>
        <v>49-2000</v>
      </c>
      <c r="E576" s="77" t="str">
        <f>VLOOKUP(D576,'[1]2- &amp; 3-digit SOC'!$A$1:$B$121,2,FALSE)</f>
        <v>Electrical and Electronic Equipment Mechanics, Installers, and Repairers</v>
      </c>
      <c r="F576" s="77" t="str">
        <f t="shared" si="39"/>
        <v>49-2000 Electrical and Electronic Equipment Mechanics, Installers, and Repairers</v>
      </c>
      <c r="G576" s="77" t="s">
        <v>1800</v>
      </c>
      <c r="H576" s="77" t="s">
        <v>1801</v>
      </c>
      <c r="I576" s="77" t="s">
        <v>1802</v>
      </c>
      <c r="J576" s="78" t="str">
        <f>CONCATENATE(H576, " (", R576, ")")</f>
        <v>Computer, Automated Teller, and Office Machine Repairers ($37,974)</v>
      </c>
      <c r="K576" s="70">
        <v>11.6573604869</v>
      </c>
      <c r="L576" s="70">
        <v>13.9841186864</v>
      </c>
      <c r="M576" s="70">
        <v>18.2567449945</v>
      </c>
      <c r="N576" s="70">
        <v>19.4211819545</v>
      </c>
      <c r="O576" s="70">
        <v>23.2412972899</v>
      </c>
      <c r="P576" s="70">
        <v>28.172203482899999</v>
      </c>
      <c r="Q576" s="71">
        <v>37974.029588600002</v>
      </c>
      <c r="R576" s="71" t="str">
        <f>TEXT(Q576, "$#,###")</f>
        <v>$37,974</v>
      </c>
      <c r="S576" s="68" t="s">
        <v>143</v>
      </c>
      <c r="T576" s="68" t="s">
        <v>8</v>
      </c>
      <c r="U576" s="68" t="s">
        <v>317</v>
      </c>
      <c r="V576" s="61">
        <v>3637.8835181200002</v>
      </c>
      <c r="W576" s="61">
        <v>3657.6055709100001</v>
      </c>
      <c r="X576" s="61">
        <f>W576-V576</f>
        <v>19.722052789999907</v>
      </c>
      <c r="Y576" s="72">
        <f>X576/V576</f>
        <v>5.4212985907234178E-3</v>
      </c>
      <c r="Z576" s="61">
        <v>3657.6055709100001</v>
      </c>
      <c r="AA576" s="61">
        <v>3751.01787242</v>
      </c>
      <c r="AB576" s="61">
        <f>AA576-Z576</f>
        <v>93.412301509999907</v>
      </c>
      <c r="AC576" s="72">
        <f>AB576/Z576</f>
        <v>2.553919489103338E-2</v>
      </c>
      <c r="AD576" s="61">
        <v>1561.51651302</v>
      </c>
      <c r="AE576" s="61">
        <v>390.379128256</v>
      </c>
      <c r="AF576" s="61">
        <v>1063.1091753799999</v>
      </c>
      <c r="AG576" s="61">
        <v>354.36972512699998</v>
      </c>
      <c r="AH576" s="62">
        <v>9.6000000000000002E-2</v>
      </c>
      <c r="AI576" s="61">
        <v>3612.32869127</v>
      </c>
      <c r="AJ576" s="61">
        <v>1488.7161600100001</v>
      </c>
      <c r="AK576" s="63">
        <f>AJ576/AI576</f>
        <v>0.41212090239955612</v>
      </c>
      <c r="AL576" s="73">
        <v>104.2</v>
      </c>
      <c r="AM576" s="74">
        <v>1.264416</v>
      </c>
      <c r="AN576" s="74">
        <v>1.268443</v>
      </c>
      <c r="AO576" s="75">
        <v>3.0599614139000001E-3</v>
      </c>
      <c r="AP576" s="75">
        <v>2.7378620017300001E-2</v>
      </c>
      <c r="AQ576" s="75">
        <v>5.3321186275299998E-2</v>
      </c>
      <c r="AR576" s="75">
        <v>0.241774571449</v>
      </c>
      <c r="AS576" s="75">
        <v>0.26697572959900001</v>
      </c>
      <c r="AT576" s="75">
        <v>0.23665880956800001</v>
      </c>
      <c r="AU576" s="75">
        <v>0.13907181546200001</v>
      </c>
      <c r="AV576" s="75">
        <v>3.1759306216600003E-2</v>
      </c>
      <c r="AW576" s="61">
        <v>3</v>
      </c>
      <c r="AX576" s="61">
        <v>0</v>
      </c>
      <c r="AY576" s="61">
        <v>6</v>
      </c>
      <c r="AZ576" s="61">
        <v>2</v>
      </c>
      <c r="BA576" s="61">
        <v>0</v>
      </c>
      <c r="BB576" s="61">
        <f>SUM(AW576:BA576)</f>
        <v>11</v>
      </c>
      <c r="BC576" s="61">
        <f>BA576-AW576</f>
        <v>-3</v>
      </c>
      <c r="BD576" s="62">
        <f>BC576/AW576</f>
        <v>-1</v>
      </c>
      <c r="BE576" s="67">
        <f>IF(K576&lt;BE$6,1,0)</f>
        <v>1</v>
      </c>
      <c r="BF576" s="67">
        <f>+IF(AND(K576&gt;=BF$5,K576&lt;BF$6),1,0)</f>
        <v>0</v>
      </c>
      <c r="BG576" s="67">
        <f>+IF(AND(K576&gt;=BG$5,K576&lt;BG$6),1,0)</f>
        <v>0</v>
      </c>
      <c r="BH576" s="67">
        <f>+IF(AND(K576&gt;=BH$5,K576&lt;BH$6),1,0)</f>
        <v>0</v>
      </c>
      <c r="BI576" s="67">
        <f>+IF(K576&gt;=BI$6,1,0)</f>
        <v>0</v>
      </c>
      <c r="BJ576" s="67">
        <f>IF(M576&lt;BJ$6,1,0)</f>
        <v>0</v>
      </c>
      <c r="BK576" s="67">
        <f>+IF(AND(M576&gt;=BK$5,M576&lt;BK$6),1,0)</f>
        <v>1</v>
      </c>
      <c r="BL576" s="67">
        <f>+IF(AND(M576&gt;=BL$5,M576&lt;BL$6),1,0)</f>
        <v>0</v>
      </c>
      <c r="BM576" s="67">
        <f>+IF(AND(M576&gt;=BM$5,M576&lt;BM$6),1,0)</f>
        <v>0</v>
      </c>
      <c r="BN576" s="67">
        <f>+IF(M576&gt;=BN$6,1,0)</f>
        <v>0</v>
      </c>
      <c r="BO576" s="67" t="str">
        <f>+IF(M576&gt;=BO$6,"YES","NO")</f>
        <v>NO</v>
      </c>
      <c r="BP576" s="67" t="str">
        <f>+IF(K576&gt;=BP$6,"YES","NO")</f>
        <v>NO</v>
      </c>
      <c r="BQ576" s="67" t="str">
        <f>+IF(ISERROR(VLOOKUP(E576,'[1]Hi Tech List (2020)'!$A$2:$B$84,1,FALSE)),"NO","YES")</f>
        <v>NO</v>
      </c>
      <c r="BR576" s="67" t="str">
        <f>IF(AL576&gt;=BR$6,"YES","NO")</f>
        <v>YES</v>
      </c>
      <c r="BS576" s="67" t="str">
        <f>IF(AB576&gt;BS$6,"YES","NO")</f>
        <v>NO</v>
      </c>
      <c r="BT576" s="67" t="str">
        <f>IF(AC576&gt;BT$6,"YES","NO")</f>
        <v>NO</v>
      </c>
      <c r="BU576" s="67" t="str">
        <f>IF(AD576&gt;BU$6,"YES","NO")</f>
        <v>YES</v>
      </c>
      <c r="BV576" s="67" t="str">
        <f>IF(OR(BS576="YES",BT576="YES",BU576="YES"),"YES","NO")</f>
        <v>YES</v>
      </c>
      <c r="BW576" s="67" t="str">
        <f>+IF(BE576=1,BE$8,IF(BF576=1,BF$8,IF(BG576=1,BG$8,IF(BH576=1,BH$8,BI$8))))</f>
        <v>&lt;$15</v>
      </c>
      <c r="BX576" s="67" t="str">
        <f>+IF(BJ576=1,BJ$8,IF(BK576=1,BK$8,IF(BL576=1,BL$8,IF(BM576=1,BM$8,BN$8))))</f>
        <v>$15-20</v>
      </c>
    </row>
    <row r="577" spans="1:76" hidden="1" x14ac:dyDescent="0.2">
      <c r="A577" s="77" t="str">
        <f t="shared" si="36"/>
        <v>49-0000</v>
      </c>
      <c r="B577" s="77" t="str">
        <f>VLOOKUP(A577,'[1]2- &amp; 3-digit SOC'!$A$1:$B$121,2,FALSE)</f>
        <v>Installation, Maintenance, and Repair Occupations</v>
      </c>
      <c r="C577" s="77" t="str">
        <f t="shared" si="37"/>
        <v>49-0000 Installation, Maintenance, and Repair Occupations</v>
      </c>
      <c r="D577" s="77" t="str">
        <f t="shared" si="38"/>
        <v>49-2000</v>
      </c>
      <c r="E577" s="77" t="str">
        <f>VLOOKUP(D577,'[1]2- &amp; 3-digit SOC'!$A$1:$B$121,2,FALSE)</f>
        <v>Electrical and Electronic Equipment Mechanics, Installers, and Repairers</v>
      </c>
      <c r="F577" s="77" t="str">
        <f t="shared" si="39"/>
        <v>49-2000 Electrical and Electronic Equipment Mechanics, Installers, and Repairers</v>
      </c>
      <c r="G577" s="77" t="s">
        <v>1803</v>
      </c>
      <c r="H577" s="77" t="s">
        <v>1804</v>
      </c>
      <c r="I577" s="77" t="s">
        <v>1805</v>
      </c>
      <c r="J577" s="78" t="str">
        <f>CONCATENATE(H577, " (", R577, ")")</f>
        <v>Avionics Technicians ($62,300)</v>
      </c>
      <c r="K577" s="70">
        <v>12.3194685993</v>
      </c>
      <c r="L577" s="70">
        <v>22.687510703899999</v>
      </c>
      <c r="M577" s="70">
        <v>29.951722675799999</v>
      </c>
      <c r="N577" s="70">
        <v>29.090023781700001</v>
      </c>
      <c r="O577" s="70">
        <v>35.844641386699998</v>
      </c>
      <c r="P577" s="70">
        <v>42.190954293499999</v>
      </c>
      <c r="Q577" s="71">
        <v>62299.583165700002</v>
      </c>
      <c r="R577" s="71" t="str">
        <f>TEXT(Q577, "$#,###")</f>
        <v>$62,300</v>
      </c>
      <c r="S577" s="68" t="s">
        <v>139</v>
      </c>
      <c r="T577" s="68" t="s">
        <v>8</v>
      </c>
      <c r="U577" s="68" t="s">
        <v>8</v>
      </c>
      <c r="V577" s="61">
        <v>1455.00645482</v>
      </c>
      <c r="W577" s="61">
        <v>2122.9057452799998</v>
      </c>
      <c r="X577" s="61">
        <f>W577-V577</f>
        <v>667.89929045999975</v>
      </c>
      <c r="Y577" s="72">
        <f>X577/V577</f>
        <v>0.4590352766116258</v>
      </c>
      <c r="Z577" s="61">
        <v>2122.9057452799998</v>
      </c>
      <c r="AA577" s="61">
        <v>2191.6669467699999</v>
      </c>
      <c r="AB577" s="61">
        <f>AA577-Z577</f>
        <v>68.761201490000076</v>
      </c>
      <c r="AC577" s="72">
        <f>AB577/Z577</f>
        <v>3.2390133967502566E-2</v>
      </c>
      <c r="AD577" s="61">
        <v>661.47679884599995</v>
      </c>
      <c r="AE577" s="61">
        <v>165.36919971099999</v>
      </c>
      <c r="AF577" s="61">
        <v>431.99190071800001</v>
      </c>
      <c r="AG577" s="61">
        <v>143.997300239</v>
      </c>
      <c r="AH577" s="62">
        <v>6.7000000000000004E-2</v>
      </c>
      <c r="AI577" s="61">
        <v>2077.1413662</v>
      </c>
      <c r="AJ577" s="61">
        <v>617.64826218300004</v>
      </c>
      <c r="AK577" s="63">
        <f>AJ577/AI577</f>
        <v>0.29735494763793996</v>
      </c>
      <c r="AL577" s="73">
        <v>100</v>
      </c>
      <c r="AM577" s="74">
        <v>2.0358689999999999</v>
      </c>
      <c r="AN577" s="74">
        <v>2.0218250000000002</v>
      </c>
      <c r="AO577" s="76" t="s">
        <v>90</v>
      </c>
      <c r="AP577" s="75">
        <v>3.7620534726700003E-2</v>
      </c>
      <c r="AQ577" s="75">
        <v>7.802950233E-2</v>
      </c>
      <c r="AR577" s="75">
        <v>0.26908583350900001</v>
      </c>
      <c r="AS577" s="75">
        <v>0.18840886036099999</v>
      </c>
      <c r="AT577" s="75">
        <v>0.18618266489499999</v>
      </c>
      <c r="AU577" s="75">
        <v>0.20213111997800001</v>
      </c>
      <c r="AV577" s="75">
        <v>3.5385581750100002E-2</v>
      </c>
      <c r="AW577" s="61">
        <v>86</v>
      </c>
      <c r="AX577" s="61">
        <v>155</v>
      </c>
      <c r="AY577" s="61">
        <v>209</v>
      </c>
      <c r="AZ577" s="61">
        <v>306</v>
      </c>
      <c r="BA577" s="61">
        <v>219</v>
      </c>
      <c r="BB577" s="61">
        <f>SUM(AW577:BA577)</f>
        <v>975</v>
      </c>
      <c r="BC577" s="61">
        <f>BA577-AW577</f>
        <v>133</v>
      </c>
      <c r="BD577" s="62">
        <f>BC577/AW577</f>
        <v>1.5465116279069768</v>
      </c>
      <c r="BE577" s="67">
        <f>IF(K577&lt;BE$6,1,0)</f>
        <v>1</v>
      </c>
      <c r="BF577" s="67">
        <f>+IF(AND(K577&gt;=BF$5,K577&lt;BF$6),1,0)</f>
        <v>0</v>
      </c>
      <c r="BG577" s="67">
        <f>+IF(AND(K577&gt;=BG$5,K577&lt;BG$6),1,0)</f>
        <v>0</v>
      </c>
      <c r="BH577" s="67">
        <f>+IF(AND(K577&gt;=BH$5,K577&lt;BH$6),1,0)</f>
        <v>0</v>
      </c>
      <c r="BI577" s="67">
        <f>+IF(K577&gt;=BI$6,1,0)</f>
        <v>0</v>
      </c>
      <c r="BJ577" s="67">
        <f>IF(M577&lt;BJ$6,1,0)</f>
        <v>0</v>
      </c>
      <c r="BK577" s="67">
        <f>+IF(AND(M577&gt;=BK$5,M577&lt;BK$6),1,0)</f>
        <v>0</v>
      </c>
      <c r="BL577" s="67">
        <f>+IF(AND(M577&gt;=BL$5,M577&lt;BL$6),1,0)</f>
        <v>0</v>
      </c>
      <c r="BM577" s="67">
        <f>+IF(AND(M577&gt;=BM$5,M577&lt;BM$6),1,0)</f>
        <v>1</v>
      </c>
      <c r="BN577" s="67">
        <f>+IF(M577&gt;=BN$6,1,0)</f>
        <v>0</v>
      </c>
      <c r="BO577" s="67" t="str">
        <f>+IF(M577&gt;=BO$6,"YES","NO")</f>
        <v>YES</v>
      </c>
      <c r="BP577" s="67" t="str">
        <f>+IF(K577&gt;=BP$6,"YES","NO")</f>
        <v>NO</v>
      </c>
      <c r="BQ577" s="67" t="str">
        <f>+IF(ISERROR(VLOOKUP(E577,'[1]Hi Tech List (2020)'!$A$2:$B$84,1,FALSE)),"NO","YES")</f>
        <v>NO</v>
      </c>
      <c r="BR577" s="67" t="str">
        <f>IF(AL577&gt;=BR$6,"YES","NO")</f>
        <v>YES</v>
      </c>
      <c r="BS577" s="67" t="str">
        <f>IF(AB577&gt;BS$6,"YES","NO")</f>
        <v>NO</v>
      </c>
      <c r="BT577" s="67" t="str">
        <f>IF(AC577&gt;BT$6,"YES","NO")</f>
        <v>NO</v>
      </c>
      <c r="BU577" s="67" t="str">
        <f>IF(AD577&gt;BU$6,"YES","NO")</f>
        <v>YES</v>
      </c>
      <c r="BV577" s="67" t="str">
        <f>IF(OR(BS577="YES",BT577="YES",BU577="YES"),"YES","NO")</f>
        <v>YES</v>
      </c>
      <c r="BW577" s="67" t="str">
        <f>+IF(BE577=1,BE$8,IF(BF577=1,BF$8,IF(BG577=1,BG$8,IF(BH577=1,BH$8,BI$8))))</f>
        <v>&lt;$15</v>
      </c>
      <c r="BX577" s="67" t="str">
        <f>+IF(BJ577=1,BJ$8,IF(BK577=1,BK$8,IF(BL577=1,BL$8,IF(BM577=1,BM$8,BN$8))))</f>
        <v>$25-30</v>
      </c>
    </row>
    <row r="578" spans="1:76" ht="25.5" hidden="1" x14ac:dyDescent="0.2">
      <c r="A578" s="77" t="str">
        <f t="shared" si="36"/>
        <v>49-0000</v>
      </c>
      <c r="B578" s="77" t="str">
        <f>VLOOKUP(A578,'[1]2- &amp; 3-digit SOC'!$A$1:$B$121,2,FALSE)</f>
        <v>Installation, Maintenance, and Repair Occupations</v>
      </c>
      <c r="C578" s="77" t="str">
        <f t="shared" si="37"/>
        <v>49-0000 Installation, Maintenance, and Repair Occupations</v>
      </c>
      <c r="D578" s="77" t="str">
        <f t="shared" si="38"/>
        <v>49-2000</v>
      </c>
      <c r="E578" s="77" t="str">
        <f>VLOOKUP(D578,'[1]2- &amp; 3-digit SOC'!$A$1:$B$121,2,FALSE)</f>
        <v>Electrical and Electronic Equipment Mechanics, Installers, and Repairers</v>
      </c>
      <c r="F578" s="77" t="str">
        <f t="shared" si="39"/>
        <v>49-2000 Electrical and Electronic Equipment Mechanics, Installers, and Repairers</v>
      </c>
      <c r="G578" s="77" t="s">
        <v>1806</v>
      </c>
      <c r="H578" s="77" t="s">
        <v>1807</v>
      </c>
      <c r="I578" s="77" t="s">
        <v>1808</v>
      </c>
      <c r="J578" s="78" t="str">
        <f>CONCATENATE(H578, " (", R578, ")")</f>
        <v>Electric Motor, Power Tool, and Related Repairers ($35,833)</v>
      </c>
      <c r="K578" s="70">
        <v>10.7098283408</v>
      </c>
      <c r="L578" s="70">
        <v>13.4192869761</v>
      </c>
      <c r="M578" s="70">
        <v>17.2274218363</v>
      </c>
      <c r="N578" s="70">
        <v>17.714224655999999</v>
      </c>
      <c r="O578" s="70">
        <v>20.9180230726</v>
      </c>
      <c r="P578" s="70">
        <v>25.348025230400001</v>
      </c>
      <c r="Q578" s="71">
        <v>35833.037419499997</v>
      </c>
      <c r="R578" s="71" t="str">
        <f>TEXT(Q578, "$#,###")</f>
        <v>$35,833</v>
      </c>
      <c r="S578" s="68" t="s">
        <v>307</v>
      </c>
      <c r="T578" s="68" t="s">
        <v>546</v>
      </c>
      <c r="U578" s="68" t="s">
        <v>85</v>
      </c>
      <c r="V578" s="61">
        <v>602.67287038200004</v>
      </c>
      <c r="W578" s="61">
        <v>786.35059550200003</v>
      </c>
      <c r="X578" s="61">
        <f>W578-V578</f>
        <v>183.67772511999999</v>
      </c>
      <c r="Y578" s="72">
        <f>X578/V578</f>
        <v>0.30477184911870536</v>
      </c>
      <c r="Z578" s="61">
        <v>786.35059550200003</v>
      </c>
      <c r="AA578" s="61">
        <v>819.93680999100002</v>
      </c>
      <c r="AB578" s="61">
        <f>AA578-Z578</f>
        <v>33.586214488999985</v>
      </c>
      <c r="AC578" s="72">
        <f>AB578/Z578</f>
        <v>4.2711501308851693E-2</v>
      </c>
      <c r="AD578" s="61">
        <v>359.97111770399999</v>
      </c>
      <c r="AE578" s="61">
        <v>89.992779425999998</v>
      </c>
      <c r="AF578" s="61">
        <v>237.22983041200001</v>
      </c>
      <c r="AG578" s="61">
        <v>79.076610137299994</v>
      </c>
      <c r="AH578" s="62">
        <v>9.9000000000000005E-2</v>
      </c>
      <c r="AI578" s="61">
        <v>770.15712054599999</v>
      </c>
      <c r="AJ578" s="61">
        <v>466.86674040700001</v>
      </c>
      <c r="AK578" s="63">
        <f>AJ578/AI578</f>
        <v>0.60619674603023421</v>
      </c>
      <c r="AL578" s="73">
        <v>107.9</v>
      </c>
      <c r="AM578" s="74">
        <v>1.4944269999999999</v>
      </c>
      <c r="AN578" s="74">
        <v>1.497816</v>
      </c>
      <c r="AO578" s="76" t="s">
        <v>90</v>
      </c>
      <c r="AP578" s="75">
        <v>3.1999823051999998E-2</v>
      </c>
      <c r="AQ578" s="75">
        <v>4.7410385299799997E-2</v>
      </c>
      <c r="AR578" s="75">
        <v>0.19908789873900001</v>
      </c>
      <c r="AS578" s="75">
        <v>0.20479427510000001</v>
      </c>
      <c r="AT578" s="75">
        <v>0.23508508112900001</v>
      </c>
      <c r="AU578" s="75">
        <v>0.212536277538</v>
      </c>
      <c r="AV578" s="75">
        <v>6.6722896488099995E-2</v>
      </c>
      <c r="AW578" s="61">
        <v>0</v>
      </c>
      <c r="AX578" s="61">
        <v>0</v>
      </c>
      <c r="AY578" s="61">
        <v>0</v>
      </c>
      <c r="AZ578" s="61">
        <v>0</v>
      </c>
      <c r="BA578" s="61">
        <v>0</v>
      </c>
      <c r="BB578" s="61">
        <f>SUM(AW578:BA578)</f>
        <v>0</v>
      </c>
      <c r="BC578" s="61">
        <f>BA578-AW578</f>
        <v>0</v>
      </c>
      <c r="BD578" s="62">
        <v>0</v>
      </c>
      <c r="BE578" s="67">
        <f>IF(K578&lt;BE$6,1,0)</f>
        <v>1</v>
      </c>
      <c r="BF578" s="67">
        <f>+IF(AND(K578&gt;=BF$5,K578&lt;BF$6),1,0)</f>
        <v>0</v>
      </c>
      <c r="BG578" s="67">
        <f>+IF(AND(K578&gt;=BG$5,K578&lt;BG$6),1,0)</f>
        <v>0</v>
      </c>
      <c r="BH578" s="67">
        <f>+IF(AND(K578&gt;=BH$5,K578&lt;BH$6),1,0)</f>
        <v>0</v>
      </c>
      <c r="BI578" s="67">
        <f>+IF(K578&gt;=BI$6,1,0)</f>
        <v>0</v>
      </c>
      <c r="BJ578" s="67">
        <f>IF(M578&lt;BJ$6,1,0)</f>
        <v>0</v>
      </c>
      <c r="BK578" s="67">
        <f>+IF(AND(M578&gt;=BK$5,M578&lt;BK$6),1,0)</f>
        <v>1</v>
      </c>
      <c r="BL578" s="67">
        <f>+IF(AND(M578&gt;=BL$5,M578&lt;BL$6),1,0)</f>
        <v>0</v>
      </c>
      <c r="BM578" s="67">
        <f>+IF(AND(M578&gt;=BM$5,M578&lt;BM$6),1,0)</f>
        <v>0</v>
      </c>
      <c r="BN578" s="67">
        <f>+IF(M578&gt;=BN$6,1,0)</f>
        <v>0</v>
      </c>
      <c r="BO578" s="67" t="str">
        <f>+IF(M578&gt;=BO$6,"YES","NO")</f>
        <v>NO</v>
      </c>
      <c r="BP578" s="67" t="str">
        <f>+IF(K578&gt;=BP$6,"YES","NO")</f>
        <v>NO</v>
      </c>
      <c r="BQ578" s="67" t="str">
        <f>+IF(ISERROR(VLOOKUP(E578,'[1]Hi Tech List (2020)'!$A$2:$B$84,1,FALSE)),"NO","YES")</f>
        <v>NO</v>
      </c>
      <c r="BR578" s="67" t="str">
        <f>IF(AL578&gt;=BR$6,"YES","NO")</f>
        <v>YES</v>
      </c>
      <c r="BS578" s="67" t="str">
        <f>IF(AB578&gt;BS$6,"YES","NO")</f>
        <v>NO</v>
      </c>
      <c r="BT578" s="67" t="str">
        <f>IF(AC578&gt;BT$6,"YES","NO")</f>
        <v>NO</v>
      </c>
      <c r="BU578" s="67" t="str">
        <f>IF(AD578&gt;BU$6,"YES","NO")</f>
        <v>YES</v>
      </c>
      <c r="BV578" s="67" t="str">
        <f>IF(OR(BS578="YES",BT578="YES",BU578="YES"),"YES","NO")</f>
        <v>YES</v>
      </c>
      <c r="BW578" s="67" t="str">
        <f>+IF(BE578=1,BE$8,IF(BF578=1,BF$8,IF(BG578=1,BG$8,IF(BH578=1,BH$8,BI$8))))</f>
        <v>&lt;$15</v>
      </c>
      <c r="BX578" s="67" t="str">
        <f>+IF(BJ578=1,BJ$8,IF(BK578=1,BK$8,IF(BL578=1,BL$8,IF(BM578=1,BM$8,BN$8))))</f>
        <v>$15-20</v>
      </c>
    </row>
    <row r="579" spans="1:76" ht="25.5" hidden="1" x14ac:dyDescent="0.2">
      <c r="A579" s="77" t="str">
        <f t="shared" si="36"/>
        <v>49-0000</v>
      </c>
      <c r="B579" s="77" t="str">
        <f>VLOOKUP(A579,'[1]2- &amp; 3-digit SOC'!$A$1:$B$121,2,FALSE)</f>
        <v>Installation, Maintenance, and Repair Occupations</v>
      </c>
      <c r="C579" s="77" t="str">
        <f t="shared" si="37"/>
        <v>49-0000 Installation, Maintenance, and Repair Occupations</v>
      </c>
      <c r="D579" s="77" t="str">
        <f t="shared" si="38"/>
        <v>49-2000</v>
      </c>
      <c r="E579" s="77" t="str">
        <f>VLOOKUP(D579,'[1]2- &amp; 3-digit SOC'!$A$1:$B$121,2,FALSE)</f>
        <v>Electrical and Electronic Equipment Mechanics, Installers, and Repairers</v>
      </c>
      <c r="F579" s="77" t="str">
        <f t="shared" si="39"/>
        <v>49-2000 Electrical and Electronic Equipment Mechanics, Installers, and Repairers</v>
      </c>
      <c r="G579" s="77" t="s">
        <v>1809</v>
      </c>
      <c r="H579" s="77" t="s">
        <v>1810</v>
      </c>
      <c r="I579" s="77" t="s">
        <v>1811</v>
      </c>
      <c r="J579" s="78" t="str">
        <f>CONCATENATE(H579, " (", R579, ")")</f>
        <v>Electrical and Electronics Installers and Repairers, Transportation Equipment ($65,943)</v>
      </c>
      <c r="K579" s="70">
        <v>25.025394066299999</v>
      </c>
      <c r="L579" s="70">
        <v>27.737380097700001</v>
      </c>
      <c r="M579" s="70">
        <v>31.703552000999998</v>
      </c>
      <c r="N579" s="70">
        <v>31.043732801600001</v>
      </c>
      <c r="O579" s="70">
        <v>35.5505532062</v>
      </c>
      <c r="P579" s="70">
        <v>38.3649139969</v>
      </c>
      <c r="Q579" s="71">
        <v>65943.388162000003</v>
      </c>
      <c r="R579" s="71" t="str">
        <f>TEXT(Q579, "$#,###")</f>
        <v>$65,943</v>
      </c>
      <c r="S579" s="68" t="s">
        <v>89</v>
      </c>
      <c r="T579" s="68" t="s">
        <v>8</v>
      </c>
      <c r="U579" s="68" t="s">
        <v>648</v>
      </c>
      <c r="V579" s="61">
        <v>296.69345338900001</v>
      </c>
      <c r="W579" s="61">
        <v>300.31069526599998</v>
      </c>
      <c r="X579" s="61">
        <f>W579-V579</f>
        <v>3.6172418769999695</v>
      </c>
      <c r="Y579" s="72">
        <f>X579/V579</f>
        <v>1.2191849316800866E-2</v>
      </c>
      <c r="Z579" s="61">
        <v>300.31069526599998</v>
      </c>
      <c r="AA579" s="61">
        <v>310.50418924399997</v>
      </c>
      <c r="AB579" s="61">
        <f>AA579-Z579</f>
        <v>10.193493977999992</v>
      </c>
      <c r="AC579" s="72">
        <f>AB579/Z579</f>
        <v>3.3943159996253587E-2</v>
      </c>
      <c r="AD579" s="61">
        <v>96.046966592399997</v>
      </c>
      <c r="AE579" s="61">
        <v>24.011741648099999</v>
      </c>
      <c r="AF579" s="61">
        <v>61.933175823699997</v>
      </c>
      <c r="AG579" s="61">
        <v>20.644391941199999</v>
      </c>
      <c r="AH579" s="62">
        <v>6.8000000000000005E-2</v>
      </c>
      <c r="AI579" s="61">
        <v>293.99740347199997</v>
      </c>
      <c r="AJ579" s="61">
        <v>125.19740716</v>
      </c>
      <c r="AK579" s="63">
        <f>AJ579/AI579</f>
        <v>0.42584528190203447</v>
      </c>
      <c r="AL579" s="73">
        <v>109</v>
      </c>
      <c r="AM579" s="74">
        <v>1.0578069999999999</v>
      </c>
      <c r="AN579" s="74">
        <v>1.0565180000000001</v>
      </c>
      <c r="AO579" s="76" t="s">
        <v>90</v>
      </c>
      <c r="AP579" s="75">
        <v>4.4508234112599999E-2</v>
      </c>
      <c r="AQ579" s="75">
        <v>7.3803609041100005E-2</v>
      </c>
      <c r="AR579" s="75">
        <v>0.26719013360600002</v>
      </c>
      <c r="AS579" s="75">
        <v>0.217686230093</v>
      </c>
      <c r="AT579" s="75">
        <v>0.21655137532400001</v>
      </c>
      <c r="AU579" s="75">
        <v>0.14945506161899999</v>
      </c>
      <c r="AV579" s="76" t="s">
        <v>90</v>
      </c>
      <c r="AW579" s="61">
        <v>1037</v>
      </c>
      <c r="AX579" s="61">
        <v>1285</v>
      </c>
      <c r="AY579" s="61">
        <v>1104</v>
      </c>
      <c r="AZ579" s="61">
        <v>1238</v>
      </c>
      <c r="BA579" s="61">
        <v>1371</v>
      </c>
      <c r="BB579" s="61">
        <f>SUM(AW579:BA579)</f>
        <v>6035</v>
      </c>
      <c r="BC579" s="61">
        <f>BA579-AW579</f>
        <v>334</v>
      </c>
      <c r="BD579" s="62">
        <f>BC579/AW579</f>
        <v>0.32208293153326906</v>
      </c>
      <c r="BE579" s="67">
        <f>IF(K579&lt;BE$6,1,0)</f>
        <v>0</v>
      </c>
      <c r="BF579" s="67">
        <f>+IF(AND(K579&gt;=BF$5,K579&lt;BF$6),1,0)</f>
        <v>0</v>
      </c>
      <c r="BG579" s="67">
        <f>+IF(AND(K579&gt;=BG$5,K579&lt;BG$6),1,0)</f>
        <v>0</v>
      </c>
      <c r="BH579" s="67">
        <f>+IF(AND(K579&gt;=BH$5,K579&lt;BH$6),1,0)</f>
        <v>1</v>
      </c>
      <c r="BI579" s="67">
        <f>+IF(K579&gt;=BI$6,1,0)</f>
        <v>0</v>
      </c>
      <c r="BJ579" s="67">
        <f>IF(M579&lt;BJ$6,1,0)</f>
        <v>0</v>
      </c>
      <c r="BK579" s="67">
        <f>+IF(AND(M579&gt;=BK$5,M579&lt;BK$6),1,0)</f>
        <v>0</v>
      </c>
      <c r="BL579" s="67">
        <f>+IF(AND(M579&gt;=BL$5,M579&lt;BL$6),1,0)</f>
        <v>0</v>
      </c>
      <c r="BM579" s="67">
        <f>+IF(AND(M579&gt;=BM$5,M579&lt;BM$6),1,0)</f>
        <v>0</v>
      </c>
      <c r="BN579" s="67">
        <f>+IF(M579&gt;=BN$6,1,0)</f>
        <v>1</v>
      </c>
      <c r="BO579" s="67" t="str">
        <f>+IF(M579&gt;=BO$6,"YES","NO")</f>
        <v>YES</v>
      </c>
      <c r="BP579" s="67" t="str">
        <f>+IF(K579&gt;=BP$6,"YES","NO")</f>
        <v>YES</v>
      </c>
      <c r="BQ579" s="67" t="str">
        <f>+IF(ISERROR(VLOOKUP(E579,'[1]Hi Tech List (2020)'!$A$2:$B$84,1,FALSE)),"NO","YES")</f>
        <v>NO</v>
      </c>
      <c r="BR579" s="67" t="str">
        <f>IF(AL579&gt;=BR$6,"YES","NO")</f>
        <v>YES</v>
      </c>
      <c r="BS579" s="67" t="str">
        <f>IF(AB579&gt;BS$6,"YES","NO")</f>
        <v>NO</v>
      </c>
      <c r="BT579" s="67" t="str">
        <f>IF(AC579&gt;BT$6,"YES","NO")</f>
        <v>NO</v>
      </c>
      <c r="BU579" s="67" t="str">
        <f>IF(AD579&gt;BU$6,"YES","NO")</f>
        <v>NO</v>
      </c>
      <c r="BV579" s="67" t="str">
        <f>IF(OR(BS579="YES",BT579="YES",BU579="YES"),"YES","NO")</f>
        <v>NO</v>
      </c>
      <c r="BW579" s="67" t="str">
        <f>+IF(BE579=1,BE$8,IF(BF579=1,BF$8,IF(BG579=1,BG$8,IF(BH579=1,BH$8,BI$8))))</f>
        <v>$25-30</v>
      </c>
      <c r="BX579" s="67" t="str">
        <f>+IF(BJ579=1,BJ$8,IF(BK579=1,BK$8,IF(BL579=1,BL$8,IF(BM579=1,BM$8,BN$8))))</f>
        <v>&gt;$30</v>
      </c>
    </row>
    <row r="580" spans="1:76" ht="25.5" hidden="1" x14ac:dyDescent="0.2">
      <c r="A580" s="77" t="str">
        <f t="shared" si="36"/>
        <v>49-0000</v>
      </c>
      <c r="B580" s="77" t="str">
        <f>VLOOKUP(A580,'[1]2- &amp; 3-digit SOC'!$A$1:$B$121,2,FALSE)</f>
        <v>Installation, Maintenance, and Repair Occupations</v>
      </c>
      <c r="C580" s="77" t="str">
        <f t="shared" si="37"/>
        <v>49-0000 Installation, Maintenance, and Repair Occupations</v>
      </c>
      <c r="D580" s="77" t="str">
        <f t="shared" si="38"/>
        <v>49-2000</v>
      </c>
      <c r="E580" s="77" t="str">
        <f>VLOOKUP(D580,'[1]2- &amp; 3-digit SOC'!$A$1:$B$121,2,FALSE)</f>
        <v>Electrical and Electronic Equipment Mechanics, Installers, and Repairers</v>
      </c>
      <c r="F580" s="77" t="str">
        <f t="shared" si="39"/>
        <v>49-2000 Electrical and Electronic Equipment Mechanics, Installers, and Repairers</v>
      </c>
      <c r="G580" s="77" t="s">
        <v>1812</v>
      </c>
      <c r="H580" s="77" t="s">
        <v>1813</v>
      </c>
      <c r="I580" s="77" t="s">
        <v>1814</v>
      </c>
      <c r="J580" s="78" t="str">
        <f>CONCATENATE(H580, " (", R580, ")")</f>
        <v>Electrical and Electronics Repairers, Commercial and Industrial Equipment ($55,565)</v>
      </c>
      <c r="K580" s="70">
        <v>15.322025223500001</v>
      </c>
      <c r="L580" s="70">
        <v>17.797502518600002</v>
      </c>
      <c r="M580" s="70">
        <v>26.714176479300001</v>
      </c>
      <c r="N580" s="70">
        <v>28.294756368000002</v>
      </c>
      <c r="O580" s="70">
        <v>34.397357506200002</v>
      </c>
      <c r="P580" s="70">
        <v>47.872292565000002</v>
      </c>
      <c r="Q580" s="71">
        <v>55565.487076899997</v>
      </c>
      <c r="R580" s="71" t="str">
        <f>TEXT(Q580, "$#,###")</f>
        <v>$55,565</v>
      </c>
      <c r="S580" s="68" t="s">
        <v>89</v>
      </c>
      <c r="T580" s="68" t="s">
        <v>8</v>
      </c>
      <c r="U580" s="68" t="s">
        <v>648</v>
      </c>
      <c r="V580" s="61">
        <v>1445.3849440900001</v>
      </c>
      <c r="W580" s="61">
        <v>1613.35090734</v>
      </c>
      <c r="X580" s="61">
        <f>W580-V580</f>
        <v>167.96596324999996</v>
      </c>
      <c r="Y580" s="72">
        <f>X580/V580</f>
        <v>0.11620846331407558</v>
      </c>
      <c r="Z580" s="61">
        <v>1613.35090734</v>
      </c>
      <c r="AA580" s="61">
        <v>1673.6025395900001</v>
      </c>
      <c r="AB580" s="61">
        <f>AA580-Z580</f>
        <v>60.251632250000057</v>
      </c>
      <c r="AC580" s="72">
        <f>AB580/Z580</f>
        <v>3.7345646242167782E-2</v>
      </c>
      <c r="AD580" s="61">
        <v>515.926710017</v>
      </c>
      <c r="AE580" s="61">
        <v>128.981677504</v>
      </c>
      <c r="AF580" s="61">
        <v>333.83864601499999</v>
      </c>
      <c r="AG580" s="61">
        <v>111.279548672</v>
      </c>
      <c r="AH580" s="62">
        <v>6.8000000000000005E-2</v>
      </c>
      <c r="AI580" s="61">
        <v>1582.6593011299999</v>
      </c>
      <c r="AJ580" s="61">
        <v>511.69868139599998</v>
      </c>
      <c r="AK580" s="63">
        <f>AJ580/AI580</f>
        <v>0.32331575155224707</v>
      </c>
      <c r="AL580" s="73">
        <v>97.3</v>
      </c>
      <c r="AM580" s="74">
        <v>0.92073199999999999</v>
      </c>
      <c r="AN580" s="74">
        <v>0.91878899999999997</v>
      </c>
      <c r="AO580" s="76" t="s">
        <v>90</v>
      </c>
      <c r="AP580" s="75">
        <v>4.1906603424600002E-2</v>
      </c>
      <c r="AQ580" s="75">
        <v>7.0736580544199998E-2</v>
      </c>
      <c r="AR580" s="75">
        <v>0.25881167128799998</v>
      </c>
      <c r="AS580" s="75">
        <v>0.21138826120699999</v>
      </c>
      <c r="AT580" s="75">
        <v>0.20579672411200001</v>
      </c>
      <c r="AU580" s="75">
        <v>0.17860566129</v>
      </c>
      <c r="AV580" s="75">
        <v>3.0970890672200001E-2</v>
      </c>
      <c r="AW580" s="61">
        <v>3</v>
      </c>
      <c r="AX580" s="61">
        <v>0</v>
      </c>
      <c r="AY580" s="61">
        <v>6</v>
      </c>
      <c r="AZ580" s="61">
        <v>2</v>
      </c>
      <c r="BA580" s="61">
        <v>0</v>
      </c>
      <c r="BB580" s="61">
        <f>SUM(AW580:BA580)</f>
        <v>11</v>
      </c>
      <c r="BC580" s="61">
        <f>BA580-AW580</f>
        <v>-3</v>
      </c>
      <c r="BD580" s="62">
        <f>BC580/AW580</f>
        <v>-1</v>
      </c>
      <c r="BE580" s="67">
        <f>IF(K580&lt;BE$6,1,0)</f>
        <v>0</v>
      </c>
      <c r="BF580" s="67">
        <f>+IF(AND(K580&gt;=BF$5,K580&lt;BF$6),1,0)</f>
        <v>1</v>
      </c>
      <c r="BG580" s="67">
        <f>+IF(AND(K580&gt;=BG$5,K580&lt;BG$6),1,0)</f>
        <v>0</v>
      </c>
      <c r="BH580" s="67">
        <f>+IF(AND(K580&gt;=BH$5,K580&lt;BH$6),1,0)</f>
        <v>0</v>
      </c>
      <c r="BI580" s="67">
        <f>+IF(K580&gt;=BI$6,1,0)</f>
        <v>0</v>
      </c>
      <c r="BJ580" s="67">
        <f>IF(M580&lt;BJ$6,1,0)</f>
        <v>0</v>
      </c>
      <c r="BK580" s="67">
        <f>+IF(AND(M580&gt;=BK$5,M580&lt;BK$6),1,0)</f>
        <v>0</v>
      </c>
      <c r="BL580" s="67">
        <f>+IF(AND(M580&gt;=BL$5,M580&lt;BL$6),1,0)</f>
        <v>0</v>
      </c>
      <c r="BM580" s="67">
        <f>+IF(AND(M580&gt;=BM$5,M580&lt;BM$6),1,0)</f>
        <v>1</v>
      </c>
      <c r="BN580" s="67">
        <f>+IF(M580&gt;=BN$6,1,0)</f>
        <v>0</v>
      </c>
      <c r="BO580" s="67" t="str">
        <f>+IF(M580&gt;=BO$6,"YES","NO")</f>
        <v>YES</v>
      </c>
      <c r="BP580" s="67" t="str">
        <f>+IF(K580&gt;=BP$6,"YES","NO")</f>
        <v>NO</v>
      </c>
      <c r="BQ580" s="67" t="str">
        <f>+IF(ISERROR(VLOOKUP(E580,'[1]Hi Tech List (2020)'!$A$2:$B$84,1,FALSE)),"NO","YES")</f>
        <v>NO</v>
      </c>
      <c r="BR580" s="67" t="str">
        <f>IF(AL580&gt;=BR$6,"YES","NO")</f>
        <v>NO</v>
      </c>
      <c r="BS580" s="67" t="str">
        <f>IF(AB580&gt;BS$6,"YES","NO")</f>
        <v>NO</v>
      </c>
      <c r="BT580" s="67" t="str">
        <f>IF(AC580&gt;BT$6,"YES","NO")</f>
        <v>NO</v>
      </c>
      <c r="BU580" s="67" t="str">
        <f>IF(AD580&gt;BU$6,"YES","NO")</f>
        <v>YES</v>
      </c>
      <c r="BV580" s="67" t="str">
        <f>IF(OR(BS580="YES",BT580="YES",BU580="YES"),"YES","NO")</f>
        <v>YES</v>
      </c>
      <c r="BW580" s="67" t="str">
        <f>+IF(BE580=1,BE$8,IF(BF580=1,BF$8,IF(BG580=1,BG$8,IF(BH580=1,BH$8,BI$8))))</f>
        <v>$15-20</v>
      </c>
      <c r="BX580" s="67" t="str">
        <f>+IF(BJ580=1,BJ$8,IF(BK580=1,BK$8,IF(BL580=1,BL$8,IF(BM580=1,BM$8,BN$8))))</f>
        <v>$25-30</v>
      </c>
    </row>
    <row r="581" spans="1:76" ht="25.5" hidden="1" x14ac:dyDescent="0.2">
      <c r="A581" s="77" t="str">
        <f t="shared" si="36"/>
        <v>49-0000</v>
      </c>
      <c r="B581" s="77" t="str">
        <f>VLOOKUP(A581,'[1]2- &amp; 3-digit SOC'!$A$1:$B$121,2,FALSE)</f>
        <v>Installation, Maintenance, and Repair Occupations</v>
      </c>
      <c r="C581" s="77" t="str">
        <f t="shared" si="37"/>
        <v>49-0000 Installation, Maintenance, and Repair Occupations</v>
      </c>
      <c r="D581" s="77" t="str">
        <f t="shared" si="38"/>
        <v>49-2000</v>
      </c>
      <c r="E581" s="77" t="str">
        <f>VLOOKUP(D581,'[1]2- &amp; 3-digit SOC'!$A$1:$B$121,2,FALSE)</f>
        <v>Electrical and Electronic Equipment Mechanics, Installers, and Repairers</v>
      </c>
      <c r="F581" s="77" t="str">
        <f t="shared" si="39"/>
        <v>49-2000 Electrical and Electronic Equipment Mechanics, Installers, and Repairers</v>
      </c>
      <c r="G581" s="77" t="s">
        <v>1815</v>
      </c>
      <c r="H581" s="77" t="s">
        <v>1816</v>
      </c>
      <c r="I581" s="77" t="s">
        <v>1817</v>
      </c>
      <c r="J581" s="78" t="str">
        <f>CONCATENATE(H581, " (", R581, ")")</f>
        <v>Electrical and Electronics Repairers, Powerhouse, Substation, and Relay ($65,803)</v>
      </c>
      <c r="K581" s="70">
        <v>15.5075748135</v>
      </c>
      <c r="L581" s="70">
        <v>20.833001896599999</v>
      </c>
      <c r="M581" s="70">
        <v>31.636133589699998</v>
      </c>
      <c r="N581" s="70">
        <v>30.5606219109</v>
      </c>
      <c r="O581" s="70">
        <v>38.655820919699998</v>
      </c>
      <c r="P581" s="70">
        <v>45.7592834342</v>
      </c>
      <c r="Q581" s="71">
        <v>65803.157866699999</v>
      </c>
      <c r="R581" s="71" t="str">
        <f>TEXT(Q581, "$#,###")</f>
        <v>$65,803</v>
      </c>
      <c r="S581" s="68" t="s">
        <v>89</v>
      </c>
      <c r="T581" s="68" t="s">
        <v>546</v>
      </c>
      <c r="U581" s="68" t="s">
        <v>85</v>
      </c>
      <c r="V581" s="61">
        <v>380.18550310799998</v>
      </c>
      <c r="W581" s="61">
        <v>350.97367076299997</v>
      </c>
      <c r="X581" s="61">
        <f>W581-V581</f>
        <v>-29.211832345000005</v>
      </c>
      <c r="Y581" s="72">
        <f>X581/V581</f>
        <v>-7.6835734414370208E-2</v>
      </c>
      <c r="Z581" s="61">
        <v>350.97367076299997</v>
      </c>
      <c r="AA581" s="61">
        <v>367.44977940799998</v>
      </c>
      <c r="AB581" s="61">
        <f>AA581-Z581</f>
        <v>16.476108645000011</v>
      </c>
      <c r="AC581" s="72">
        <f>AB581/Z581</f>
        <v>4.6944001836894886E-2</v>
      </c>
      <c r="AD581" s="61">
        <v>116.078601014</v>
      </c>
      <c r="AE581" s="61">
        <v>29.0196502535</v>
      </c>
      <c r="AF581" s="61">
        <v>72.883182520700004</v>
      </c>
      <c r="AG581" s="61">
        <v>24.294394173600001</v>
      </c>
      <c r="AH581" s="62">
        <v>6.8000000000000005E-2</v>
      </c>
      <c r="AI581" s="61">
        <v>342.88271489499999</v>
      </c>
      <c r="AJ581" s="61">
        <v>125.062016116</v>
      </c>
      <c r="AK581" s="63">
        <f>AJ581/AI581</f>
        <v>0.36473700972152351</v>
      </c>
      <c r="AL581" s="73">
        <v>99.9</v>
      </c>
      <c r="AM581" s="74">
        <v>0.53841700000000003</v>
      </c>
      <c r="AN581" s="74">
        <v>0.54978700000000003</v>
      </c>
      <c r="AO581" s="76" t="s">
        <v>90</v>
      </c>
      <c r="AP581" s="75">
        <v>5.67164584336E-2</v>
      </c>
      <c r="AQ581" s="75">
        <v>7.4465058862100003E-2</v>
      </c>
      <c r="AR581" s="75">
        <v>0.29761289703900001</v>
      </c>
      <c r="AS581" s="75">
        <v>0.19597359468</v>
      </c>
      <c r="AT581" s="75">
        <v>0.18106473835100001</v>
      </c>
      <c r="AU581" s="75">
        <v>0.16721539221500001</v>
      </c>
      <c r="AV581" s="76" t="s">
        <v>90</v>
      </c>
      <c r="AW581" s="61">
        <v>112</v>
      </c>
      <c r="AX581" s="61">
        <v>126</v>
      </c>
      <c r="AY581" s="61">
        <v>109</v>
      </c>
      <c r="AZ581" s="61">
        <v>67</v>
      </c>
      <c r="BA581" s="61">
        <v>66</v>
      </c>
      <c r="BB581" s="61">
        <f>SUM(AW581:BA581)</f>
        <v>480</v>
      </c>
      <c r="BC581" s="61">
        <f>BA581-AW581</f>
        <v>-46</v>
      </c>
      <c r="BD581" s="62">
        <f>BC581/AW581</f>
        <v>-0.4107142857142857</v>
      </c>
      <c r="BE581" s="67">
        <f>IF(K581&lt;BE$6,1,0)</f>
        <v>0</v>
      </c>
      <c r="BF581" s="67">
        <f>+IF(AND(K581&gt;=BF$5,K581&lt;BF$6),1,0)</f>
        <v>1</v>
      </c>
      <c r="BG581" s="67">
        <f>+IF(AND(K581&gt;=BG$5,K581&lt;BG$6),1,0)</f>
        <v>0</v>
      </c>
      <c r="BH581" s="67">
        <f>+IF(AND(K581&gt;=BH$5,K581&lt;BH$6),1,0)</f>
        <v>0</v>
      </c>
      <c r="BI581" s="67">
        <f>+IF(K581&gt;=BI$6,1,0)</f>
        <v>0</v>
      </c>
      <c r="BJ581" s="67">
        <f>IF(M581&lt;BJ$6,1,0)</f>
        <v>0</v>
      </c>
      <c r="BK581" s="67">
        <f>+IF(AND(M581&gt;=BK$5,M581&lt;BK$6),1,0)</f>
        <v>0</v>
      </c>
      <c r="BL581" s="67">
        <f>+IF(AND(M581&gt;=BL$5,M581&lt;BL$6),1,0)</f>
        <v>0</v>
      </c>
      <c r="BM581" s="67">
        <f>+IF(AND(M581&gt;=BM$5,M581&lt;BM$6),1,0)</f>
        <v>0</v>
      </c>
      <c r="BN581" s="67">
        <f>+IF(M581&gt;=BN$6,1,0)</f>
        <v>1</v>
      </c>
      <c r="BO581" s="67" t="str">
        <f>+IF(M581&gt;=BO$6,"YES","NO")</f>
        <v>YES</v>
      </c>
      <c r="BP581" s="67" t="str">
        <f>+IF(K581&gt;=BP$6,"YES","NO")</f>
        <v>NO</v>
      </c>
      <c r="BQ581" s="67" t="str">
        <f>+IF(ISERROR(VLOOKUP(E581,'[1]Hi Tech List (2020)'!$A$2:$B$84,1,FALSE)),"NO","YES")</f>
        <v>NO</v>
      </c>
      <c r="BR581" s="67" t="str">
        <f>IF(AL581&gt;=BR$6,"YES","NO")</f>
        <v>NO</v>
      </c>
      <c r="BS581" s="67" t="str">
        <f>IF(AB581&gt;BS$6,"YES","NO")</f>
        <v>NO</v>
      </c>
      <c r="BT581" s="67" t="str">
        <f>IF(AC581&gt;BT$6,"YES","NO")</f>
        <v>NO</v>
      </c>
      <c r="BU581" s="67" t="str">
        <f>IF(AD581&gt;BU$6,"YES","NO")</f>
        <v>YES</v>
      </c>
      <c r="BV581" s="67" t="str">
        <f>IF(OR(BS581="YES",BT581="YES",BU581="YES"),"YES","NO")</f>
        <v>YES</v>
      </c>
      <c r="BW581" s="67" t="str">
        <f>+IF(BE581=1,BE$8,IF(BF581=1,BF$8,IF(BG581=1,BG$8,IF(BH581=1,BH$8,BI$8))))</f>
        <v>$15-20</v>
      </c>
      <c r="BX581" s="67" t="str">
        <f>+IF(BJ581=1,BJ$8,IF(BK581=1,BK$8,IF(BL581=1,BL$8,IF(BM581=1,BM$8,BN$8))))</f>
        <v>&gt;$30</v>
      </c>
    </row>
    <row r="582" spans="1:76" ht="25.5" hidden="1" x14ac:dyDescent="0.2">
      <c r="A582" s="77" t="str">
        <f t="shared" si="36"/>
        <v>49-0000</v>
      </c>
      <c r="B582" s="77" t="str">
        <f>VLOOKUP(A582,'[1]2- &amp; 3-digit SOC'!$A$1:$B$121,2,FALSE)</f>
        <v>Installation, Maintenance, and Repair Occupations</v>
      </c>
      <c r="C582" s="77" t="str">
        <f t="shared" si="37"/>
        <v>49-0000 Installation, Maintenance, and Repair Occupations</v>
      </c>
      <c r="D582" s="77" t="str">
        <f t="shared" si="38"/>
        <v>49-2000</v>
      </c>
      <c r="E582" s="77" t="str">
        <f>VLOOKUP(D582,'[1]2- &amp; 3-digit SOC'!$A$1:$B$121,2,FALSE)</f>
        <v>Electrical and Electronic Equipment Mechanics, Installers, and Repairers</v>
      </c>
      <c r="F582" s="77" t="str">
        <f t="shared" si="39"/>
        <v>49-2000 Electrical and Electronic Equipment Mechanics, Installers, and Repairers</v>
      </c>
      <c r="G582" s="77" t="s">
        <v>1818</v>
      </c>
      <c r="H582" s="77" t="s">
        <v>1819</v>
      </c>
      <c r="I582" s="77" t="s">
        <v>1820</v>
      </c>
      <c r="J582" s="78" t="str">
        <f>CONCATENATE(H582, " (", R582, ")")</f>
        <v>Electronic Equipment Installers and Repairers, Motor Vehicles ($38,458)</v>
      </c>
      <c r="K582" s="70">
        <v>13.573466658299999</v>
      </c>
      <c r="L582" s="70">
        <v>15.6927663189</v>
      </c>
      <c r="M582" s="70">
        <v>18.4893162117</v>
      </c>
      <c r="N582" s="70">
        <v>19.756457208299999</v>
      </c>
      <c r="O582" s="70">
        <v>22.968654169800001</v>
      </c>
      <c r="P582" s="70">
        <v>29.212347415100002</v>
      </c>
      <c r="Q582" s="71">
        <v>38457.777720300001</v>
      </c>
      <c r="R582" s="71" t="str">
        <f>TEXT(Q582, "$#,###")</f>
        <v>$38,458</v>
      </c>
      <c r="S582" s="68" t="s">
        <v>307</v>
      </c>
      <c r="T582" s="68" t="s">
        <v>8</v>
      </c>
      <c r="U582" s="68" t="s">
        <v>85</v>
      </c>
      <c r="V582" s="61">
        <v>1018.34065313</v>
      </c>
      <c r="W582" s="61">
        <v>923.851305153</v>
      </c>
      <c r="X582" s="61">
        <f>W582-V582</f>
        <v>-94.489347976999966</v>
      </c>
      <c r="Y582" s="72">
        <f>X582/V582</f>
        <v>-9.27875634607878E-2</v>
      </c>
      <c r="Z582" s="61">
        <v>923.851305153</v>
      </c>
      <c r="AA582" s="61">
        <v>875.99445850300003</v>
      </c>
      <c r="AB582" s="61">
        <f>AA582-Z582</f>
        <v>-47.856846649999966</v>
      </c>
      <c r="AC582" s="72">
        <f>AB582/Z582</f>
        <v>-5.1801460238316534E-2</v>
      </c>
      <c r="AD582" s="61">
        <v>350.54018165999997</v>
      </c>
      <c r="AE582" s="61">
        <v>87.635045414999993</v>
      </c>
      <c r="AF582" s="61">
        <v>264.11212837199997</v>
      </c>
      <c r="AG582" s="61">
        <v>88.037376124100007</v>
      </c>
      <c r="AH582" s="62">
        <v>9.7000000000000003E-2</v>
      </c>
      <c r="AI582" s="61">
        <v>937.72721547200001</v>
      </c>
      <c r="AJ582" s="61">
        <v>736.15242576399999</v>
      </c>
      <c r="AK582" s="63">
        <f>AJ582/AI582</f>
        <v>0.78503898961006646</v>
      </c>
      <c r="AL582" s="73">
        <v>109.8</v>
      </c>
      <c r="AM582" s="74">
        <v>3.5337290000000001</v>
      </c>
      <c r="AN582" s="74">
        <v>3.5172599999999998</v>
      </c>
      <c r="AO582" s="76" t="s">
        <v>90</v>
      </c>
      <c r="AP582" s="75">
        <v>6.5966413590600001E-2</v>
      </c>
      <c r="AQ582" s="75">
        <v>9.6804451156800003E-2</v>
      </c>
      <c r="AR582" s="75">
        <v>0.30686938983099998</v>
      </c>
      <c r="AS582" s="75">
        <v>0.21249916771899999</v>
      </c>
      <c r="AT582" s="75">
        <v>0.16381515413200001</v>
      </c>
      <c r="AU582" s="75">
        <v>0.118702038812</v>
      </c>
      <c r="AV582" s="75">
        <v>2.7297983818700002E-2</v>
      </c>
      <c r="AW582" s="61">
        <v>1037</v>
      </c>
      <c r="AX582" s="61">
        <v>1285</v>
      </c>
      <c r="AY582" s="61">
        <v>1104</v>
      </c>
      <c r="AZ582" s="61">
        <v>1238</v>
      </c>
      <c r="BA582" s="61">
        <v>1371</v>
      </c>
      <c r="BB582" s="61">
        <f>SUM(AW582:BA582)</f>
        <v>6035</v>
      </c>
      <c r="BC582" s="61">
        <f>BA582-AW582</f>
        <v>334</v>
      </c>
      <c r="BD582" s="62">
        <f>BC582/AW582</f>
        <v>0.32208293153326906</v>
      </c>
      <c r="BE582" s="67">
        <f>IF(K582&lt;BE$6,1,0)</f>
        <v>1</v>
      </c>
      <c r="BF582" s="67">
        <f>+IF(AND(K582&gt;=BF$5,K582&lt;BF$6),1,0)</f>
        <v>0</v>
      </c>
      <c r="BG582" s="67">
        <f>+IF(AND(K582&gt;=BG$5,K582&lt;BG$6),1,0)</f>
        <v>0</v>
      </c>
      <c r="BH582" s="67">
        <f>+IF(AND(K582&gt;=BH$5,K582&lt;BH$6),1,0)</f>
        <v>0</v>
      </c>
      <c r="BI582" s="67">
        <f>+IF(K582&gt;=BI$6,1,0)</f>
        <v>0</v>
      </c>
      <c r="BJ582" s="67">
        <f>IF(M582&lt;BJ$6,1,0)</f>
        <v>0</v>
      </c>
      <c r="BK582" s="67">
        <f>+IF(AND(M582&gt;=BK$5,M582&lt;BK$6),1,0)</f>
        <v>1</v>
      </c>
      <c r="BL582" s="67">
        <f>+IF(AND(M582&gt;=BL$5,M582&lt;BL$6),1,0)</f>
        <v>0</v>
      </c>
      <c r="BM582" s="67">
        <f>+IF(AND(M582&gt;=BM$5,M582&lt;BM$6),1,0)</f>
        <v>0</v>
      </c>
      <c r="BN582" s="67">
        <f>+IF(M582&gt;=BN$6,1,0)</f>
        <v>0</v>
      </c>
      <c r="BO582" s="67" t="str">
        <f>+IF(M582&gt;=BO$6,"YES","NO")</f>
        <v>NO</v>
      </c>
      <c r="BP582" s="67" t="str">
        <f>+IF(K582&gt;=BP$6,"YES","NO")</f>
        <v>NO</v>
      </c>
      <c r="BQ582" s="67" t="str">
        <f>+IF(ISERROR(VLOOKUP(E582,'[1]Hi Tech List (2020)'!$A$2:$B$84,1,FALSE)),"NO","YES")</f>
        <v>NO</v>
      </c>
      <c r="BR582" s="67" t="str">
        <f>IF(AL582&gt;=BR$6,"YES","NO")</f>
        <v>YES</v>
      </c>
      <c r="BS582" s="67" t="str">
        <f>IF(AB582&gt;BS$6,"YES","NO")</f>
        <v>NO</v>
      </c>
      <c r="BT582" s="67" t="str">
        <f>IF(AC582&gt;BT$6,"YES","NO")</f>
        <v>NO</v>
      </c>
      <c r="BU582" s="67" t="str">
        <f>IF(AD582&gt;BU$6,"YES","NO")</f>
        <v>YES</v>
      </c>
      <c r="BV582" s="67" t="str">
        <f>IF(OR(BS582="YES",BT582="YES",BU582="YES"),"YES","NO")</f>
        <v>YES</v>
      </c>
      <c r="BW582" s="67" t="str">
        <f>+IF(BE582=1,BE$8,IF(BF582=1,BF$8,IF(BG582=1,BG$8,IF(BH582=1,BH$8,BI$8))))</f>
        <v>&lt;$15</v>
      </c>
      <c r="BX582" s="67" t="str">
        <f>+IF(BJ582=1,BJ$8,IF(BK582=1,BK$8,IF(BL582=1,BL$8,IF(BM582=1,BM$8,BN$8))))</f>
        <v>$15-20</v>
      </c>
    </row>
    <row r="583" spans="1:76" hidden="1" x14ac:dyDescent="0.2">
      <c r="A583" s="77" t="str">
        <f t="shared" si="36"/>
        <v>49-0000</v>
      </c>
      <c r="B583" s="77" t="str">
        <f>VLOOKUP(A583,'[1]2- &amp; 3-digit SOC'!$A$1:$B$121,2,FALSE)</f>
        <v>Installation, Maintenance, and Repair Occupations</v>
      </c>
      <c r="C583" s="77" t="str">
        <f t="shared" si="37"/>
        <v>49-0000 Installation, Maintenance, and Repair Occupations</v>
      </c>
      <c r="D583" s="77" t="str">
        <f t="shared" si="38"/>
        <v>49-2000</v>
      </c>
      <c r="E583" s="77" t="str">
        <f>VLOOKUP(D583,'[1]2- &amp; 3-digit SOC'!$A$1:$B$121,2,FALSE)</f>
        <v>Electrical and Electronic Equipment Mechanics, Installers, and Repairers</v>
      </c>
      <c r="F583" s="77" t="str">
        <f t="shared" si="39"/>
        <v>49-2000 Electrical and Electronic Equipment Mechanics, Installers, and Repairers</v>
      </c>
      <c r="G583" s="77" t="s">
        <v>1821</v>
      </c>
      <c r="H583" s="77" t="s">
        <v>1822</v>
      </c>
      <c r="I583" s="77" t="s">
        <v>1823</v>
      </c>
      <c r="J583" s="78" t="str">
        <f>CONCATENATE(H583, " (", R583, ")")</f>
        <v>Audiovisual Equipment Installers and Repairers ($34,725)</v>
      </c>
      <c r="K583" s="70">
        <v>11.156864494300001</v>
      </c>
      <c r="L583" s="70">
        <v>13.6870166027</v>
      </c>
      <c r="M583" s="70">
        <v>16.6945466996</v>
      </c>
      <c r="N583" s="70">
        <v>17.6519864349</v>
      </c>
      <c r="O583" s="70">
        <v>19.8403886157</v>
      </c>
      <c r="P583" s="70">
        <v>23.880746709099999</v>
      </c>
      <c r="Q583" s="71">
        <v>34724.657135200003</v>
      </c>
      <c r="R583" s="71" t="str">
        <f>TEXT(Q583, "$#,###")</f>
        <v>$34,725</v>
      </c>
      <c r="S583" s="68" t="s">
        <v>89</v>
      </c>
      <c r="T583" s="68" t="s">
        <v>8</v>
      </c>
      <c r="U583" s="68" t="s">
        <v>317</v>
      </c>
      <c r="V583" s="61">
        <v>967.89163136399998</v>
      </c>
      <c r="W583" s="61">
        <v>1010.61111505</v>
      </c>
      <c r="X583" s="61">
        <f>W583-V583</f>
        <v>42.71948368599999</v>
      </c>
      <c r="Y583" s="72">
        <f>X583/V583</f>
        <v>4.4136639166719123E-2</v>
      </c>
      <c r="Z583" s="61">
        <v>1010.61111505</v>
      </c>
      <c r="AA583" s="61">
        <v>1014.62350239</v>
      </c>
      <c r="AB583" s="61">
        <f>AA583-Z583</f>
        <v>4.0123873400000321</v>
      </c>
      <c r="AC583" s="72">
        <f>AB583/Z583</f>
        <v>3.9702584705903609E-3</v>
      </c>
      <c r="AD583" s="61">
        <v>393.815311038</v>
      </c>
      <c r="AE583" s="61">
        <v>98.453827759600003</v>
      </c>
      <c r="AF583" s="61">
        <v>282.275995604</v>
      </c>
      <c r="AG583" s="61">
        <v>94.091998534599995</v>
      </c>
      <c r="AH583" s="62">
        <v>9.2999999999999999E-2</v>
      </c>
      <c r="AI583" s="61">
        <v>1008.49752225</v>
      </c>
      <c r="AJ583" s="61">
        <v>436.53469522500001</v>
      </c>
      <c r="AK583" s="63">
        <f>AJ583/AI583</f>
        <v>0.43285648759064171</v>
      </c>
      <c r="AL583" s="73">
        <v>102.9</v>
      </c>
      <c r="AM583" s="74">
        <v>1.3657950000000001</v>
      </c>
      <c r="AN583" s="74">
        <v>1.363691</v>
      </c>
      <c r="AO583" s="76" t="s">
        <v>90</v>
      </c>
      <c r="AP583" s="75">
        <v>3.48974798046E-2</v>
      </c>
      <c r="AQ583" s="75">
        <v>6.7404800146099994E-2</v>
      </c>
      <c r="AR583" s="75">
        <v>0.30354559097900002</v>
      </c>
      <c r="AS583" s="75">
        <v>0.236393966033</v>
      </c>
      <c r="AT583" s="75">
        <v>0.207916413099</v>
      </c>
      <c r="AU583" s="75">
        <v>0.10292796404600001</v>
      </c>
      <c r="AV583" s="75">
        <v>4.4670142958099998E-2</v>
      </c>
      <c r="AW583" s="61">
        <v>0</v>
      </c>
      <c r="AX583" s="61">
        <v>0</v>
      </c>
      <c r="AY583" s="61">
        <v>0</v>
      </c>
      <c r="AZ583" s="61">
        <v>0</v>
      </c>
      <c r="BA583" s="61">
        <v>0</v>
      </c>
      <c r="BB583" s="61">
        <f>SUM(AW583:BA583)</f>
        <v>0</v>
      </c>
      <c r="BC583" s="61">
        <f>BA583-AW583</f>
        <v>0</v>
      </c>
      <c r="BD583" s="62">
        <v>0</v>
      </c>
      <c r="BE583" s="67">
        <f>IF(K583&lt;BE$6,1,0)</f>
        <v>1</v>
      </c>
      <c r="BF583" s="67">
        <f>+IF(AND(K583&gt;=BF$5,K583&lt;BF$6),1,0)</f>
        <v>0</v>
      </c>
      <c r="BG583" s="67">
        <f>+IF(AND(K583&gt;=BG$5,K583&lt;BG$6),1,0)</f>
        <v>0</v>
      </c>
      <c r="BH583" s="67">
        <f>+IF(AND(K583&gt;=BH$5,K583&lt;BH$6),1,0)</f>
        <v>0</v>
      </c>
      <c r="BI583" s="67">
        <f>+IF(K583&gt;=BI$6,1,0)</f>
        <v>0</v>
      </c>
      <c r="BJ583" s="67">
        <f>IF(M583&lt;BJ$6,1,0)</f>
        <v>0</v>
      </c>
      <c r="BK583" s="67">
        <f>+IF(AND(M583&gt;=BK$5,M583&lt;BK$6),1,0)</f>
        <v>1</v>
      </c>
      <c r="BL583" s="67">
        <f>+IF(AND(M583&gt;=BL$5,M583&lt;BL$6),1,0)</f>
        <v>0</v>
      </c>
      <c r="BM583" s="67">
        <f>+IF(AND(M583&gt;=BM$5,M583&lt;BM$6),1,0)</f>
        <v>0</v>
      </c>
      <c r="BN583" s="67">
        <f>+IF(M583&gt;=BN$6,1,0)</f>
        <v>0</v>
      </c>
      <c r="BO583" s="67" t="str">
        <f>+IF(M583&gt;=BO$6,"YES","NO")</f>
        <v>NO</v>
      </c>
      <c r="BP583" s="67" t="str">
        <f>+IF(K583&gt;=BP$6,"YES","NO")</f>
        <v>NO</v>
      </c>
      <c r="BQ583" s="67" t="str">
        <f>+IF(ISERROR(VLOOKUP(E583,'[1]Hi Tech List (2020)'!$A$2:$B$84,1,FALSE)),"NO","YES")</f>
        <v>NO</v>
      </c>
      <c r="BR583" s="67" t="str">
        <f>IF(AL583&gt;=BR$6,"YES","NO")</f>
        <v>YES</v>
      </c>
      <c r="BS583" s="67" t="str">
        <f>IF(AB583&gt;BS$6,"YES","NO")</f>
        <v>NO</v>
      </c>
      <c r="BT583" s="67" t="str">
        <f>IF(AC583&gt;BT$6,"YES","NO")</f>
        <v>NO</v>
      </c>
      <c r="BU583" s="67" t="str">
        <f>IF(AD583&gt;BU$6,"YES","NO")</f>
        <v>YES</v>
      </c>
      <c r="BV583" s="67" t="str">
        <f>IF(OR(BS583="YES",BT583="YES",BU583="YES"),"YES","NO")</f>
        <v>YES</v>
      </c>
      <c r="BW583" s="67" t="str">
        <f>+IF(BE583=1,BE$8,IF(BF583=1,BF$8,IF(BG583=1,BG$8,IF(BH583=1,BH$8,BI$8))))</f>
        <v>&lt;$15</v>
      </c>
      <c r="BX583" s="67" t="str">
        <f>+IF(BJ583=1,BJ$8,IF(BK583=1,BK$8,IF(BL583=1,BL$8,IF(BM583=1,BM$8,BN$8))))</f>
        <v>$15-20</v>
      </c>
    </row>
    <row r="584" spans="1:76" hidden="1" x14ac:dyDescent="0.2">
      <c r="A584" s="77" t="str">
        <f t="shared" si="36"/>
        <v>49-0000</v>
      </c>
      <c r="B584" s="77" t="str">
        <f>VLOOKUP(A584,'[1]2- &amp; 3-digit SOC'!$A$1:$B$121,2,FALSE)</f>
        <v>Installation, Maintenance, and Repair Occupations</v>
      </c>
      <c r="C584" s="77" t="str">
        <f t="shared" si="37"/>
        <v>49-0000 Installation, Maintenance, and Repair Occupations</v>
      </c>
      <c r="D584" s="77" t="str">
        <f t="shared" si="38"/>
        <v>49-3000</v>
      </c>
      <c r="E584" s="77" t="str">
        <f>VLOOKUP(D584,'[1]2- &amp; 3-digit SOC'!$A$1:$B$121,2,FALSE)</f>
        <v>Vehicle and Mobile Equipment Mechanics, Installers, and Repairers</v>
      </c>
      <c r="F584" s="77" t="str">
        <f t="shared" si="39"/>
        <v>49-3000 Vehicle and Mobile Equipment Mechanics, Installers, and Repairers</v>
      </c>
      <c r="G584" s="77" t="s">
        <v>1824</v>
      </c>
      <c r="H584" s="77" t="s">
        <v>1825</v>
      </c>
      <c r="I584" s="77" t="s">
        <v>1826</v>
      </c>
      <c r="J584" s="78" t="str">
        <f>CONCATENATE(H584, " (", R584, ")")</f>
        <v>Automotive Body and Related Repairers ($41,775)</v>
      </c>
      <c r="K584" s="70">
        <v>12.605016949199999</v>
      </c>
      <c r="L584" s="70">
        <v>15.6917229587</v>
      </c>
      <c r="M584" s="70">
        <v>20.084363603900002</v>
      </c>
      <c r="N584" s="70">
        <v>22.961559304400001</v>
      </c>
      <c r="O584" s="70">
        <v>26.0497826766</v>
      </c>
      <c r="P584" s="70">
        <v>35.8893214657</v>
      </c>
      <c r="Q584" s="71">
        <v>41775.476296100001</v>
      </c>
      <c r="R584" s="71" t="str">
        <f>TEXT(Q584, "$#,###")</f>
        <v>$41,775</v>
      </c>
      <c r="S584" s="68" t="s">
        <v>307</v>
      </c>
      <c r="T584" s="68" t="s">
        <v>8</v>
      </c>
      <c r="U584" s="68" t="s">
        <v>648</v>
      </c>
      <c r="V584" s="61">
        <v>3695.18457132</v>
      </c>
      <c r="W584" s="61">
        <v>3955.75245348</v>
      </c>
      <c r="X584" s="61">
        <f>W584-V584</f>
        <v>260.56788215999995</v>
      </c>
      <c r="Y584" s="72">
        <f>X584/V584</f>
        <v>7.0515525579529975E-2</v>
      </c>
      <c r="Z584" s="61">
        <v>3955.75245348</v>
      </c>
      <c r="AA584" s="61">
        <v>4112.8103595700004</v>
      </c>
      <c r="AB584" s="61">
        <f>AA584-Z584</f>
        <v>157.05790609000042</v>
      </c>
      <c r="AC584" s="72">
        <f>AB584/Z584</f>
        <v>3.9703674063788198E-2</v>
      </c>
      <c r="AD584" s="61">
        <v>1534.1315146100001</v>
      </c>
      <c r="AE584" s="61">
        <v>383.53287865300001</v>
      </c>
      <c r="AF584" s="61">
        <v>999.05213000900005</v>
      </c>
      <c r="AG584" s="61">
        <v>333.01737666999998</v>
      </c>
      <c r="AH584" s="62">
        <v>8.3000000000000004E-2</v>
      </c>
      <c r="AI584" s="61">
        <v>3886.8374639600002</v>
      </c>
      <c r="AJ584" s="61">
        <v>2483.79484374</v>
      </c>
      <c r="AK584" s="63">
        <f>AJ584/AI584</f>
        <v>0.63902719544373543</v>
      </c>
      <c r="AL584" s="73">
        <v>119.3</v>
      </c>
      <c r="AM584" s="74">
        <v>0.96352400000000005</v>
      </c>
      <c r="AN584" s="74">
        <v>0.96540999999999999</v>
      </c>
      <c r="AO584" s="75">
        <v>1.74634992818E-2</v>
      </c>
      <c r="AP584" s="75">
        <v>4.821263646E-2</v>
      </c>
      <c r="AQ584" s="75">
        <v>5.56928393412E-2</v>
      </c>
      <c r="AR584" s="75">
        <v>0.22116673714499999</v>
      </c>
      <c r="AS584" s="75">
        <v>0.23415074622599999</v>
      </c>
      <c r="AT584" s="75">
        <v>0.22370780333500001</v>
      </c>
      <c r="AU584" s="75">
        <v>0.15297686039</v>
      </c>
      <c r="AV584" s="75">
        <v>4.6628877819900001E-2</v>
      </c>
      <c r="AW584" s="61">
        <v>146</v>
      </c>
      <c r="AX584" s="61">
        <v>138</v>
      </c>
      <c r="AY584" s="61">
        <v>83</v>
      </c>
      <c r="AZ584" s="61">
        <v>140</v>
      </c>
      <c r="BA584" s="61">
        <v>129</v>
      </c>
      <c r="BB584" s="61">
        <f>SUM(AW584:BA584)</f>
        <v>636</v>
      </c>
      <c r="BC584" s="61">
        <f>BA584-AW584</f>
        <v>-17</v>
      </c>
      <c r="BD584" s="62">
        <f>BC584/AW584</f>
        <v>-0.11643835616438356</v>
      </c>
      <c r="BE584" s="67">
        <f>IF(K584&lt;BE$6,1,0)</f>
        <v>1</v>
      </c>
      <c r="BF584" s="67">
        <f>+IF(AND(K584&gt;=BF$5,K584&lt;BF$6),1,0)</f>
        <v>0</v>
      </c>
      <c r="BG584" s="67">
        <f>+IF(AND(K584&gt;=BG$5,K584&lt;BG$6),1,0)</f>
        <v>0</v>
      </c>
      <c r="BH584" s="67">
        <f>+IF(AND(K584&gt;=BH$5,K584&lt;BH$6),1,0)</f>
        <v>0</v>
      </c>
      <c r="BI584" s="67">
        <f>+IF(K584&gt;=BI$6,1,0)</f>
        <v>0</v>
      </c>
      <c r="BJ584" s="67">
        <f>IF(M584&lt;BJ$6,1,0)</f>
        <v>0</v>
      </c>
      <c r="BK584" s="67">
        <f>+IF(AND(M584&gt;=BK$5,M584&lt;BK$6),1,0)</f>
        <v>0</v>
      </c>
      <c r="BL584" s="67">
        <f>+IF(AND(M584&gt;=BL$5,M584&lt;BL$6),1,0)</f>
        <v>1</v>
      </c>
      <c r="BM584" s="67">
        <f>+IF(AND(M584&gt;=BM$5,M584&lt;BM$6),1,0)</f>
        <v>0</v>
      </c>
      <c r="BN584" s="67">
        <f>+IF(M584&gt;=BN$6,1,0)</f>
        <v>0</v>
      </c>
      <c r="BO584" s="67" t="str">
        <f>+IF(M584&gt;=BO$6,"YES","NO")</f>
        <v>NO</v>
      </c>
      <c r="BP584" s="67" t="str">
        <f>+IF(K584&gt;=BP$6,"YES","NO")</f>
        <v>NO</v>
      </c>
      <c r="BQ584" s="67" t="str">
        <f>+IF(ISERROR(VLOOKUP(E584,'[1]Hi Tech List (2020)'!$A$2:$B$84,1,FALSE)),"NO","YES")</f>
        <v>NO</v>
      </c>
      <c r="BR584" s="67" t="str">
        <f>IF(AL584&gt;=BR$6,"YES","NO")</f>
        <v>YES</v>
      </c>
      <c r="BS584" s="67" t="str">
        <f>IF(AB584&gt;BS$6,"YES","NO")</f>
        <v>YES</v>
      </c>
      <c r="BT584" s="67" t="str">
        <f>IF(AC584&gt;BT$6,"YES","NO")</f>
        <v>NO</v>
      </c>
      <c r="BU584" s="67" t="str">
        <f>IF(AD584&gt;BU$6,"YES","NO")</f>
        <v>YES</v>
      </c>
      <c r="BV584" s="67" t="str">
        <f>IF(OR(BS584="YES",BT584="YES",BU584="YES"),"YES","NO")</f>
        <v>YES</v>
      </c>
      <c r="BW584" s="67" t="str">
        <f>+IF(BE584=1,BE$8,IF(BF584=1,BF$8,IF(BG584=1,BG$8,IF(BH584=1,BH$8,BI$8))))</f>
        <v>&lt;$15</v>
      </c>
      <c r="BX584" s="67" t="str">
        <f>+IF(BJ584=1,BJ$8,IF(BK584=1,BK$8,IF(BL584=1,BL$8,IF(BM584=1,BM$8,BN$8))))</f>
        <v>$20-25</v>
      </c>
    </row>
    <row r="585" spans="1:76" hidden="1" x14ac:dyDescent="0.2">
      <c r="A585" s="77" t="str">
        <f t="shared" ref="A585:A648" si="40">CONCATENATE(LEFT(G585, 3), "0000")</f>
        <v>49-0000</v>
      </c>
      <c r="B585" s="77" t="str">
        <f>VLOOKUP(A585,'[1]2- &amp; 3-digit SOC'!$A$1:$B$121,2,FALSE)</f>
        <v>Installation, Maintenance, and Repair Occupations</v>
      </c>
      <c r="C585" s="77" t="str">
        <f t="shared" ref="C585:C648" si="41">CONCATENATE(A585, " ",B585)</f>
        <v>49-0000 Installation, Maintenance, and Repair Occupations</v>
      </c>
      <c r="D585" s="77" t="str">
        <f t="shared" ref="D585:D648" si="42">CONCATENATE(LEFT(G585, 4), "000")</f>
        <v>49-3000</v>
      </c>
      <c r="E585" s="77" t="str">
        <f>VLOOKUP(D585,'[1]2- &amp; 3-digit SOC'!$A$1:$B$121,2,FALSE)</f>
        <v>Vehicle and Mobile Equipment Mechanics, Installers, and Repairers</v>
      </c>
      <c r="F585" s="77" t="str">
        <f t="shared" ref="F585:F648" si="43">CONCATENATE(D585, " ",E585)</f>
        <v>49-3000 Vehicle and Mobile Equipment Mechanics, Installers, and Repairers</v>
      </c>
      <c r="G585" s="77" t="s">
        <v>1827</v>
      </c>
      <c r="H585" s="77" t="s">
        <v>1828</v>
      </c>
      <c r="I585" s="77" t="s">
        <v>1829</v>
      </c>
      <c r="J585" s="78" t="str">
        <f>CONCATENATE(H585, " (", R585, ")")</f>
        <v>Automotive Glass Installers and Repairers ($32,883)</v>
      </c>
      <c r="K585" s="70">
        <v>6.42230011932</v>
      </c>
      <c r="L585" s="70">
        <v>11.2992307573</v>
      </c>
      <c r="M585" s="70">
        <v>15.8093656449</v>
      </c>
      <c r="N585" s="70">
        <v>19.429754968699999</v>
      </c>
      <c r="O585" s="70">
        <v>23.004316319800001</v>
      </c>
      <c r="P585" s="70">
        <v>32.329326880499998</v>
      </c>
      <c r="Q585" s="71">
        <v>32883.480541299999</v>
      </c>
      <c r="R585" s="71" t="str">
        <f>TEXT(Q585, "$#,###")</f>
        <v>$32,883</v>
      </c>
      <c r="S585" s="68" t="s">
        <v>307</v>
      </c>
      <c r="T585" s="68" t="s">
        <v>8</v>
      </c>
      <c r="U585" s="68" t="s">
        <v>85</v>
      </c>
      <c r="V585" s="61">
        <v>211.182124343</v>
      </c>
      <c r="W585" s="61">
        <v>157.87645945099999</v>
      </c>
      <c r="X585" s="61">
        <f>W585-V585</f>
        <v>-53.30566489200001</v>
      </c>
      <c r="Y585" s="72">
        <f>X585/V585</f>
        <v>-0.25241561073332824</v>
      </c>
      <c r="Z585" s="61">
        <v>157.87645945099999</v>
      </c>
      <c r="AA585" s="61">
        <v>161.90329247299999</v>
      </c>
      <c r="AB585" s="61">
        <f>AA585-Z585</f>
        <v>4.0268330220000053</v>
      </c>
      <c r="AC585" s="72">
        <f>AB585/Z585</f>
        <v>2.5506228325634643E-2</v>
      </c>
      <c r="AD585" s="61">
        <v>67.938224032600004</v>
      </c>
      <c r="AE585" s="61">
        <v>16.9845560081</v>
      </c>
      <c r="AF585" s="61">
        <v>42.566994630400004</v>
      </c>
      <c r="AG585" s="61">
        <v>14.188998210099999</v>
      </c>
      <c r="AH585" s="62">
        <v>0.09</v>
      </c>
      <c r="AI585" s="61">
        <v>159.03699652500001</v>
      </c>
      <c r="AJ585" s="61">
        <v>79.8732021653</v>
      </c>
      <c r="AK585" s="63">
        <f>AJ585/AI585</f>
        <v>0.50223032319869199</v>
      </c>
      <c r="AL585" s="73">
        <v>119.6</v>
      </c>
      <c r="AM585" s="74">
        <v>0.27826699999999999</v>
      </c>
      <c r="AN585" s="74">
        <v>0.27422999999999997</v>
      </c>
      <c r="AO585" s="76" t="s">
        <v>90</v>
      </c>
      <c r="AP585" s="76" t="s">
        <v>90</v>
      </c>
      <c r="AQ585" s="76" t="s">
        <v>90</v>
      </c>
      <c r="AR585" s="75">
        <v>0.22508267886899999</v>
      </c>
      <c r="AS585" s="75">
        <v>0.30523909237199998</v>
      </c>
      <c r="AT585" s="75">
        <v>0.221951064856</v>
      </c>
      <c r="AU585" s="75">
        <v>0.11190446941</v>
      </c>
      <c r="AV585" s="76" t="s">
        <v>90</v>
      </c>
      <c r="AW585" s="61">
        <v>146</v>
      </c>
      <c r="AX585" s="61">
        <v>138</v>
      </c>
      <c r="AY585" s="61">
        <v>83</v>
      </c>
      <c r="AZ585" s="61">
        <v>140</v>
      </c>
      <c r="BA585" s="61">
        <v>129</v>
      </c>
      <c r="BB585" s="61">
        <f>SUM(AW585:BA585)</f>
        <v>636</v>
      </c>
      <c r="BC585" s="61">
        <f>BA585-AW585</f>
        <v>-17</v>
      </c>
      <c r="BD585" s="62">
        <f>BC585/AW585</f>
        <v>-0.11643835616438356</v>
      </c>
      <c r="BE585" s="67">
        <f>IF(K585&lt;BE$6,1,0)</f>
        <v>1</v>
      </c>
      <c r="BF585" s="67">
        <f>+IF(AND(K585&gt;=BF$5,K585&lt;BF$6),1,0)</f>
        <v>0</v>
      </c>
      <c r="BG585" s="67">
        <f>+IF(AND(K585&gt;=BG$5,K585&lt;BG$6),1,0)</f>
        <v>0</v>
      </c>
      <c r="BH585" s="67">
        <f>+IF(AND(K585&gt;=BH$5,K585&lt;BH$6),1,0)</f>
        <v>0</v>
      </c>
      <c r="BI585" s="67">
        <f>+IF(K585&gt;=BI$6,1,0)</f>
        <v>0</v>
      </c>
      <c r="BJ585" s="67">
        <f>IF(M585&lt;BJ$6,1,0)</f>
        <v>0</v>
      </c>
      <c r="BK585" s="67">
        <f>+IF(AND(M585&gt;=BK$5,M585&lt;BK$6),1,0)</f>
        <v>1</v>
      </c>
      <c r="BL585" s="67">
        <f>+IF(AND(M585&gt;=BL$5,M585&lt;BL$6),1,0)</f>
        <v>0</v>
      </c>
      <c r="BM585" s="67">
        <f>+IF(AND(M585&gt;=BM$5,M585&lt;BM$6),1,0)</f>
        <v>0</v>
      </c>
      <c r="BN585" s="67">
        <f>+IF(M585&gt;=BN$6,1,0)</f>
        <v>0</v>
      </c>
      <c r="BO585" s="67" t="str">
        <f>+IF(M585&gt;=BO$6,"YES","NO")</f>
        <v>NO</v>
      </c>
      <c r="BP585" s="67" t="str">
        <f>+IF(K585&gt;=BP$6,"YES","NO")</f>
        <v>NO</v>
      </c>
      <c r="BQ585" s="67" t="str">
        <f>+IF(ISERROR(VLOOKUP(E585,'[1]Hi Tech List (2020)'!$A$2:$B$84,1,FALSE)),"NO","YES")</f>
        <v>NO</v>
      </c>
      <c r="BR585" s="67" t="str">
        <f>IF(AL585&gt;=BR$6,"YES","NO")</f>
        <v>YES</v>
      </c>
      <c r="BS585" s="67" t="str">
        <f>IF(AB585&gt;BS$6,"YES","NO")</f>
        <v>NO</v>
      </c>
      <c r="BT585" s="67" t="str">
        <f>IF(AC585&gt;BT$6,"YES","NO")</f>
        <v>NO</v>
      </c>
      <c r="BU585" s="67" t="str">
        <f>IF(AD585&gt;BU$6,"YES","NO")</f>
        <v>NO</v>
      </c>
      <c r="BV585" s="67" t="str">
        <f>IF(OR(BS585="YES",BT585="YES",BU585="YES"),"YES","NO")</f>
        <v>NO</v>
      </c>
      <c r="BW585" s="67" t="str">
        <f>+IF(BE585=1,BE$8,IF(BF585=1,BF$8,IF(BG585=1,BG$8,IF(BH585=1,BH$8,BI$8))))</f>
        <v>&lt;$15</v>
      </c>
      <c r="BX585" s="67" t="str">
        <f>+IF(BJ585=1,BJ$8,IF(BK585=1,BK$8,IF(BL585=1,BL$8,IF(BM585=1,BM$8,BN$8))))</f>
        <v>$15-20</v>
      </c>
    </row>
    <row r="586" spans="1:76" hidden="1" x14ac:dyDescent="0.2">
      <c r="A586" s="77" t="str">
        <f t="shared" si="40"/>
        <v>49-0000</v>
      </c>
      <c r="B586" s="77" t="str">
        <f>VLOOKUP(A586,'[1]2- &amp; 3-digit SOC'!$A$1:$B$121,2,FALSE)</f>
        <v>Installation, Maintenance, and Repair Occupations</v>
      </c>
      <c r="C586" s="77" t="str">
        <f t="shared" si="41"/>
        <v>49-0000 Installation, Maintenance, and Repair Occupations</v>
      </c>
      <c r="D586" s="77" t="str">
        <f t="shared" si="42"/>
        <v>49-3000</v>
      </c>
      <c r="E586" s="77" t="str">
        <f>VLOOKUP(D586,'[1]2- &amp; 3-digit SOC'!$A$1:$B$121,2,FALSE)</f>
        <v>Vehicle and Mobile Equipment Mechanics, Installers, and Repairers</v>
      </c>
      <c r="F586" s="77" t="str">
        <f t="shared" si="43"/>
        <v>49-3000 Vehicle and Mobile Equipment Mechanics, Installers, and Repairers</v>
      </c>
      <c r="G586" s="77" t="s">
        <v>1830</v>
      </c>
      <c r="H586" s="77" t="s">
        <v>1831</v>
      </c>
      <c r="I586" s="77" t="s">
        <v>1832</v>
      </c>
      <c r="J586" s="78" t="str">
        <f>CONCATENATE(H586, " (", R586, ")")</f>
        <v>Automotive Service Technicians and Mechanics ($41,992)</v>
      </c>
      <c r="K586" s="70">
        <v>10.48970261</v>
      </c>
      <c r="L586" s="70">
        <v>14.0089285854</v>
      </c>
      <c r="M586" s="70">
        <v>20.188541176899999</v>
      </c>
      <c r="N586" s="70">
        <v>21.581562504899999</v>
      </c>
      <c r="O586" s="70">
        <v>27.509250232900001</v>
      </c>
      <c r="P586" s="70">
        <v>35.097699215200002</v>
      </c>
      <c r="Q586" s="71">
        <v>41992.165647900001</v>
      </c>
      <c r="R586" s="71" t="str">
        <f>TEXT(Q586, "$#,###")</f>
        <v>$41,992</v>
      </c>
      <c r="S586" s="68" t="s">
        <v>89</v>
      </c>
      <c r="T586" s="68" t="s">
        <v>8</v>
      </c>
      <c r="U586" s="68" t="s">
        <v>317</v>
      </c>
      <c r="V586" s="61">
        <v>18387.7070967</v>
      </c>
      <c r="W586" s="61">
        <v>18576.957202699999</v>
      </c>
      <c r="X586" s="61">
        <f>W586-V586</f>
        <v>189.25010599999951</v>
      </c>
      <c r="Y586" s="72">
        <f>X586/V586</f>
        <v>1.0292207995523476E-2</v>
      </c>
      <c r="Z586" s="61">
        <v>18576.957202699999</v>
      </c>
      <c r="AA586" s="61">
        <v>19032.9546261</v>
      </c>
      <c r="AB586" s="61">
        <f>AA586-Z586</f>
        <v>455.99742340000012</v>
      </c>
      <c r="AC586" s="72">
        <f>AB586/Z586</f>
        <v>2.4546400060270628E-2</v>
      </c>
      <c r="AD586" s="61">
        <v>7095.4070023300001</v>
      </c>
      <c r="AE586" s="61">
        <v>1773.85175058</v>
      </c>
      <c r="AF586" s="61">
        <v>4892.41780569</v>
      </c>
      <c r="AG586" s="61">
        <v>1630.8059352299999</v>
      </c>
      <c r="AH586" s="62">
        <v>8.6999999999999994E-2</v>
      </c>
      <c r="AI586" s="61">
        <v>18367.7161996</v>
      </c>
      <c r="AJ586" s="61">
        <v>9724.9489372499993</v>
      </c>
      <c r="AK586" s="63">
        <f>AJ586/AI586</f>
        <v>0.52945879779336869</v>
      </c>
      <c r="AL586" s="73">
        <v>105.9</v>
      </c>
      <c r="AM586" s="74">
        <v>0.963619</v>
      </c>
      <c r="AN586" s="74">
        <v>0.96253100000000003</v>
      </c>
      <c r="AO586" s="75">
        <v>1.13056516444E-2</v>
      </c>
      <c r="AP586" s="75">
        <v>5.2332772924900003E-2</v>
      </c>
      <c r="AQ586" s="75">
        <v>6.8418499009199996E-2</v>
      </c>
      <c r="AR586" s="75">
        <v>0.25690856422399999</v>
      </c>
      <c r="AS586" s="75">
        <v>0.23195367698300001</v>
      </c>
      <c r="AT586" s="75">
        <v>0.21400768211000001</v>
      </c>
      <c r="AU586" s="75">
        <v>0.12935337368899999</v>
      </c>
      <c r="AV586" s="75">
        <v>3.5719779416199998E-2</v>
      </c>
      <c r="AW586" s="61">
        <v>1195</v>
      </c>
      <c r="AX586" s="61">
        <v>1421</v>
      </c>
      <c r="AY586" s="61">
        <v>1285</v>
      </c>
      <c r="AZ586" s="61">
        <v>1411</v>
      </c>
      <c r="BA586" s="61">
        <v>1492</v>
      </c>
      <c r="BB586" s="61">
        <f>SUM(AW586:BA586)</f>
        <v>6804</v>
      </c>
      <c r="BC586" s="61">
        <f>BA586-AW586</f>
        <v>297</v>
      </c>
      <c r="BD586" s="62">
        <f>BC586/AW586</f>
        <v>0.24853556485355649</v>
      </c>
      <c r="BE586" s="67">
        <f>IF(K586&lt;BE$6,1,0)</f>
        <v>1</v>
      </c>
      <c r="BF586" s="67">
        <f>+IF(AND(K586&gt;=BF$5,K586&lt;BF$6),1,0)</f>
        <v>0</v>
      </c>
      <c r="BG586" s="67">
        <f>+IF(AND(K586&gt;=BG$5,K586&lt;BG$6),1,0)</f>
        <v>0</v>
      </c>
      <c r="BH586" s="67">
        <f>+IF(AND(K586&gt;=BH$5,K586&lt;BH$6),1,0)</f>
        <v>0</v>
      </c>
      <c r="BI586" s="67">
        <f>+IF(K586&gt;=BI$6,1,0)</f>
        <v>0</v>
      </c>
      <c r="BJ586" s="67">
        <f>IF(M586&lt;BJ$6,1,0)</f>
        <v>0</v>
      </c>
      <c r="BK586" s="67">
        <f>+IF(AND(M586&gt;=BK$5,M586&lt;BK$6),1,0)</f>
        <v>0</v>
      </c>
      <c r="BL586" s="67">
        <f>+IF(AND(M586&gt;=BL$5,M586&lt;BL$6),1,0)</f>
        <v>1</v>
      </c>
      <c r="BM586" s="67">
        <f>+IF(AND(M586&gt;=BM$5,M586&lt;BM$6),1,0)</f>
        <v>0</v>
      </c>
      <c r="BN586" s="67">
        <f>+IF(M586&gt;=BN$6,1,0)</f>
        <v>0</v>
      </c>
      <c r="BO586" s="67" t="str">
        <f>+IF(M586&gt;=BO$6,"YES","NO")</f>
        <v>NO</v>
      </c>
      <c r="BP586" s="67" t="str">
        <f>+IF(K586&gt;=BP$6,"YES","NO")</f>
        <v>NO</v>
      </c>
      <c r="BQ586" s="67" t="str">
        <f>+IF(ISERROR(VLOOKUP(E586,'[1]Hi Tech List (2020)'!$A$2:$B$84,1,FALSE)),"NO","YES")</f>
        <v>NO</v>
      </c>
      <c r="BR586" s="67" t="str">
        <f>IF(AL586&gt;=BR$6,"YES","NO")</f>
        <v>YES</v>
      </c>
      <c r="BS586" s="67" t="str">
        <f>IF(AB586&gt;BS$6,"YES","NO")</f>
        <v>YES</v>
      </c>
      <c r="BT586" s="67" t="str">
        <f>IF(AC586&gt;BT$6,"YES","NO")</f>
        <v>NO</v>
      </c>
      <c r="BU586" s="67" t="str">
        <f>IF(AD586&gt;BU$6,"YES","NO")</f>
        <v>YES</v>
      </c>
      <c r="BV586" s="67" t="str">
        <f>IF(OR(BS586="YES",BT586="YES",BU586="YES"),"YES","NO")</f>
        <v>YES</v>
      </c>
      <c r="BW586" s="67" t="str">
        <f>+IF(BE586=1,BE$8,IF(BF586=1,BF$8,IF(BG586=1,BG$8,IF(BH586=1,BH$8,BI$8))))</f>
        <v>&lt;$15</v>
      </c>
      <c r="BX586" s="67" t="str">
        <f>+IF(BJ586=1,BJ$8,IF(BK586=1,BK$8,IF(BL586=1,BL$8,IF(BM586=1,BM$8,BN$8))))</f>
        <v>$20-25</v>
      </c>
    </row>
    <row r="587" spans="1:76" ht="25.5" hidden="1" x14ac:dyDescent="0.2">
      <c r="A587" s="77" t="str">
        <f t="shared" si="40"/>
        <v>49-0000</v>
      </c>
      <c r="B587" s="77" t="str">
        <f>VLOOKUP(A587,'[1]2- &amp; 3-digit SOC'!$A$1:$B$121,2,FALSE)</f>
        <v>Installation, Maintenance, and Repair Occupations</v>
      </c>
      <c r="C587" s="77" t="str">
        <f t="shared" si="41"/>
        <v>49-0000 Installation, Maintenance, and Repair Occupations</v>
      </c>
      <c r="D587" s="77" t="str">
        <f t="shared" si="42"/>
        <v>49-3000</v>
      </c>
      <c r="E587" s="77" t="str">
        <f>VLOOKUP(D587,'[1]2- &amp; 3-digit SOC'!$A$1:$B$121,2,FALSE)</f>
        <v>Vehicle and Mobile Equipment Mechanics, Installers, and Repairers</v>
      </c>
      <c r="F587" s="77" t="str">
        <f t="shared" si="43"/>
        <v>49-3000 Vehicle and Mobile Equipment Mechanics, Installers, and Repairers</v>
      </c>
      <c r="G587" s="77" t="s">
        <v>1833</v>
      </c>
      <c r="H587" s="77" t="s">
        <v>1834</v>
      </c>
      <c r="I587" s="77" t="s">
        <v>1835</v>
      </c>
      <c r="J587" s="78" t="str">
        <f>CONCATENATE(H587, " (", R587, ")")</f>
        <v>Bus and Truck Mechanics and Diesel Engine Specialists ($51,790)</v>
      </c>
      <c r="K587" s="70">
        <v>16.516372539500001</v>
      </c>
      <c r="L587" s="70">
        <v>20.002676898400001</v>
      </c>
      <c r="M587" s="70">
        <v>24.899220042700001</v>
      </c>
      <c r="N587" s="70">
        <v>26.808068755699999</v>
      </c>
      <c r="O587" s="70">
        <v>30.563460053</v>
      </c>
      <c r="P587" s="70">
        <v>43.788487469700001</v>
      </c>
      <c r="Q587" s="71">
        <v>51790.377688799999</v>
      </c>
      <c r="R587" s="71" t="str">
        <f>TEXT(Q587, "$#,###")</f>
        <v>$51,790</v>
      </c>
      <c r="S587" s="68" t="s">
        <v>307</v>
      </c>
      <c r="T587" s="68" t="s">
        <v>8</v>
      </c>
      <c r="U587" s="68" t="s">
        <v>648</v>
      </c>
      <c r="V587" s="61">
        <v>7327.5838808300005</v>
      </c>
      <c r="W587" s="61">
        <v>7311.3103926200001</v>
      </c>
      <c r="X587" s="61">
        <f>W587-V587</f>
        <v>-16.273488210000323</v>
      </c>
      <c r="Y587" s="72">
        <f>X587/V587</f>
        <v>-2.2208532136457799E-3</v>
      </c>
      <c r="Z587" s="61">
        <v>7311.3103926200001</v>
      </c>
      <c r="AA587" s="61">
        <v>7630.90445</v>
      </c>
      <c r="AB587" s="61">
        <f>AA587-Z587</f>
        <v>319.59405737999987</v>
      </c>
      <c r="AC587" s="72">
        <f>AB587/Z587</f>
        <v>4.3712281413000396E-2</v>
      </c>
      <c r="AD587" s="61">
        <v>2825.5461069900002</v>
      </c>
      <c r="AE587" s="61">
        <v>706.38652674699995</v>
      </c>
      <c r="AF587" s="61">
        <v>1827.6706712800001</v>
      </c>
      <c r="AG587" s="61">
        <v>609.22355709399994</v>
      </c>
      <c r="AH587" s="62">
        <v>8.2000000000000003E-2</v>
      </c>
      <c r="AI587" s="61">
        <v>7160.7024305599998</v>
      </c>
      <c r="AJ587" s="61">
        <v>3728.4476959200001</v>
      </c>
      <c r="AK587" s="63">
        <f>AJ587/AI587</f>
        <v>0.52068183702313386</v>
      </c>
      <c r="AL587" s="73">
        <v>114.6</v>
      </c>
      <c r="AM587" s="74">
        <v>1.009539</v>
      </c>
      <c r="AN587" s="74">
        <v>1.0095749999999999</v>
      </c>
      <c r="AO587" s="75">
        <v>5.6302575565900003E-3</v>
      </c>
      <c r="AP587" s="75">
        <v>3.0922472782700001E-2</v>
      </c>
      <c r="AQ587" s="75">
        <v>5.54341082811E-2</v>
      </c>
      <c r="AR587" s="75">
        <v>0.231971983833</v>
      </c>
      <c r="AS587" s="75">
        <v>0.22349747559499999</v>
      </c>
      <c r="AT587" s="75">
        <v>0.24176226154800001</v>
      </c>
      <c r="AU587" s="75">
        <v>0.175640331555</v>
      </c>
      <c r="AV587" s="75">
        <v>3.51411088486E-2</v>
      </c>
      <c r="AW587" s="61">
        <v>298</v>
      </c>
      <c r="AX587" s="61">
        <v>329</v>
      </c>
      <c r="AY587" s="61">
        <v>363</v>
      </c>
      <c r="AZ587" s="61">
        <v>351</v>
      </c>
      <c r="BA587" s="61">
        <v>289</v>
      </c>
      <c r="BB587" s="61">
        <f>SUM(AW587:BA587)</f>
        <v>1630</v>
      </c>
      <c r="BC587" s="61">
        <f>BA587-AW587</f>
        <v>-9</v>
      </c>
      <c r="BD587" s="62">
        <f>BC587/AW587</f>
        <v>-3.0201342281879196E-2</v>
      </c>
      <c r="BE587" s="67">
        <f>IF(K587&lt;BE$6,1,0)</f>
        <v>0</v>
      </c>
      <c r="BF587" s="67">
        <f>+IF(AND(K587&gt;=BF$5,K587&lt;BF$6),1,0)</f>
        <v>1</v>
      </c>
      <c r="BG587" s="67">
        <f>+IF(AND(K587&gt;=BG$5,K587&lt;BG$6),1,0)</f>
        <v>0</v>
      </c>
      <c r="BH587" s="67">
        <f>+IF(AND(K587&gt;=BH$5,K587&lt;BH$6),1,0)</f>
        <v>0</v>
      </c>
      <c r="BI587" s="67">
        <f>+IF(K587&gt;=BI$6,1,0)</f>
        <v>0</v>
      </c>
      <c r="BJ587" s="67">
        <f>IF(M587&lt;BJ$6,1,0)</f>
        <v>0</v>
      </c>
      <c r="BK587" s="67">
        <f>+IF(AND(M587&gt;=BK$5,M587&lt;BK$6),1,0)</f>
        <v>0</v>
      </c>
      <c r="BL587" s="67">
        <f>+IF(AND(M587&gt;=BL$5,M587&lt;BL$6),1,0)</f>
        <v>1</v>
      </c>
      <c r="BM587" s="67">
        <f>+IF(AND(M587&gt;=BM$5,M587&lt;BM$6),1,0)</f>
        <v>0</v>
      </c>
      <c r="BN587" s="67">
        <f>+IF(M587&gt;=BN$6,1,0)</f>
        <v>0</v>
      </c>
      <c r="BO587" s="67" t="str">
        <f>+IF(M587&gt;=BO$6,"YES","NO")</f>
        <v>YES</v>
      </c>
      <c r="BP587" s="67" t="str">
        <f>+IF(K587&gt;=BP$6,"YES","NO")</f>
        <v>YES</v>
      </c>
      <c r="BQ587" s="67" t="str">
        <f>+IF(ISERROR(VLOOKUP(E587,'[1]Hi Tech List (2020)'!$A$2:$B$84,1,FALSE)),"NO","YES")</f>
        <v>NO</v>
      </c>
      <c r="BR587" s="67" t="str">
        <f>IF(AL587&gt;=BR$6,"YES","NO")</f>
        <v>YES</v>
      </c>
      <c r="BS587" s="67" t="str">
        <f>IF(AB587&gt;BS$6,"YES","NO")</f>
        <v>YES</v>
      </c>
      <c r="BT587" s="67" t="str">
        <f>IF(AC587&gt;BT$6,"YES","NO")</f>
        <v>NO</v>
      </c>
      <c r="BU587" s="67" t="str">
        <f>IF(AD587&gt;BU$6,"YES","NO")</f>
        <v>YES</v>
      </c>
      <c r="BV587" s="67" t="str">
        <f>IF(OR(BS587="YES",BT587="YES",BU587="YES"),"YES","NO")</f>
        <v>YES</v>
      </c>
      <c r="BW587" s="67" t="str">
        <f>+IF(BE587=1,BE$8,IF(BF587=1,BF$8,IF(BG587=1,BG$8,IF(BH587=1,BH$8,BI$8))))</f>
        <v>$15-20</v>
      </c>
      <c r="BX587" s="67" t="str">
        <f>+IF(BJ587=1,BJ$8,IF(BK587=1,BK$8,IF(BL587=1,BL$8,IF(BM587=1,BM$8,BN$8))))</f>
        <v>$20-25</v>
      </c>
    </row>
    <row r="588" spans="1:76" ht="25.5" hidden="1" x14ac:dyDescent="0.2">
      <c r="A588" s="77" t="str">
        <f t="shared" si="40"/>
        <v>49-0000</v>
      </c>
      <c r="B588" s="77" t="str">
        <f>VLOOKUP(A588,'[1]2- &amp; 3-digit SOC'!$A$1:$B$121,2,FALSE)</f>
        <v>Installation, Maintenance, and Repair Occupations</v>
      </c>
      <c r="C588" s="77" t="str">
        <f t="shared" si="41"/>
        <v>49-0000 Installation, Maintenance, and Repair Occupations</v>
      </c>
      <c r="D588" s="77" t="str">
        <f t="shared" si="42"/>
        <v>49-3000</v>
      </c>
      <c r="E588" s="77" t="str">
        <f>VLOOKUP(D588,'[1]2- &amp; 3-digit SOC'!$A$1:$B$121,2,FALSE)</f>
        <v>Vehicle and Mobile Equipment Mechanics, Installers, and Repairers</v>
      </c>
      <c r="F588" s="77" t="str">
        <f t="shared" si="43"/>
        <v>49-3000 Vehicle and Mobile Equipment Mechanics, Installers, and Repairers</v>
      </c>
      <c r="G588" s="77" t="s">
        <v>1836</v>
      </c>
      <c r="H588" s="77" t="s">
        <v>1837</v>
      </c>
      <c r="I588" s="77" t="s">
        <v>1838</v>
      </c>
      <c r="J588" s="78" t="str">
        <f>CONCATENATE(H588, " (", R588, ")")</f>
        <v>Farm Equipment Mechanics and Service Technicians ($43,215)</v>
      </c>
      <c r="K588" s="70">
        <v>12.5564551133</v>
      </c>
      <c r="L588" s="70">
        <v>14.645141798299999</v>
      </c>
      <c r="M588" s="70">
        <v>20.7762636185</v>
      </c>
      <c r="N588" s="70">
        <v>21.804418734999999</v>
      </c>
      <c r="O588" s="70">
        <v>27.2357651592</v>
      </c>
      <c r="P588" s="70">
        <v>31.667822672300002</v>
      </c>
      <c r="Q588" s="71">
        <v>43214.628326500002</v>
      </c>
      <c r="R588" s="71" t="str">
        <f>TEXT(Q588, "$#,###")</f>
        <v>$43,215</v>
      </c>
      <c r="S588" s="68" t="s">
        <v>307</v>
      </c>
      <c r="T588" s="68" t="s">
        <v>8</v>
      </c>
      <c r="U588" s="68" t="s">
        <v>648</v>
      </c>
      <c r="V588" s="61">
        <v>510.66508392499998</v>
      </c>
      <c r="W588" s="61">
        <v>522.08213725300004</v>
      </c>
      <c r="X588" s="61">
        <f>W588-V588</f>
        <v>11.417053328000065</v>
      </c>
      <c r="Y588" s="72">
        <f>X588/V588</f>
        <v>2.2357223329717325E-2</v>
      </c>
      <c r="Z588" s="61">
        <v>522.08213725300004</v>
      </c>
      <c r="AA588" s="61">
        <v>553.72052503800001</v>
      </c>
      <c r="AB588" s="61">
        <f>AA588-Z588</f>
        <v>31.638387784999964</v>
      </c>
      <c r="AC588" s="72">
        <f>AB588/Z588</f>
        <v>6.0600402747868883E-2</v>
      </c>
      <c r="AD588" s="61">
        <v>233.29458911899999</v>
      </c>
      <c r="AE588" s="61">
        <v>58.323647279699998</v>
      </c>
      <c r="AF588" s="61">
        <v>141.00454145</v>
      </c>
      <c r="AG588" s="61">
        <v>47.001513816500001</v>
      </c>
      <c r="AH588" s="62">
        <v>8.7999999999999995E-2</v>
      </c>
      <c r="AI588" s="61">
        <v>506.93877229899999</v>
      </c>
      <c r="AJ588" s="61">
        <v>228.95291530399999</v>
      </c>
      <c r="AK588" s="63">
        <f>AJ588/AI588</f>
        <v>0.45163820132692506</v>
      </c>
      <c r="AL588" s="73">
        <v>111.3</v>
      </c>
      <c r="AM588" s="74">
        <v>0.51965899999999998</v>
      </c>
      <c r="AN588" s="74">
        <v>0.53245200000000004</v>
      </c>
      <c r="AO588" s="76" t="s">
        <v>90</v>
      </c>
      <c r="AP588" s="75">
        <v>2.5230610709600001E-2</v>
      </c>
      <c r="AQ588" s="75">
        <v>4.0525762503800002E-2</v>
      </c>
      <c r="AR588" s="75">
        <v>0.201274743698</v>
      </c>
      <c r="AS588" s="75">
        <v>0.23690833514500001</v>
      </c>
      <c r="AT588" s="75">
        <v>0.249769591235</v>
      </c>
      <c r="AU588" s="75">
        <v>0.189402977863</v>
      </c>
      <c r="AV588" s="75">
        <v>5.3622920103000002E-2</v>
      </c>
      <c r="AW588" s="61">
        <v>0</v>
      </c>
      <c r="AX588" s="61">
        <v>0</v>
      </c>
      <c r="AY588" s="61">
        <v>0</v>
      </c>
      <c r="AZ588" s="61">
        <v>0</v>
      </c>
      <c r="BA588" s="61">
        <v>0</v>
      </c>
      <c r="BB588" s="61">
        <f>SUM(AW588:BA588)</f>
        <v>0</v>
      </c>
      <c r="BC588" s="61">
        <f>BA588-AW588</f>
        <v>0</v>
      </c>
      <c r="BD588" s="62">
        <v>0</v>
      </c>
      <c r="BE588" s="67">
        <f>IF(K588&lt;BE$6,1,0)</f>
        <v>1</v>
      </c>
      <c r="BF588" s="67">
        <f>+IF(AND(K588&gt;=BF$5,K588&lt;BF$6),1,0)</f>
        <v>0</v>
      </c>
      <c r="BG588" s="67">
        <f>+IF(AND(K588&gt;=BG$5,K588&lt;BG$6),1,0)</f>
        <v>0</v>
      </c>
      <c r="BH588" s="67">
        <f>+IF(AND(K588&gt;=BH$5,K588&lt;BH$6),1,0)</f>
        <v>0</v>
      </c>
      <c r="BI588" s="67">
        <f>+IF(K588&gt;=BI$6,1,0)</f>
        <v>0</v>
      </c>
      <c r="BJ588" s="67">
        <f>IF(M588&lt;BJ$6,1,0)</f>
        <v>0</v>
      </c>
      <c r="BK588" s="67">
        <f>+IF(AND(M588&gt;=BK$5,M588&lt;BK$6),1,0)</f>
        <v>0</v>
      </c>
      <c r="BL588" s="67">
        <f>+IF(AND(M588&gt;=BL$5,M588&lt;BL$6),1,0)</f>
        <v>1</v>
      </c>
      <c r="BM588" s="67">
        <f>+IF(AND(M588&gt;=BM$5,M588&lt;BM$6),1,0)</f>
        <v>0</v>
      </c>
      <c r="BN588" s="67">
        <f>+IF(M588&gt;=BN$6,1,0)</f>
        <v>0</v>
      </c>
      <c r="BO588" s="67" t="str">
        <f>+IF(M588&gt;=BO$6,"YES","NO")</f>
        <v>NO</v>
      </c>
      <c r="BP588" s="67" t="str">
        <f>+IF(K588&gt;=BP$6,"YES","NO")</f>
        <v>NO</v>
      </c>
      <c r="BQ588" s="67" t="str">
        <f>+IF(ISERROR(VLOOKUP(E588,'[1]Hi Tech List (2020)'!$A$2:$B$84,1,FALSE)),"NO","YES")</f>
        <v>NO</v>
      </c>
      <c r="BR588" s="67" t="str">
        <f>IF(AL588&gt;=BR$6,"YES","NO")</f>
        <v>YES</v>
      </c>
      <c r="BS588" s="67" t="str">
        <f>IF(AB588&gt;BS$6,"YES","NO")</f>
        <v>NO</v>
      </c>
      <c r="BT588" s="67" t="str">
        <f>IF(AC588&gt;BT$6,"YES","NO")</f>
        <v>NO</v>
      </c>
      <c r="BU588" s="67" t="str">
        <f>IF(AD588&gt;BU$6,"YES","NO")</f>
        <v>YES</v>
      </c>
      <c r="BV588" s="67" t="str">
        <f>IF(OR(BS588="YES",BT588="YES",BU588="YES"),"YES","NO")</f>
        <v>YES</v>
      </c>
      <c r="BW588" s="67" t="str">
        <f>+IF(BE588=1,BE$8,IF(BF588=1,BF$8,IF(BG588=1,BG$8,IF(BH588=1,BH$8,BI$8))))</f>
        <v>&lt;$15</v>
      </c>
      <c r="BX588" s="67" t="str">
        <f>+IF(BJ588=1,BJ$8,IF(BK588=1,BK$8,IF(BL588=1,BL$8,IF(BM588=1,BM$8,BN$8))))</f>
        <v>$20-25</v>
      </c>
    </row>
    <row r="589" spans="1:76" ht="25.5" hidden="1" x14ac:dyDescent="0.2">
      <c r="A589" s="77" t="str">
        <f t="shared" si="40"/>
        <v>49-0000</v>
      </c>
      <c r="B589" s="77" t="str">
        <f>VLOOKUP(A589,'[1]2- &amp; 3-digit SOC'!$A$1:$B$121,2,FALSE)</f>
        <v>Installation, Maintenance, and Repair Occupations</v>
      </c>
      <c r="C589" s="77" t="str">
        <f t="shared" si="41"/>
        <v>49-0000 Installation, Maintenance, and Repair Occupations</v>
      </c>
      <c r="D589" s="77" t="str">
        <f t="shared" si="42"/>
        <v>49-3000</v>
      </c>
      <c r="E589" s="77" t="str">
        <f>VLOOKUP(D589,'[1]2- &amp; 3-digit SOC'!$A$1:$B$121,2,FALSE)</f>
        <v>Vehicle and Mobile Equipment Mechanics, Installers, and Repairers</v>
      </c>
      <c r="F589" s="77" t="str">
        <f t="shared" si="43"/>
        <v>49-3000 Vehicle and Mobile Equipment Mechanics, Installers, and Repairers</v>
      </c>
      <c r="G589" s="77" t="s">
        <v>1839</v>
      </c>
      <c r="H589" s="77" t="s">
        <v>1840</v>
      </c>
      <c r="I589" s="77" t="s">
        <v>1841</v>
      </c>
      <c r="J589" s="78" t="str">
        <f>CONCATENATE(H589, " (", R589, ")")</f>
        <v>Mobile Heavy Equipment Mechanics, Except Engines ($50,944)</v>
      </c>
      <c r="K589" s="70">
        <v>16.0749661266</v>
      </c>
      <c r="L589" s="70">
        <v>19.6035229079</v>
      </c>
      <c r="M589" s="70">
        <v>24.4922109878</v>
      </c>
      <c r="N589" s="70">
        <v>25.558884982999999</v>
      </c>
      <c r="O589" s="70">
        <v>29.6756728334</v>
      </c>
      <c r="P589" s="70">
        <v>36.824890141399997</v>
      </c>
      <c r="Q589" s="71">
        <v>50943.798854599998</v>
      </c>
      <c r="R589" s="71" t="str">
        <f>TEXT(Q589, "$#,###")</f>
        <v>$50,944</v>
      </c>
      <c r="S589" s="68" t="s">
        <v>307</v>
      </c>
      <c r="T589" s="68" t="s">
        <v>8</v>
      </c>
      <c r="U589" s="68" t="s">
        <v>648</v>
      </c>
      <c r="V589" s="61">
        <v>4231.3291377599999</v>
      </c>
      <c r="W589" s="61">
        <v>4378.5650934799996</v>
      </c>
      <c r="X589" s="61">
        <f>W589-V589</f>
        <v>147.23595571999977</v>
      </c>
      <c r="Y589" s="72">
        <f>X589/V589</f>
        <v>3.4796620855153851E-2</v>
      </c>
      <c r="Z589" s="61">
        <v>4378.5650934799996</v>
      </c>
      <c r="AA589" s="61">
        <v>4532.5219563999999</v>
      </c>
      <c r="AB589" s="61">
        <f>AA589-Z589</f>
        <v>153.95686292000028</v>
      </c>
      <c r="AC589" s="72">
        <f>AB589/Z589</f>
        <v>3.5161487755258722E-2</v>
      </c>
      <c r="AD589" s="61">
        <v>1742.6540229899999</v>
      </c>
      <c r="AE589" s="61">
        <v>435.66350574799998</v>
      </c>
      <c r="AF589" s="61">
        <v>1171.7126880799999</v>
      </c>
      <c r="AG589" s="61">
        <v>390.57089602799999</v>
      </c>
      <c r="AH589" s="62">
        <v>8.7999999999999995E-2</v>
      </c>
      <c r="AI589" s="61">
        <v>4293.9592555500003</v>
      </c>
      <c r="AJ589" s="61">
        <v>2066.02996889</v>
      </c>
      <c r="AK589" s="63">
        <f>AJ589/AI589</f>
        <v>0.48114801420614978</v>
      </c>
      <c r="AL589" s="73">
        <v>109.6</v>
      </c>
      <c r="AM589" s="74">
        <v>1.066659</v>
      </c>
      <c r="AN589" s="74">
        <v>1.0628850000000001</v>
      </c>
      <c r="AO589" s="75">
        <v>3.8062140985800001E-3</v>
      </c>
      <c r="AP589" s="75">
        <v>2.42915631876E-2</v>
      </c>
      <c r="AQ589" s="75">
        <v>4.1533024040399998E-2</v>
      </c>
      <c r="AR589" s="75">
        <v>0.205277260947</v>
      </c>
      <c r="AS589" s="75">
        <v>0.23476926359</v>
      </c>
      <c r="AT589" s="75">
        <v>0.248408263002</v>
      </c>
      <c r="AU589" s="75">
        <v>0.193850581706</v>
      </c>
      <c r="AV589" s="75">
        <v>4.8063829429300001E-2</v>
      </c>
      <c r="AW589" s="61">
        <v>0</v>
      </c>
      <c r="AX589" s="61">
        <v>0</v>
      </c>
      <c r="AY589" s="61">
        <v>0</v>
      </c>
      <c r="AZ589" s="61">
        <v>0</v>
      </c>
      <c r="BA589" s="61">
        <v>0</v>
      </c>
      <c r="BB589" s="61">
        <f>SUM(AW589:BA589)</f>
        <v>0</v>
      </c>
      <c r="BC589" s="61">
        <f>BA589-AW589</f>
        <v>0</v>
      </c>
      <c r="BD589" s="62">
        <v>0</v>
      </c>
      <c r="BE589" s="67">
        <f>IF(K589&lt;BE$6,1,0)</f>
        <v>0</v>
      </c>
      <c r="BF589" s="67">
        <f>+IF(AND(K589&gt;=BF$5,K589&lt;BF$6),1,0)</f>
        <v>1</v>
      </c>
      <c r="BG589" s="67">
        <f>+IF(AND(K589&gt;=BG$5,K589&lt;BG$6),1,0)</f>
        <v>0</v>
      </c>
      <c r="BH589" s="67">
        <f>+IF(AND(K589&gt;=BH$5,K589&lt;BH$6),1,0)</f>
        <v>0</v>
      </c>
      <c r="BI589" s="67">
        <f>+IF(K589&gt;=BI$6,1,0)</f>
        <v>0</v>
      </c>
      <c r="BJ589" s="67">
        <f>IF(M589&lt;BJ$6,1,0)</f>
        <v>0</v>
      </c>
      <c r="BK589" s="67">
        <f>+IF(AND(M589&gt;=BK$5,M589&lt;BK$6),1,0)</f>
        <v>0</v>
      </c>
      <c r="BL589" s="67">
        <f>+IF(AND(M589&gt;=BL$5,M589&lt;BL$6),1,0)</f>
        <v>1</v>
      </c>
      <c r="BM589" s="67">
        <f>+IF(AND(M589&gt;=BM$5,M589&lt;BM$6),1,0)</f>
        <v>0</v>
      </c>
      <c r="BN589" s="67">
        <f>+IF(M589&gt;=BN$6,1,0)</f>
        <v>0</v>
      </c>
      <c r="BO589" s="67" t="str">
        <f>+IF(M589&gt;=BO$6,"YES","NO")</f>
        <v>YES</v>
      </c>
      <c r="BP589" s="67" t="str">
        <f>+IF(K589&gt;=BP$6,"YES","NO")</f>
        <v>YES</v>
      </c>
      <c r="BQ589" s="67" t="str">
        <f>+IF(ISERROR(VLOOKUP(E589,'[1]Hi Tech List (2020)'!$A$2:$B$84,1,FALSE)),"NO","YES")</f>
        <v>NO</v>
      </c>
      <c r="BR589" s="67" t="str">
        <f>IF(AL589&gt;=BR$6,"YES","NO")</f>
        <v>YES</v>
      </c>
      <c r="BS589" s="67" t="str">
        <f>IF(AB589&gt;BS$6,"YES","NO")</f>
        <v>YES</v>
      </c>
      <c r="BT589" s="67" t="str">
        <f>IF(AC589&gt;BT$6,"YES","NO")</f>
        <v>NO</v>
      </c>
      <c r="BU589" s="67" t="str">
        <f>IF(AD589&gt;BU$6,"YES","NO")</f>
        <v>YES</v>
      </c>
      <c r="BV589" s="67" t="str">
        <f>IF(OR(BS589="YES",BT589="YES",BU589="YES"),"YES","NO")</f>
        <v>YES</v>
      </c>
      <c r="BW589" s="67" t="str">
        <f>+IF(BE589=1,BE$8,IF(BF589=1,BF$8,IF(BG589=1,BG$8,IF(BH589=1,BH$8,BI$8))))</f>
        <v>$15-20</v>
      </c>
      <c r="BX589" s="67" t="str">
        <f>+IF(BJ589=1,BJ$8,IF(BK589=1,BK$8,IF(BL589=1,BL$8,IF(BM589=1,BM$8,BN$8))))</f>
        <v>$20-25</v>
      </c>
    </row>
    <row r="590" spans="1:76" hidden="1" x14ac:dyDescent="0.2">
      <c r="A590" s="77" t="str">
        <f t="shared" si="40"/>
        <v>49-0000</v>
      </c>
      <c r="B590" s="77" t="str">
        <f>VLOOKUP(A590,'[1]2- &amp; 3-digit SOC'!$A$1:$B$121,2,FALSE)</f>
        <v>Installation, Maintenance, and Repair Occupations</v>
      </c>
      <c r="C590" s="77" t="str">
        <f t="shared" si="41"/>
        <v>49-0000 Installation, Maintenance, and Repair Occupations</v>
      </c>
      <c r="D590" s="77" t="str">
        <f t="shared" si="42"/>
        <v>49-3000</v>
      </c>
      <c r="E590" s="77" t="str">
        <f>VLOOKUP(D590,'[1]2- &amp; 3-digit SOC'!$A$1:$B$121,2,FALSE)</f>
        <v>Vehicle and Mobile Equipment Mechanics, Installers, and Repairers</v>
      </c>
      <c r="F590" s="77" t="str">
        <f t="shared" si="43"/>
        <v>49-3000 Vehicle and Mobile Equipment Mechanics, Installers, and Repairers</v>
      </c>
      <c r="G590" s="77" t="s">
        <v>1842</v>
      </c>
      <c r="H590" s="77" t="s">
        <v>1843</v>
      </c>
      <c r="I590" s="77" t="s">
        <v>1844</v>
      </c>
      <c r="J590" s="78" t="str">
        <f>CONCATENATE(H590, " (", R590, ")")</f>
        <v>Rail Car Repairers ($37,315)</v>
      </c>
      <c r="K590" s="70">
        <v>12.812123547600001</v>
      </c>
      <c r="L590" s="70">
        <v>14.606882473100001</v>
      </c>
      <c r="M590" s="70">
        <v>17.9397942198</v>
      </c>
      <c r="N590" s="70">
        <v>18.2846579134</v>
      </c>
      <c r="O590" s="70">
        <v>21.892884873900002</v>
      </c>
      <c r="P590" s="70">
        <v>24.270935053399999</v>
      </c>
      <c r="Q590" s="71">
        <v>37314.771977099997</v>
      </c>
      <c r="R590" s="71" t="str">
        <f>TEXT(Q590, "$#,###")</f>
        <v>$37,315</v>
      </c>
      <c r="S590" s="68" t="s">
        <v>307</v>
      </c>
      <c r="T590" s="68" t="s">
        <v>8</v>
      </c>
      <c r="U590" s="68" t="s">
        <v>648</v>
      </c>
      <c r="V590" s="61">
        <v>570.60198457599995</v>
      </c>
      <c r="W590" s="61">
        <v>488.90947543999999</v>
      </c>
      <c r="X590" s="61">
        <f>W590-V590</f>
        <v>-81.692509135999956</v>
      </c>
      <c r="Y590" s="72">
        <f>X590/V590</f>
        <v>-0.14316898879470882</v>
      </c>
      <c r="Z590" s="61">
        <v>488.90947543999999</v>
      </c>
      <c r="AA590" s="61">
        <v>504.42946210299999</v>
      </c>
      <c r="AB590" s="61">
        <f>AA590-Z590</f>
        <v>15.519986662999997</v>
      </c>
      <c r="AC590" s="72">
        <f>AB590/Z590</f>
        <v>3.1744090557935284E-2</v>
      </c>
      <c r="AD590" s="61">
        <v>197.82972917999999</v>
      </c>
      <c r="AE590" s="61">
        <v>49.457432294999997</v>
      </c>
      <c r="AF590" s="61">
        <v>130.38907793999999</v>
      </c>
      <c r="AG590" s="61">
        <v>43.463025979900003</v>
      </c>
      <c r="AH590" s="62">
        <v>8.7999999999999995E-2</v>
      </c>
      <c r="AI590" s="61">
        <v>483.578691263</v>
      </c>
      <c r="AJ590" s="61">
        <v>341.69753255099999</v>
      </c>
      <c r="AK590" s="63">
        <f>AJ590/AI590</f>
        <v>0.70660171493198354</v>
      </c>
      <c r="AL590" s="73">
        <v>113.7</v>
      </c>
      <c r="AM590" s="74">
        <v>0.72992299999999999</v>
      </c>
      <c r="AN590" s="74">
        <v>0.72990200000000005</v>
      </c>
      <c r="AO590" s="76" t="s">
        <v>90</v>
      </c>
      <c r="AP590" s="75">
        <v>3.8871164065799997E-2</v>
      </c>
      <c r="AQ590" s="75">
        <v>5.0399996931400001E-2</v>
      </c>
      <c r="AR590" s="75">
        <v>0.20339477468700001</v>
      </c>
      <c r="AS590" s="75">
        <v>0.23191588536400001</v>
      </c>
      <c r="AT590" s="75">
        <v>0.27409233316100001</v>
      </c>
      <c r="AU590" s="75">
        <v>0.16488404210400001</v>
      </c>
      <c r="AV590" s="75">
        <v>3.2031557448799999E-2</v>
      </c>
      <c r="AW590" s="61">
        <v>0</v>
      </c>
      <c r="AX590" s="61">
        <v>0</v>
      </c>
      <c r="AY590" s="61">
        <v>0</v>
      </c>
      <c r="AZ590" s="61">
        <v>0</v>
      </c>
      <c r="BA590" s="61">
        <v>0</v>
      </c>
      <c r="BB590" s="61">
        <f>SUM(AW590:BA590)</f>
        <v>0</v>
      </c>
      <c r="BC590" s="61">
        <f>BA590-AW590</f>
        <v>0</v>
      </c>
      <c r="BD590" s="62">
        <v>0</v>
      </c>
      <c r="BE590" s="67">
        <f>IF(K590&lt;BE$6,1,0)</f>
        <v>1</v>
      </c>
      <c r="BF590" s="67">
        <f>+IF(AND(K590&gt;=BF$5,K590&lt;BF$6),1,0)</f>
        <v>0</v>
      </c>
      <c r="BG590" s="67">
        <f>+IF(AND(K590&gt;=BG$5,K590&lt;BG$6),1,0)</f>
        <v>0</v>
      </c>
      <c r="BH590" s="67">
        <f>+IF(AND(K590&gt;=BH$5,K590&lt;BH$6),1,0)</f>
        <v>0</v>
      </c>
      <c r="BI590" s="67">
        <f>+IF(K590&gt;=BI$6,1,0)</f>
        <v>0</v>
      </c>
      <c r="BJ590" s="67">
        <f>IF(M590&lt;BJ$6,1,0)</f>
        <v>0</v>
      </c>
      <c r="BK590" s="67">
        <f>+IF(AND(M590&gt;=BK$5,M590&lt;BK$6),1,0)</f>
        <v>1</v>
      </c>
      <c r="BL590" s="67">
        <f>+IF(AND(M590&gt;=BL$5,M590&lt;BL$6),1,0)</f>
        <v>0</v>
      </c>
      <c r="BM590" s="67">
        <f>+IF(AND(M590&gt;=BM$5,M590&lt;BM$6),1,0)</f>
        <v>0</v>
      </c>
      <c r="BN590" s="67">
        <f>+IF(M590&gt;=BN$6,1,0)</f>
        <v>0</v>
      </c>
      <c r="BO590" s="67" t="str">
        <f>+IF(M590&gt;=BO$6,"YES","NO")</f>
        <v>NO</v>
      </c>
      <c r="BP590" s="67" t="str">
        <f>+IF(K590&gt;=BP$6,"YES","NO")</f>
        <v>NO</v>
      </c>
      <c r="BQ590" s="67" t="str">
        <f>+IF(ISERROR(VLOOKUP(E590,'[1]Hi Tech List (2020)'!$A$2:$B$84,1,FALSE)),"NO","YES")</f>
        <v>NO</v>
      </c>
      <c r="BR590" s="67" t="str">
        <f>IF(AL590&gt;=BR$6,"YES","NO")</f>
        <v>YES</v>
      </c>
      <c r="BS590" s="67" t="str">
        <f>IF(AB590&gt;BS$6,"YES","NO")</f>
        <v>NO</v>
      </c>
      <c r="BT590" s="67" t="str">
        <f>IF(AC590&gt;BT$6,"YES","NO")</f>
        <v>NO</v>
      </c>
      <c r="BU590" s="67" t="str">
        <f>IF(AD590&gt;BU$6,"YES","NO")</f>
        <v>YES</v>
      </c>
      <c r="BV590" s="67" t="str">
        <f>IF(OR(BS590="YES",BT590="YES",BU590="YES"),"YES","NO")</f>
        <v>YES</v>
      </c>
      <c r="BW590" s="67" t="str">
        <f>+IF(BE590=1,BE$8,IF(BF590=1,BF$8,IF(BG590=1,BG$8,IF(BH590=1,BH$8,BI$8))))</f>
        <v>&lt;$15</v>
      </c>
      <c r="BX590" s="67" t="str">
        <f>+IF(BJ590=1,BJ$8,IF(BK590=1,BK$8,IF(BL590=1,BL$8,IF(BM590=1,BM$8,BN$8))))</f>
        <v>$15-20</v>
      </c>
    </row>
    <row r="591" spans="1:76" hidden="1" x14ac:dyDescent="0.2">
      <c r="A591" s="77" t="str">
        <f t="shared" si="40"/>
        <v>49-0000</v>
      </c>
      <c r="B591" s="77" t="str">
        <f>VLOOKUP(A591,'[1]2- &amp; 3-digit SOC'!$A$1:$B$121,2,FALSE)</f>
        <v>Installation, Maintenance, and Repair Occupations</v>
      </c>
      <c r="C591" s="77" t="str">
        <f t="shared" si="41"/>
        <v>49-0000 Installation, Maintenance, and Repair Occupations</v>
      </c>
      <c r="D591" s="77" t="str">
        <f t="shared" si="42"/>
        <v>49-3000</v>
      </c>
      <c r="E591" s="77" t="str">
        <f>VLOOKUP(D591,'[1]2- &amp; 3-digit SOC'!$A$1:$B$121,2,FALSE)</f>
        <v>Vehicle and Mobile Equipment Mechanics, Installers, and Repairers</v>
      </c>
      <c r="F591" s="77" t="str">
        <f t="shared" si="43"/>
        <v>49-3000 Vehicle and Mobile Equipment Mechanics, Installers, and Repairers</v>
      </c>
      <c r="G591" s="77" t="s">
        <v>1845</v>
      </c>
      <c r="H591" s="77" t="s">
        <v>1846</v>
      </c>
      <c r="I591" s="77" t="s">
        <v>1847</v>
      </c>
      <c r="J591" s="78" t="str">
        <f>CONCATENATE(H591, " (", R591, ")")</f>
        <v>Motorboat Mechanics and Service Technicians ($36,673)</v>
      </c>
      <c r="K591" s="70">
        <v>9.2879877403800002</v>
      </c>
      <c r="L591" s="70">
        <v>14.1363269595</v>
      </c>
      <c r="M591" s="70">
        <v>17.631202571399999</v>
      </c>
      <c r="N591" s="70">
        <v>21.735736414800002</v>
      </c>
      <c r="O591" s="70">
        <v>25.960417302100002</v>
      </c>
      <c r="P591" s="70">
        <v>42.103632949900003</v>
      </c>
      <c r="Q591" s="71">
        <v>36672.901348599997</v>
      </c>
      <c r="R591" s="71" t="str">
        <f>TEXT(Q591, "$#,###")</f>
        <v>$36,673</v>
      </c>
      <c r="S591" s="68" t="s">
        <v>307</v>
      </c>
      <c r="T591" s="68" t="s">
        <v>8</v>
      </c>
      <c r="U591" s="68" t="s">
        <v>648</v>
      </c>
      <c r="V591" s="61">
        <v>414.010873608</v>
      </c>
      <c r="W591" s="61">
        <v>394.56294783700002</v>
      </c>
      <c r="X591" s="61">
        <f>W591-V591</f>
        <v>-19.447925770999973</v>
      </c>
      <c r="Y591" s="72">
        <f>X591/V591</f>
        <v>-4.697443234163446E-2</v>
      </c>
      <c r="Z591" s="61">
        <v>394.56294783700002</v>
      </c>
      <c r="AA591" s="61">
        <v>399.21085404799999</v>
      </c>
      <c r="AB591" s="61">
        <f>AA591-Z591</f>
        <v>4.6479062109999632</v>
      </c>
      <c r="AC591" s="72">
        <f>AB591/Z591</f>
        <v>1.1779885152622299E-2</v>
      </c>
      <c r="AD591" s="61">
        <v>163.20079631600001</v>
      </c>
      <c r="AE591" s="61">
        <v>40.8001990789</v>
      </c>
      <c r="AF591" s="61">
        <v>111.658090512</v>
      </c>
      <c r="AG591" s="61">
        <v>37.219363503799997</v>
      </c>
      <c r="AH591" s="62">
        <v>9.4E-2</v>
      </c>
      <c r="AI591" s="61">
        <v>393.69460434899997</v>
      </c>
      <c r="AJ591" s="61">
        <v>190.96981627400001</v>
      </c>
      <c r="AK591" s="63">
        <f>AJ591/AI591</f>
        <v>0.48507095135271466</v>
      </c>
      <c r="AL591" s="73">
        <v>114.3</v>
      </c>
      <c r="AM591" s="74">
        <v>0.57968200000000003</v>
      </c>
      <c r="AN591" s="74">
        <v>0.57237800000000005</v>
      </c>
      <c r="AO591" s="76" t="s">
        <v>90</v>
      </c>
      <c r="AP591" s="75">
        <v>2.9963083027300001E-2</v>
      </c>
      <c r="AQ591" s="75">
        <v>4.7097881662100001E-2</v>
      </c>
      <c r="AR591" s="75">
        <v>0.25507475693300002</v>
      </c>
      <c r="AS591" s="75">
        <v>0.2177336453</v>
      </c>
      <c r="AT591" s="75">
        <v>0.18214421423800001</v>
      </c>
      <c r="AU591" s="75">
        <v>0.16986228931299999</v>
      </c>
      <c r="AV591" s="75">
        <v>8.8459171778500004E-2</v>
      </c>
      <c r="AW591" s="61">
        <v>6</v>
      </c>
      <c r="AX591" s="61">
        <v>2</v>
      </c>
      <c r="AY591" s="61">
        <v>4</v>
      </c>
      <c r="AZ591" s="61">
        <v>6</v>
      </c>
      <c r="BA591" s="61">
        <v>3</v>
      </c>
      <c r="BB591" s="61">
        <f>SUM(AW591:BA591)</f>
        <v>21</v>
      </c>
      <c r="BC591" s="61">
        <f>BA591-AW591</f>
        <v>-3</v>
      </c>
      <c r="BD591" s="62">
        <f>BC591/AW591</f>
        <v>-0.5</v>
      </c>
      <c r="BE591" s="67">
        <f>IF(K591&lt;BE$6,1,0)</f>
        <v>1</v>
      </c>
      <c r="BF591" s="67">
        <f>+IF(AND(K591&gt;=BF$5,K591&lt;BF$6),1,0)</f>
        <v>0</v>
      </c>
      <c r="BG591" s="67">
        <f>+IF(AND(K591&gt;=BG$5,K591&lt;BG$6),1,0)</f>
        <v>0</v>
      </c>
      <c r="BH591" s="67">
        <f>+IF(AND(K591&gt;=BH$5,K591&lt;BH$6),1,0)</f>
        <v>0</v>
      </c>
      <c r="BI591" s="67">
        <f>+IF(K591&gt;=BI$6,1,0)</f>
        <v>0</v>
      </c>
      <c r="BJ591" s="67">
        <f>IF(M591&lt;BJ$6,1,0)</f>
        <v>0</v>
      </c>
      <c r="BK591" s="67">
        <f>+IF(AND(M591&gt;=BK$5,M591&lt;BK$6),1,0)</f>
        <v>1</v>
      </c>
      <c r="BL591" s="67">
        <f>+IF(AND(M591&gt;=BL$5,M591&lt;BL$6),1,0)</f>
        <v>0</v>
      </c>
      <c r="BM591" s="67">
        <f>+IF(AND(M591&gt;=BM$5,M591&lt;BM$6),1,0)</f>
        <v>0</v>
      </c>
      <c r="BN591" s="67">
        <f>+IF(M591&gt;=BN$6,1,0)</f>
        <v>0</v>
      </c>
      <c r="BO591" s="67" t="str">
        <f>+IF(M591&gt;=BO$6,"YES","NO")</f>
        <v>NO</v>
      </c>
      <c r="BP591" s="67" t="str">
        <f>+IF(K591&gt;=BP$6,"YES","NO")</f>
        <v>NO</v>
      </c>
      <c r="BQ591" s="67" t="str">
        <f>+IF(ISERROR(VLOOKUP(E591,'[1]Hi Tech List (2020)'!$A$2:$B$84,1,FALSE)),"NO","YES")</f>
        <v>NO</v>
      </c>
      <c r="BR591" s="67" t="str">
        <f>IF(AL591&gt;=BR$6,"YES","NO")</f>
        <v>YES</v>
      </c>
      <c r="BS591" s="67" t="str">
        <f>IF(AB591&gt;BS$6,"YES","NO")</f>
        <v>NO</v>
      </c>
      <c r="BT591" s="67" t="str">
        <f>IF(AC591&gt;BT$6,"YES","NO")</f>
        <v>NO</v>
      </c>
      <c r="BU591" s="67" t="str">
        <f>IF(AD591&gt;BU$6,"YES","NO")</f>
        <v>YES</v>
      </c>
      <c r="BV591" s="67" t="str">
        <f>IF(OR(BS591="YES",BT591="YES",BU591="YES"),"YES","NO")</f>
        <v>YES</v>
      </c>
      <c r="BW591" s="67" t="str">
        <f>+IF(BE591=1,BE$8,IF(BF591=1,BF$8,IF(BG591=1,BG$8,IF(BH591=1,BH$8,BI$8))))</f>
        <v>&lt;$15</v>
      </c>
      <c r="BX591" s="67" t="str">
        <f>+IF(BJ591=1,BJ$8,IF(BK591=1,BK$8,IF(BL591=1,BL$8,IF(BM591=1,BM$8,BN$8))))</f>
        <v>$15-20</v>
      </c>
    </row>
    <row r="592" spans="1:76" hidden="1" x14ac:dyDescent="0.2">
      <c r="A592" s="77" t="str">
        <f t="shared" si="40"/>
        <v>49-0000</v>
      </c>
      <c r="B592" s="77" t="str">
        <f>VLOOKUP(A592,'[1]2- &amp; 3-digit SOC'!$A$1:$B$121,2,FALSE)</f>
        <v>Installation, Maintenance, and Repair Occupations</v>
      </c>
      <c r="C592" s="77" t="str">
        <f t="shared" si="41"/>
        <v>49-0000 Installation, Maintenance, and Repair Occupations</v>
      </c>
      <c r="D592" s="77" t="str">
        <f t="shared" si="42"/>
        <v>49-3000</v>
      </c>
      <c r="E592" s="77" t="str">
        <f>VLOOKUP(D592,'[1]2- &amp; 3-digit SOC'!$A$1:$B$121,2,FALSE)</f>
        <v>Vehicle and Mobile Equipment Mechanics, Installers, and Repairers</v>
      </c>
      <c r="F592" s="77" t="str">
        <f t="shared" si="43"/>
        <v>49-3000 Vehicle and Mobile Equipment Mechanics, Installers, and Repairers</v>
      </c>
      <c r="G592" s="77" t="s">
        <v>1848</v>
      </c>
      <c r="H592" s="77" t="s">
        <v>1849</v>
      </c>
      <c r="I592" s="77" t="s">
        <v>1850</v>
      </c>
      <c r="J592" s="78" t="str">
        <f>CONCATENATE(H592, " (", R592, ")")</f>
        <v>Motorcycle Mechanics ($36,298)</v>
      </c>
      <c r="K592" s="70">
        <v>10.3684067041</v>
      </c>
      <c r="L592" s="70">
        <v>13.6599607953</v>
      </c>
      <c r="M592" s="70">
        <v>17.451190972399999</v>
      </c>
      <c r="N592" s="70">
        <v>19.611400202999999</v>
      </c>
      <c r="O592" s="70">
        <v>25.441917478899999</v>
      </c>
      <c r="P592" s="70">
        <v>33.066261463300002</v>
      </c>
      <c r="Q592" s="71">
        <v>36298.477222599999</v>
      </c>
      <c r="R592" s="71" t="str">
        <f>TEXT(Q592, "$#,###")</f>
        <v>$36,298</v>
      </c>
      <c r="S592" s="68" t="s">
        <v>89</v>
      </c>
      <c r="T592" s="68" t="s">
        <v>8</v>
      </c>
      <c r="U592" s="68" t="s">
        <v>317</v>
      </c>
      <c r="V592" s="61">
        <v>230.580521336</v>
      </c>
      <c r="W592" s="61">
        <v>172.80948992500001</v>
      </c>
      <c r="X592" s="61">
        <f>W592-V592</f>
        <v>-57.771031410999996</v>
      </c>
      <c r="Y592" s="72">
        <f>X592/V592</f>
        <v>-0.25054601783476987</v>
      </c>
      <c r="Z592" s="61">
        <v>172.80948992500001</v>
      </c>
      <c r="AA592" s="61">
        <v>179.07888495899999</v>
      </c>
      <c r="AB592" s="61">
        <f>AA592-Z592</f>
        <v>6.2693950339999844</v>
      </c>
      <c r="AC592" s="72">
        <f>AB592/Z592</f>
        <v>3.6279228859022301E-2</v>
      </c>
      <c r="AD592" s="61">
        <v>76.348165918999996</v>
      </c>
      <c r="AE592" s="61">
        <v>19.0870414798</v>
      </c>
      <c r="AF592" s="61">
        <v>49.266107646000002</v>
      </c>
      <c r="AG592" s="61">
        <v>16.422035881999999</v>
      </c>
      <c r="AH592" s="62">
        <v>9.4E-2</v>
      </c>
      <c r="AI592" s="61">
        <v>172.66653211900001</v>
      </c>
      <c r="AJ592" s="61">
        <v>87.996165315900001</v>
      </c>
      <c r="AK592" s="63">
        <f>AJ592/AI592</f>
        <v>0.50963069817869477</v>
      </c>
      <c r="AL592" s="73">
        <v>109.9</v>
      </c>
      <c r="AM592" s="74">
        <v>0.425817</v>
      </c>
      <c r="AN592" s="74">
        <v>0.42632999999999999</v>
      </c>
      <c r="AO592" s="76" t="s">
        <v>90</v>
      </c>
      <c r="AP592" s="76" t="s">
        <v>90</v>
      </c>
      <c r="AQ592" s="76" t="s">
        <v>90</v>
      </c>
      <c r="AR592" s="75">
        <v>0.253368268141</v>
      </c>
      <c r="AS592" s="75">
        <v>0.246337493352</v>
      </c>
      <c r="AT592" s="75">
        <v>0.195076954814</v>
      </c>
      <c r="AU592" s="75">
        <v>0.152121289479</v>
      </c>
      <c r="AV592" s="75">
        <v>6.3787977618200001E-2</v>
      </c>
      <c r="AW592" s="61">
        <v>4</v>
      </c>
      <c r="AX592" s="61">
        <v>10</v>
      </c>
      <c r="AY592" s="61">
        <v>8</v>
      </c>
      <c r="AZ592" s="61">
        <v>21</v>
      </c>
      <c r="BA592" s="61">
        <v>9</v>
      </c>
      <c r="BB592" s="61">
        <f>SUM(AW592:BA592)</f>
        <v>52</v>
      </c>
      <c r="BC592" s="61">
        <f>BA592-AW592</f>
        <v>5</v>
      </c>
      <c r="BD592" s="62">
        <f>BC592/AW592</f>
        <v>1.25</v>
      </c>
      <c r="BE592" s="67">
        <f>IF(K592&lt;BE$6,1,0)</f>
        <v>1</v>
      </c>
      <c r="BF592" s="67">
        <f>+IF(AND(K592&gt;=BF$5,K592&lt;BF$6),1,0)</f>
        <v>0</v>
      </c>
      <c r="BG592" s="67">
        <f>+IF(AND(K592&gt;=BG$5,K592&lt;BG$6),1,0)</f>
        <v>0</v>
      </c>
      <c r="BH592" s="67">
        <f>+IF(AND(K592&gt;=BH$5,K592&lt;BH$6),1,0)</f>
        <v>0</v>
      </c>
      <c r="BI592" s="67">
        <f>+IF(K592&gt;=BI$6,1,0)</f>
        <v>0</v>
      </c>
      <c r="BJ592" s="67">
        <f>IF(M592&lt;BJ$6,1,0)</f>
        <v>0</v>
      </c>
      <c r="BK592" s="67">
        <f>+IF(AND(M592&gt;=BK$5,M592&lt;BK$6),1,0)</f>
        <v>1</v>
      </c>
      <c r="BL592" s="67">
        <f>+IF(AND(M592&gt;=BL$5,M592&lt;BL$6),1,0)</f>
        <v>0</v>
      </c>
      <c r="BM592" s="67">
        <f>+IF(AND(M592&gt;=BM$5,M592&lt;BM$6),1,0)</f>
        <v>0</v>
      </c>
      <c r="BN592" s="67">
        <f>+IF(M592&gt;=BN$6,1,0)</f>
        <v>0</v>
      </c>
      <c r="BO592" s="67" t="str">
        <f>+IF(M592&gt;=BO$6,"YES","NO")</f>
        <v>NO</v>
      </c>
      <c r="BP592" s="67" t="str">
        <f>+IF(K592&gt;=BP$6,"YES","NO")</f>
        <v>NO</v>
      </c>
      <c r="BQ592" s="67" t="str">
        <f>+IF(ISERROR(VLOOKUP(E592,'[1]Hi Tech List (2020)'!$A$2:$B$84,1,FALSE)),"NO","YES")</f>
        <v>NO</v>
      </c>
      <c r="BR592" s="67" t="str">
        <f>IF(AL592&gt;=BR$6,"YES","NO")</f>
        <v>YES</v>
      </c>
      <c r="BS592" s="67" t="str">
        <f>IF(AB592&gt;BS$6,"YES","NO")</f>
        <v>NO</v>
      </c>
      <c r="BT592" s="67" t="str">
        <f>IF(AC592&gt;BT$6,"YES","NO")</f>
        <v>NO</v>
      </c>
      <c r="BU592" s="67" t="str">
        <f>IF(AD592&gt;BU$6,"YES","NO")</f>
        <v>NO</v>
      </c>
      <c r="BV592" s="67" t="str">
        <f>IF(OR(BS592="YES",BT592="YES",BU592="YES"),"YES","NO")</f>
        <v>NO</v>
      </c>
      <c r="BW592" s="67" t="str">
        <f>+IF(BE592=1,BE$8,IF(BF592=1,BF$8,IF(BG592=1,BG$8,IF(BH592=1,BH$8,BI$8))))</f>
        <v>&lt;$15</v>
      </c>
      <c r="BX592" s="67" t="str">
        <f>+IF(BJ592=1,BJ$8,IF(BK592=1,BK$8,IF(BL592=1,BL$8,IF(BM592=1,BM$8,BN$8))))</f>
        <v>$15-20</v>
      </c>
    </row>
    <row r="593" spans="1:76" ht="25.5" hidden="1" x14ac:dyDescent="0.2">
      <c r="A593" s="77" t="str">
        <f t="shared" si="40"/>
        <v>49-0000</v>
      </c>
      <c r="B593" s="77" t="str">
        <f>VLOOKUP(A593,'[1]2- &amp; 3-digit SOC'!$A$1:$B$121,2,FALSE)</f>
        <v>Installation, Maintenance, and Repair Occupations</v>
      </c>
      <c r="C593" s="77" t="str">
        <f t="shared" si="41"/>
        <v>49-0000 Installation, Maintenance, and Repair Occupations</v>
      </c>
      <c r="D593" s="77" t="str">
        <f t="shared" si="42"/>
        <v>49-3000</v>
      </c>
      <c r="E593" s="77" t="str">
        <f>VLOOKUP(D593,'[1]2- &amp; 3-digit SOC'!$A$1:$B$121,2,FALSE)</f>
        <v>Vehicle and Mobile Equipment Mechanics, Installers, and Repairers</v>
      </c>
      <c r="F593" s="77" t="str">
        <f t="shared" si="43"/>
        <v>49-3000 Vehicle and Mobile Equipment Mechanics, Installers, and Repairers</v>
      </c>
      <c r="G593" s="77" t="s">
        <v>1851</v>
      </c>
      <c r="H593" s="77" t="s">
        <v>1852</v>
      </c>
      <c r="I593" s="77" t="s">
        <v>1853</v>
      </c>
      <c r="J593" s="78" t="str">
        <f>CONCATENATE(H593, " (", R593, ")")</f>
        <v>Outdoor Power Equipment and Other Small Engine Mechanics ($37,996)</v>
      </c>
      <c r="K593" s="70">
        <v>12.0717818159</v>
      </c>
      <c r="L593" s="70">
        <v>14.817018106800001</v>
      </c>
      <c r="M593" s="70">
        <v>18.267143176699999</v>
      </c>
      <c r="N593" s="70">
        <v>18.745416237400001</v>
      </c>
      <c r="O593" s="70">
        <v>22.796007204199999</v>
      </c>
      <c r="P593" s="70">
        <v>27.1386683785</v>
      </c>
      <c r="Q593" s="71">
        <v>37995.6578075</v>
      </c>
      <c r="R593" s="71" t="str">
        <f>TEXT(Q593, "$#,###")</f>
        <v>$37,996</v>
      </c>
      <c r="S593" s="68" t="s">
        <v>307</v>
      </c>
      <c r="T593" s="68" t="s">
        <v>8</v>
      </c>
      <c r="U593" s="68" t="s">
        <v>85</v>
      </c>
      <c r="V593" s="61">
        <v>506.28993488600003</v>
      </c>
      <c r="W593" s="61">
        <v>532.24717883599999</v>
      </c>
      <c r="X593" s="61">
        <f>W593-V593</f>
        <v>25.957243949999963</v>
      </c>
      <c r="Y593" s="72">
        <f>X593/V593</f>
        <v>5.1269523965244715E-2</v>
      </c>
      <c r="Z593" s="61">
        <v>532.24717883599999</v>
      </c>
      <c r="AA593" s="61">
        <v>548.63410840799997</v>
      </c>
      <c r="AB593" s="61">
        <f>AA593-Z593</f>
        <v>16.386929571999985</v>
      </c>
      <c r="AC593" s="72">
        <f>AB593/Z593</f>
        <v>3.0788194326999429E-2</v>
      </c>
      <c r="AD593" s="61">
        <v>226.012715098</v>
      </c>
      <c r="AE593" s="61">
        <v>56.5031787745</v>
      </c>
      <c r="AF593" s="61">
        <v>151.77388865899999</v>
      </c>
      <c r="AG593" s="61">
        <v>50.591296219500002</v>
      </c>
      <c r="AH593" s="62">
        <v>9.4E-2</v>
      </c>
      <c r="AI593" s="61">
        <v>524.78399865699998</v>
      </c>
      <c r="AJ593" s="61">
        <v>300.387180237</v>
      </c>
      <c r="AK593" s="63">
        <f>AJ593/AI593</f>
        <v>0.57240156141524001</v>
      </c>
      <c r="AL593" s="73">
        <v>115.8</v>
      </c>
      <c r="AM593" s="74">
        <v>0.61575000000000002</v>
      </c>
      <c r="AN593" s="74">
        <v>0.60938000000000003</v>
      </c>
      <c r="AO593" s="76" t="s">
        <v>90</v>
      </c>
      <c r="AP593" s="75">
        <v>4.4173926845699998E-2</v>
      </c>
      <c r="AQ593" s="75">
        <v>5.1085900538800001E-2</v>
      </c>
      <c r="AR593" s="75">
        <v>0.20119695650300001</v>
      </c>
      <c r="AS593" s="75">
        <v>0.19648857248400001</v>
      </c>
      <c r="AT593" s="75">
        <v>0.21040890964799999</v>
      </c>
      <c r="AU593" s="75">
        <v>0.185223042024</v>
      </c>
      <c r="AV593" s="75">
        <v>9.3935013417999993E-2</v>
      </c>
      <c r="AW593" s="61">
        <v>6</v>
      </c>
      <c r="AX593" s="61">
        <v>2</v>
      </c>
      <c r="AY593" s="61">
        <v>4</v>
      </c>
      <c r="AZ593" s="61">
        <v>6</v>
      </c>
      <c r="BA593" s="61">
        <v>3</v>
      </c>
      <c r="BB593" s="61">
        <f>SUM(AW593:BA593)</f>
        <v>21</v>
      </c>
      <c r="BC593" s="61">
        <f>BA593-AW593</f>
        <v>-3</v>
      </c>
      <c r="BD593" s="62">
        <f>BC593/AW593</f>
        <v>-0.5</v>
      </c>
      <c r="BE593" s="67">
        <f>IF(K593&lt;BE$6,1,0)</f>
        <v>1</v>
      </c>
      <c r="BF593" s="67">
        <f>+IF(AND(K593&gt;=BF$5,K593&lt;BF$6),1,0)</f>
        <v>0</v>
      </c>
      <c r="BG593" s="67">
        <f>+IF(AND(K593&gt;=BG$5,K593&lt;BG$6),1,0)</f>
        <v>0</v>
      </c>
      <c r="BH593" s="67">
        <f>+IF(AND(K593&gt;=BH$5,K593&lt;BH$6),1,0)</f>
        <v>0</v>
      </c>
      <c r="BI593" s="67">
        <f>+IF(K593&gt;=BI$6,1,0)</f>
        <v>0</v>
      </c>
      <c r="BJ593" s="67">
        <f>IF(M593&lt;BJ$6,1,0)</f>
        <v>0</v>
      </c>
      <c r="BK593" s="67">
        <f>+IF(AND(M593&gt;=BK$5,M593&lt;BK$6),1,0)</f>
        <v>1</v>
      </c>
      <c r="BL593" s="67">
        <f>+IF(AND(M593&gt;=BL$5,M593&lt;BL$6),1,0)</f>
        <v>0</v>
      </c>
      <c r="BM593" s="67">
        <f>+IF(AND(M593&gt;=BM$5,M593&lt;BM$6),1,0)</f>
        <v>0</v>
      </c>
      <c r="BN593" s="67">
        <f>+IF(M593&gt;=BN$6,1,0)</f>
        <v>0</v>
      </c>
      <c r="BO593" s="67" t="str">
        <f>+IF(M593&gt;=BO$6,"YES","NO")</f>
        <v>NO</v>
      </c>
      <c r="BP593" s="67" t="str">
        <f>+IF(K593&gt;=BP$6,"YES","NO")</f>
        <v>NO</v>
      </c>
      <c r="BQ593" s="67" t="str">
        <f>+IF(ISERROR(VLOOKUP(E593,'[1]Hi Tech List (2020)'!$A$2:$B$84,1,FALSE)),"NO","YES")</f>
        <v>NO</v>
      </c>
      <c r="BR593" s="67" t="str">
        <f>IF(AL593&gt;=BR$6,"YES","NO")</f>
        <v>YES</v>
      </c>
      <c r="BS593" s="67" t="str">
        <f>IF(AB593&gt;BS$6,"YES","NO")</f>
        <v>NO</v>
      </c>
      <c r="BT593" s="67" t="str">
        <f>IF(AC593&gt;BT$6,"YES","NO")</f>
        <v>NO</v>
      </c>
      <c r="BU593" s="67" t="str">
        <f>IF(AD593&gt;BU$6,"YES","NO")</f>
        <v>YES</v>
      </c>
      <c r="BV593" s="67" t="str">
        <f>IF(OR(BS593="YES",BT593="YES",BU593="YES"),"YES","NO")</f>
        <v>YES</v>
      </c>
      <c r="BW593" s="67" t="str">
        <f>+IF(BE593=1,BE$8,IF(BF593=1,BF$8,IF(BG593=1,BG$8,IF(BH593=1,BH$8,BI$8))))</f>
        <v>&lt;$15</v>
      </c>
      <c r="BX593" s="67" t="str">
        <f>+IF(BJ593=1,BJ$8,IF(BK593=1,BK$8,IF(BL593=1,BL$8,IF(BM593=1,BM$8,BN$8))))</f>
        <v>$15-20</v>
      </c>
    </row>
    <row r="594" spans="1:76" hidden="1" x14ac:dyDescent="0.2">
      <c r="A594" s="77" t="str">
        <f t="shared" si="40"/>
        <v>49-0000</v>
      </c>
      <c r="B594" s="77" t="str">
        <f>VLOOKUP(A594,'[1]2- &amp; 3-digit SOC'!$A$1:$B$121,2,FALSE)</f>
        <v>Installation, Maintenance, and Repair Occupations</v>
      </c>
      <c r="C594" s="77" t="str">
        <f t="shared" si="41"/>
        <v>49-0000 Installation, Maintenance, and Repair Occupations</v>
      </c>
      <c r="D594" s="77" t="str">
        <f t="shared" si="42"/>
        <v>49-3000</v>
      </c>
      <c r="E594" s="77" t="str">
        <f>VLOOKUP(D594,'[1]2- &amp; 3-digit SOC'!$A$1:$B$121,2,FALSE)</f>
        <v>Vehicle and Mobile Equipment Mechanics, Installers, and Repairers</v>
      </c>
      <c r="F594" s="77" t="str">
        <f t="shared" si="43"/>
        <v>49-3000 Vehicle and Mobile Equipment Mechanics, Installers, and Repairers</v>
      </c>
      <c r="G594" s="77" t="s">
        <v>1854</v>
      </c>
      <c r="H594" s="77" t="s">
        <v>1855</v>
      </c>
      <c r="I594" s="77" t="s">
        <v>1856</v>
      </c>
      <c r="J594" s="78" t="str">
        <f>CONCATENATE(H594, " (", R594, ")")</f>
        <v>Bicycle Repairers ($25,520)</v>
      </c>
      <c r="K594" s="70">
        <v>7.4593229122000002</v>
      </c>
      <c r="L594" s="70">
        <v>9.0801872122099994</v>
      </c>
      <c r="M594" s="70">
        <v>12.2692713637</v>
      </c>
      <c r="N594" s="70">
        <v>13.701395397000001</v>
      </c>
      <c r="O594" s="70">
        <v>16.3989026703</v>
      </c>
      <c r="P594" s="70">
        <v>20.983670190600002</v>
      </c>
      <c r="Q594" s="71">
        <v>25520.084436500001</v>
      </c>
      <c r="R594" s="71" t="str">
        <f>TEXT(Q594, "$#,###")</f>
        <v>$25,520</v>
      </c>
      <c r="S594" s="68" t="s">
        <v>307</v>
      </c>
      <c r="T594" s="68" t="s">
        <v>8</v>
      </c>
      <c r="U594" s="68" t="s">
        <v>85</v>
      </c>
      <c r="V594" s="61">
        <v>77.219160724700004</v>
      </c>
      <c r="W594" s="61">
        <v>56.012875220600002</v>
      </c>
      <c r="X594" s="61">
        <f>W594-V594</f>
        <v>-21.206285504100002</v>
      </c>
      <c r="Y594" s="72">
        <f>X594/V594</f>
        <v>-0.2746246566924519</v>
      </c>
      <c r="Z594" s="61">
        <v>56.012875220600002</v>
      </c>
      <c r="AA594" s="61">
        <v>70.999413318899997</v>
      </c>
      <c r="AB594" s="61">
        <f>AA594-Z594</f>
        <v>14.986538098299995</v>
      </c>
      <c r="AC594" s="72">
        <f>AB594/Z594</f>
        <v>0.26755523688575722</v>
      </c>
      <c r="AD594" s="61">
        <v>45.746228847700003</v>
      </c>
      <c r="AE594" s="61">
        <v>11.4365572119</v>
      </c>
      <c r="AF594" s="61">
        <v>18.6982532456</v>
      </c>
      <c r="AG594" s="61">
        <v>6.23275108188</v>
      </c>
      <c r="AH594" s="76">
        <v>0.10199999999999999</v>
      </c>
      <c r="AI594" s="61">
        <v>52.9025103321</v>
      </c>
      <c r="AJ594" s="61">
        <v>72.249632062299995</v>
      </c>
      <c r="AK594" s="63">
        <f>AJ594/AI594</f>
        <v>1.3657127347784972</v>
      </c>
      <c r="AL594" s="73">
        <v>114.7</v>
      </c>
      <c r="AM594" s="74">
        <v>0.16861100000000001</v>
      </c>
      <c r="AN594" s="74">
        <v>0.21015300000000001</v>
      </c>
      <c r="AO594" s="76" t="s">
        <v>90</v>
      </c>
      <c r="AP594" s="76" t="s">
        <v>90</v>
      </c>
      <c r="AQ594" s="76" t="s">
        <v>90</v>
      </c>
      <c r="AR594" s="75">
        <v>0.34078043169299999</v>
      </c>
      <c r="AS594" s="75">
        <v>0.19174693366000001</v>
      </c>
      <c r="AT594" s="76" t="s">
        <v>90</v>
      </c>
      <c r="AU594" s="76" t="s">
        <v>90</v>
      </c>
      <c r="AV594" s="76" t="s">
        <v>90</v>
      </c>
      <c r="AW594" s="61">
        <v>0</v>
      </c>
      <c r="AX594" s="61">
        <v>0</v>
      </c>
      <c r="AY594" s="61">
        <v>0</v>
      </c>
      <c r="AZ594" s="61">
        <v>0</v>
      </c>
      <c r="BA594" s="61">
        <v>0</v>
      </c>
      <c r="BB594" s="61">
        <f>SUM(AW594:BA594)</f>
        <v>0</v>
      </c>
      <c r="BC594" s="61">
        <f>BA594-AW594</f>
        <v>0</v>
      </c>
      <c r="BD594" s="62">
        <v>0</v>
      </c>
      <c r="BE594" s="67">
        <f>IF(K594&lt;BE$6,1,0)</f>
        <v>1</v>
      </c>
      <c r="BF594" s="67">
        <f>+IF(AND(K594&gt;=BF$5,K594&lt;BF$6),1,0)</f>
        <v>0</v>
      </c>
      <c r="BG594" s="67">
        <f>+IF(AND(K594&gt;=BG$5,K594&lt;BG$6),1,0)</f>
        <v>0</v>
      </c>
      <c r="BH594" s="67">
        <f>+IF(AND(K594&gt;=BH$5,K594&lt;BH$6),1,0)</f>
        <v>0</v>
      </c>
      <c r="BI594" s="67">
        <f>+IF(K594&gt;=BI$6,1,0)</f>
        <v>0</v>
      </c>
      <c r="BJ594" s="67">
        <f>IF(M594&lt;BJ$6,1,0)</f>
        <v>1</v>
      </c>
      <c r="BK594" s="67">
        <f>+IF(AND(M594&gt;=BK$5,M594&lt;BK$6),1,0)</f>
        <v>0</v>
      </c>
      <c r="BL594" s="67">
        <f>+IF(AND(M594&gt;=BL$5,M594&lt;BL$6),1,0)</f>
        <v>0</v>
      </c>
      <c r="BM594" s="67">
        <f>+IF(AND(M594&gt;=BM$5,M594&lt;BM$6),1,0)</f>
        <v>0</v>
      </c>
      <c r="BN594" s="67">
        <f>+IF(M594&gt;=BN$6,1,0)</f>
        <v>0</v>
      </c>
      <c r="BO594" s="67" t="str">
        <f>+IF(M594&gt;=BO$6,"YES","NO")</f>
        <v>NO</v>
      </c>
      <c r="BP594" s="67" t="str">
        <f>+IF(K594&gt;=BP$6,"YES","NO")</f>
        <v>NO</v>
      </c>
      <c r="BQ594" s="67" t="str">
        <f>+IF(ISERROR(VLOOKUP(E594,'[1]Hi Tech List (2020)'!$A$2:$B$84,1,FALSE)),"NO","YES")</f>
        <v>NO</v>
      </c>
      <c r="BR594" s="67" t="str">
        <f>IF(AL594&gt;=BR$6,"YES","NO")</f>
        <v>YES</v>
      </c>
      <c r="BS594" s="67" t="str">
        <f>IF(AB594&gt;BS$6,"YES","NO")</f>
        <v>NO</v>
      </c>
      <c r="BT594" s="67" t="str">
        <f>IF(AC594&gt;BT$6,"YES","NO")</f>
        <v>YES</v>
      </c>
      <c r="BU594" s="67" t="str">
        <f>IF(AD594&gt;BU$6,"YES","NO")</f>
        <v>NO</v>
      </c>
      <c r="BV594" s="67" t="str">
        <f>IF(OR(BS594="YES",BT594="YES",BU594="YES"),"YES","NO")</f>
        <v>YES</v>
      </c>
      <c r="BW594" s="67" t="str">
        <f>+IF(BE594=1,BE$8,IF(BF594=1,BF$8,IF(BG594=1,BG$8,IF(BH594=1,BH$8,BI$8))))</f>
        <v>&lt;$15</v>
      </c>
      <c r="BX594" s="67" t="str">
        <f>+IF(BJ594=1,BJ$8,IF(BK594=1,BK$8,IF(BL594=1,BL$8,IF(BM594=1,BM$8,BN$8))))</f>
        <v>&lt;$15</v>
      </c>
    </row>
    <row r="595" spans="1:76" hidden="1" x14ac:dyDescent="0.2">
      <c r="A595" s="77" t="str">
        <f t="shared" si="40"/>
        <v>49-0000</v>
      </c>
      <c r="B595" s="77" t="str">
        <f>VLOOKUP(A595,'[1]2- &amp; 3-digit SOC'!$A$1:$B$121,2,FALSE)</f>
        <v>Installation, Maintenance, and Repair Occupations</v>
      </c>
      <c r="C595" s="77" t="str">
        <f t="shared" si="41"/>
        <v>49-0000 Installation, Maintenance, and Repair Occupations</v>
      </c>
      <c r="D595" s="77" t="str">
        <f t="shared" si="42"/>
        <v>49-3000</v>
      </c>
      <c r="E595" s="77" t="str">
        <f>VLOOKUP(D595,'[1]2- &amp; 3-digit SOC'!$A$1:$B$121,2,FALSE)</f>
        <v>Vehicle and Mobile Equipment Mechanics, Installers, and Repairers</v>
      </c>
      <c r="F595" s="77" t="str">
        <f t="shared" si="43"/>
        <v>49-3000 Vehicle and Mobile Equipment Mechanics, Installers, and Repairers</v>
      </c>
      <c r="G595" s="77" t="s">
        <v>1857</v>
      </c>
      <c r="H595" s="77" t="s">
        <v>1858</v>
      </c>
      <c r="I595" s="77" t="s">
        <v>1859</v>
      </c>
      <c r="J595" s="78" t="str">
        <f>CONCATENATE(H595, " (", R595, ")")</f>
        <v>Recreational Vehicle Service Technicians ($48,762)</v>
      </c>
      <c r="K595" s="70">
        <v>14.1541392747</v>
      </c>
      <c r="L595" s="70">
        <v>16.609044627900001</v>
      </c>
      <c r="M595" s="70">
        <v>23.443239019699998</v>
      </c>
      <c r="N595" s="70">
        <v>22.468381444199998</v>
      </c>
      <c r="O595" s="70">
        <v>27.808889865299999</v>
      </c>
      <c r="P595" s="70">
        <v>30.433861097299999</v>
      </c>
      <c r="Q595" s="71">
        <v>48761.937160900001</v>
      </c>
      <c r="R595" s="71" t="str">
        <f>TEXT(Q595, "$#,###")</f>
        <v>$48,762</v>
      </c>
      <c r="S595" s="68" t="s">
        <v>307</v>
      </c>
      <c r="T595" s="68" t="s">
        <v>8</v>
      </c>
      <c r="U595" s="68" t="s">
        <v>648</v>
      </c>
      <c r="V595" s="61">
        <v>266.532044907</v>
      </c>
      <c r="W595" s="61">
        <v>111.12246147</v>
      </c>
      <c r="X595" s="61">
        <f>W595-V595</f>
        <v>-155.40958343699998</v>
      </c>
      <c r="Y595" s="72">
        <f>X595/V595</f>
        <v>-0.58308029524639882</v>
      </c>
      <c r="Z595" s="61">
        <v>111.12246147</v>
      </c>
      <c r="AA595" s="61">
        <v>118.013651987</v>
      </c>
      <c r="AB595" s="61">
        <f>AA595-Z595</f>
        <v>6.8911905169999983</v>
      </c>
      <c r="AC595" s="72">
        <f>AB595/Z595</f>
        <v>6.2014379683808837E-2</v>
      </c>
      <c r="AD595" s="61">
        <v>55.294236569699997</v>
      </c>
      <c r="AE595" s="61">
        <v>13.823559142400001</v>
      </c>
      <c r="AF595" s="61">
        <v>34.631598930400003</v>
      </c>
      <c r="AG595" s="61">
        <v>11.5438663101</v>
      </c>
      <c r="AH595" s="62">
        <v>0.10199999999999999</v>
      </c>
      <c r="AI595" s="61">
        <v>111.08270542699999</v>
      </c>
      <c r="AJ595" s="61">
        <v>82.574685685700004</v>
      </c>
      <c r="AK595" s="63">
        <f>AJ595/AI595</f>
        <v>0.74336221258101653</v>
      </c>
      <c r="AL595" s="73">
        <v>110.9</v>
      </c>
      <c r="AM595" s="74">
        <v>0.27110000000000001</v>
      </c>
      <c r="AN595" s="74">
        <v>0.27565699999999999</v>
      </c>
      <c r="AO595" s="76" t="s">
        <v>90</v>
      </c>
      <c r="AP595" s="76" t="s">
        <v>90</v>
      </c>
      <c r="AQ595" s="76" t="s">
        <v>90</v>
      </c>
      <c r="AR595" s="75">
        <v>0.274499152784</v>
      </c>
      <c r="AS595" s="75">
        <v>0.22493955662500001</v>
      </c>
      <c r="AT595" s="75">
        <v>0.184605087423</v>
      </c>
      <c r="AU595" s="75">
        <v>0.12238488593000001</v>
      </c>
      <c r="AV595" s="76" t="s">
        <v>90</v>
      </c>
      <c r="AW595" s="61">
        <v>0</v>
      </c>
      <c r="AX595" s="61">
        <v>0</v>
      </c>
      <c r="AY595" s="61">
        <v>0</v>
      </c>
      <c r="AZ595" s="61">
        <v>0</v>
      </c>
      <c r="BA595" s="61">
        <v>0</v>
      </c>
      <c r="BB595" s="61">
        <f>SUM(AW595:BA595)</f>
        <v>0</v>
      </c>
      <c r="BC595" s="61">
        <f>BA595-AW595</f>
        <v>0</v>
      </c>
      <c r="BD595" s="62">
        <v>0</v>
      </c>
      <c r="BE595" s="67">
        <f>IF(K595&lt;BE$6,1,0)</f>
        <v>1</v>
      </c>
      <c r="BF595" s="67">
        <f>+IF(AND(K595&gt;=BF$5,K595&lt;BF$6),1,0)</f>
        <v>0</v>
      </c>
      <c r="BG595" s="67">
        <f>+IF(AND(K595&gt;=BG$5,K595&lt;BG$6),1,0)</f>
        <v>0</v>
      </c>
      <c r="BH595" s="67">
        <f>+IF(AND(K595&gt;=BH$5,K595&lt;BH$6),1,0)</f>
        <v>0</v>
      </c>
      <c r="BI595" s="67">
        <f>+IF(K595&gt;=BI$6,1,0)</f>
        <v>0</v>
      </c>
      <c r="BJ595" s="67">
        <f>IF(M595&lt;BJ$6,1,0)</f>
        <v>0</v>
      </c>
      <c r="BK595" s="67">
        <f>+IF(AND(M595&gt;=BK$5,M595&lt;BK$6),1,0)</f>
        <v>0</v>
      </c>
      <c r="BL595" s="67">
        <f>+IF(AND(M595&gt;=BL$5,M595&lt;BL$6),1,0)</f>
        <v>1</v>
      </c>
      <c r="BM595" s="67">
        <f>+IF(AND(M595&gt;=BM$5,M595&lt;BM$6),1,0)</f>
        <v>0</v>
      </c>
      <c r="BN595" s="67">
        <f>+IF(M595&gt;=BN$6,1,0)</f>
        <v>0</v>
      </c>
      <c r="BO595" s="67" t="str">
        <f>+IF(M595&gt;=BO$6,"YES","NO")</f>
        <v>YES</v>
      </c>
      <c r="BP595" s="67" t="str">
        <f>+IF(K595&gt;=BP$6,"YES","NO")</f>
        <v>NO</v>
      </c>
      <c r="BQ595" s="67" t="str">
        <f>+IF(ISERROR(VLOOKUP(E595,'[1]Hi Tech List (2020)'!$A$2:$B$84,1,FALSE)),"NO","YES")</f>
        <v>NO</v>
      </c>
      <c r="BR595" s="67" t="str">
        <f>IF(AL595&gt;=BR$6,"YES","NO")</f>
        <v>YES</v>
      </c>
      <c r="BS595" s="67" t="str">
        <f>IF(AB595&gt;BS$6,"YES","NO")</f>
        <v>NO</v>
      </c>
      <c r="BT595" s="67" t="str">
        <f>IF(AC595&gt;BT$6,"YES","NO")</f>
        <v>NO</v>
      </c>
      <c r="BU595" s="67" t="str">
        <f>IF(AD595&gt;BU$6,"YES","NO")</f>
        <v>NO</v>
      </c>
      <c r="BV595" s="67" t="str">
        <f>IF(OR(BS595="YES",BT595="YES",BU595="YES"),"YES","NO")</f>
        <v>NO</v>
      </c>
      <c r="BW595" s="67" t="str">
        <f>+IF(BE595=1,BE$8,IF(BF595=1,BF$8,IF(BG595=1,BG$8,IF(BH595=1,BH$8,BI$8))))</f>
        <v>&lt;$15</v>
      </c>
      <c r="BX595" s="67" t="str">
        <f>+IF(BJ595=1,BJ$8,IF(BK595=1,BK$8,IF(BL595=1,BL$8,IF(BM595=1,BM$8,BN$8))))</f>
        <v>$20-25</v>
      </c>
    </row>
    <row r="596" spans="1:76" hidden="1" x14ac:dyDescent="0.2">
      <c r="A596" s="77" t="str">
        <f t="shared" si="40"/>
        <v>49-0000</v>
      </c>
      <c r="B596" s="77" t="str">
        <f>VLOOKUP(A596,'[1]2- &amp; 3-digit SOC'!$A$1:$B$121,2,FALSE)</f>
        <v>Installation, Maintenance, and Repair Occupations</v>
      </c>
      <c r="C596" s="77" t="str">
        <f t="shared" si="41"/>
        <v>49-0000 Installation, Maintenance, and Repair Occupations</v>
      </c>
      <c r="D596" s="77" t="str">
        <f t="shared" si="42"/>
        <v>49-3000</v>
      </c>
      <c r="E596" s="77" t="str">
        <f>VLOOKUP(D596,'[1]2- &amp; 3-digit SOC'!$A$1:$B$121,2,FALSE)</f>
        <v>Vehicle and Mobile Equipment Mechanics, Installers, and Repairers</v>
      </c>
      <c r="F596" s="77" t="str">
        <f t="shared" si="43"/>
        <v>49-3000 Vehicle and Mobile Equipment Mechanics, Installers, and Repairers</v>
      </c>
      <c r="G596" s="77" t="s">
        <v>1860</v>
      </c>
      <c r="H596" s="77" t="s">
        <v>1861</v>
      </c>
      <c r="I596" s="77" t="s">
        <v>1862</v>
      </c>
      <c r="J596" s="78" t="str">
        <f>CONCATENATE(H596, " (", R596, ")")</f>
        <v>Tire Repairers and Changers ($28,449)</v>
      </c>
      <c r="K596" s="70">
        <v>10.4174688271</v>
      </c>
      <c r="L596" s="70">
        <v>11.8301580541</v>
      </c>
      <c r="M596" s="70">
        <v>13.6771986802</v>
      </c>
      <c r="N596" s="70">
        <v>14.252840448500001</v>
      </c>
      <c r="O596" s="70">
        <v>15.914582880799999</v>
      </c>
      <c r="P596" s="70">
        <v>18.7231581126</v>
      </c>
      <c r="Q596" s="71">
        <v>28448.573254800001</v>
      </c>
      <c r="R596" s="71" t="str">
        <f>TEXT(Q596, "$#,###")</f>
        <v>$28,449</v>
      </c>
      <c r="S596" s="68" t="s">
        <v>307</v>
      </c>
      <c r="T596" s="68" t="s">
        <v>8</v>
      </c>
      <c r="U596" s="68" t="s">
        <v>317</v>
      </c>
      <c r="V596" s="61">
        <v>3606.18699113</v>
      </c>
      <c r="W596" s="61">
        <v>3619.9193862100001</v>
      </c>
      <c r="X596" s="61">
        <f>W596-V596</f>
        <v>13.73239508000006</v>
      </c>
      <c r="Y596" s="72">
        <f>X596/V596</f>
        <v>3.8080097104717828E-3</v>
      </c>
      <c r="Z596" s="61">
        <v>3619.9193862100001</v>
      </c>
      <c r="AA596" s="61">
        <v>3766.2132400700002</v>
      </c>
      <c r="AB596" s="61">
        <f>AA596-Z596</f>
        <v>146.29385386000013</v>
      </c>
      <c r="AC596" s="72">
        <f>AB596/Z596</f>
        <v>4.0413566781985037E-2</v>
      </c>
      <c r="AD596" s="61">
        <v>1680.73318144</v>
      </c>
      <c r="AE596" s="61">
        <v>420.18329535999999</v>
      </c>
      <c r="AF596" s="61">
        <v>1124.20894598</v>
      </c>
      <c r="AG596" s="61">
        <v>374.73631532600001</v>
      </c>
      <c r="AH596" s="62">
        <v>0.10199999999999999</v>
      </c>
      <c r="AI596" s="61">
        <v>3546.0458091700002</v>
      </c>
      <c r="AJ596" s="61">
        <v>2200.7515705599999</v>
      </c>
      <c r="AK596" s="63">
        <f>AJ596/AI596</f>
        <v>0.62062130299301332</v>
      </c>
      <c r="AL596" s="73">
        <v>116.3</v>
      </c>
      <c r="AM596" s="74">
        <v>1.2743150000000001</v>
      </c>
      <c r="AN596" s="74">
        <v>1.2807809999999999</v>
      </c>
      <c r="AO596" s="75">
        <v>6.8474233671699997E-2</v>
      </c>
      <c r="AP596" s="75">
        <v>0.15821549294600001</v>
      </c>
      <c r="AQ596" s="75">
        <v>0.123398283875</v>
      </c>
      <c r="AR596" s="75">
        <v>0.27394640111700003</v>
      </c>
      <c r="AS596" s="75">
        <v>0.17246000893399999</v>
      </c>
      <c r="AT596" s="75">
        <v>0.117734379207</v>
      </c>
      <c r="AU596" s="75">
        <v>6.8714064179699996E-2</v>
      </c>
      <c r="AV596" s="75">
        <v>1.7057136068800001E-2</v>
      </c>
      <c r="AW596" s="61">
        <v>0</v>
      </c>
      <c r="AX596" s="61">
        <v>0</v>
      </c>
      <c r="AY596" s="61">
        <v>0</v>
      </c>
      <c r="AZ596" s="61">
        <v>0</v>
      </c>
      <c r="BA596" s="61">
        <v>0</v>
      </c>
      <c r="BB596" s="61">
        <f>SUM(AW596:BA596)</f>
        <v>0</v>
      </c>
      <c r="BC596" s="61">
        <f>BA596-AW596</f>
        <v>0</v>
      </c>
      <c r="BD596" s="62">
        <v>0</v>
      </c>
      <c r="BE596" s="67">
        <f>IF(K596&lt;BE$6,1,0)</f>
        <v>1</v>
      </c>
      <c r="BF596" s="67">
        <f>+IF(AND(K596&gt;=BF$5,K596&lt;BF$6),1,0)</f>
        <v>0</v>
      </c>
      <c r="BG596" s="67">
        <f>+IF(AND(K596&gt;=BG$5,K596&lt;BG$6),1,0)</f>
        <v>0</v>
      </c>
      <c r="BH596" s="67">
        <f>+IF(AND(K596&gt;=BH$5,K596&lt;BH$6),1,0)</f>
        <v>0</v>
      </c>
      <c r="BI596" s="67">
        <f>+IF(K596&gt;=BI$6,1,0)</f>
        <v>0</v>
      </c>
      <c r="BJ596" s="67">
        <f>IF(M596&lt;BJ$6,1,0)</f>
        <v>1</v>
      </c>
      <c r="BK596" s="67">
        <f>+IF(AND(M596&gt;=BK$5,M596&lt;BK$6),1,0)</f>
        <v>0</v>
      </c>
      <c r="BL596" s="67">
        <f>+IF(AND(M596&gt;=BL$5,M596&lt;BL$6),1,0)</f>
        <v>0</v>
      </c>
      <c r="BM596" s="67">
        <f>+IF(AND(M596&gt;=BM$5,M596&lt;BM$6),1,0)</f>
        <v>0</v>
      </c>
      <c r="BN596" s="67">
        <f>+IF(M596&gt;=BN$6,1,0)</f>
        <v>0</v>
      </c>
      <c r="BO596" s="67" t="str">
        <f>+IF(M596&gt;=BO$6,"YES","NO")</f>
        <v>NO</v>
      </c>
      <c r="BP596" s="67" t="str">
        <f>+IF(K596&gt;=BP$6,"YES","NO")</f>
        <v>NO</v>
      </c>
      <c r="BQ596" s="67" t="str">
        <f>+IF(ISERROR(VLOOKUP(E596,'[1]Hi Tech List (2020)'!$A$2:$B$84,1,FALSE)),"NO","YES")</f>
        <v>NO</v>
      </c>
      <c r="BR596" s="67" t="str">
        <f>IF(AL596&gt;=BR$6,"YES","NO")</f>
        <v>YES</v>
      </c>
      <c r="BS596" s="67" t="str">
        <f>IF(AB596&gt;BS$6,"YES","NO")</f>
        <v>YES</v>
      </c>
      <c r="BT596" s="67" t="str">
        <f>IF(AC596&gt;BT$6,"YES","NO")</f>
        <v>NO</v>
      </c>
      <c r="BU596" s="67" t="str">
        <f>IF(AD596&gt;BU$6,"YES","NO")</f>
        <v>YES</v>
      </c>
      <c r="BV596" s="67" t="str">
        <f>IF(OR(BS596="YES",BT596="YES",BU596="YES"),"YES","NO")</f>
        <v>YES</v>
      </c>
      <c r="BW596" s="67" t="str">
        <f>+IF(BE596=1,BE$8,IF(BF596=1,BF$8,IF(BG596=1,BG$8,IF(BH596=1,BH$8,BI$8))))</f>
        <v>&lt;$15</v>
      </c>
      <c r="BX596" s="67" t="str">
        <f>+IF(BJ596=1,BJ$8,IF(BK596=1,BK$8,IF(BL596=1,BL$8,IF(BM596=1,BM$8,BN$8))))</f>
        <v>&lt;$15</v>
      </c>
    </row>
    <row r="597" spans="1:76" hidden="1" x14ac:dyDescent="0.2">
      <c r="A597" s="77" t="str">
        <f t="shared" si="40"/>
        <v>49-0000</v>
      </c>
      <c r="B597" s="77" t="str">
        <f>VLOOKUP(A597,'[1]2- &amp; 3-digit SOC'!$A$1:$B$121,2,FALSE)</f>
        <v>Installation, Maintenance, and Repair Occupations</v>
      </c>
      <c r="C597" s="77" t="str">
        <f t="shared" si="41"/>
        <v>49-0000 Installation, Maintenance, and Repair Occupations</v>
      </c>
      <c r="D597" s="77" t="str">
        <f t="shared" si="42"/>
        <v>49-9000</v>
      </c>
      <c r="E597" s="77" t="str">
        <f>VLOOKUP(D597,'[1]2- &amp; 3-digit SOC'!$A$1:$B$121,2,FALSE)</f>
        <v>Other Installation, Maintenance, and Repair Occupations</v>
      </c>
      <c r="F597" s="77" t="str">
        <f t="shared" si="43"/>
        <v>49-9000 Other Installation, Maintenance, and Repair Occupations</v>
      </c>
      <c r="G597" s="77" t="s">
        <v>1863</v>
      </c>
      <c r="H597" s="77" t="s">
        <v>1864</v>
      </c>
      <c r="I597" s="77" t="s">
        <v>1865</v>
      </c>
      <c r="J597" s="78" t="str">
        <f>CONCATENATE(H597, " (", R597, ")")</f>
        <v>Mechanical Door Repairers ($37,957)</v>
      </c>
      <c r="K597" s="70">
        <v>11.023419866999999</v>
      </c>
      <c r="L597" s="70">
        <v>14.402014597300001</v>
      </c>
      <c r="M597" s="70">
        <v>18.248515466699999</v>
      </c>
      <c r="N597" s="70">
        <v>19.338800711400001</v>
      </c>
      <c r="O597" s="70">
        <v>23.547741310999999</v>
      </c>
      <c r="P597" s="70">
        <v>29.358336506800001</v>
      </c>
      <c r="Q597" s="71">
        <v>37956.912170800002</v>
      </c>
      <c r="R597" s="71" t="str">
        <f>TEXT(Q597, "$#,###")</f>
        <v>$37,957</v>
      </c>
      <c r="S597" s="68" t="s">
        <v>307</v>
      </c>
      <c r="T597" s="68" t="s">
        <v>8</v>
      </c>
      <c r="U597" s="68" t="s">
        <v>85</v>
      </c>
      <c r="V597" s="61">
        <v>834.47874574299999</v>
      </c>
      <c r="W597" s="61">
        <v>952.23228162099997</v>
      </c>
      <c r="X597" s="61">
        <f>W597-V597</f>
        <v>117.75353587799998</v>
      </c>
      <c r="Y597" s="72">
        <f>X597/V597</f>
        <v>0.14111028768402609</v>
      </c>
      <c r="Z597" s="61">
        <v>952.23228162099997</v>
      </c>
      <c r="AA597" s="61">
        <v>981.04560807500002</v>
      </c>
      <c r="AB597" s="61">
        <f>AA597-Z597</f>
        <v>28.813326454000048</v>
      </c>
      <c r="AC597" s="72">
        <f>AB597/Z597</f>
        <v>3.0258716292363739E-2</v>
      </c>
      <c r="AD597" s="61">
        <v>319.87461155599999</v>
      </c>
      <c r="AE597" s="61">
        <v>79.968652888899996</v>
      </c>
      <c r="AF597" s="61">
        <v>213.81230626199999</v>
      </c>
      <c r="AG597" s="61">
        <v>71.270768754000002</v>
      </c>
      <c r="AH597" s="62">
        <v>7.3999999999999996E-2</v>
      </c>
      <c r="AI597" s="61">
        <v>936.19362088900004</v>
      </c>
      <c r="AJ597" s="61">
        <v>486.98784275000003</v>
      </c>
      <c r="AK597" s="63">
        <f>AJ597/AI597</f>
        <v>0.52017855268823698</v>
      </c>
      <c r="AL597" s="73">
        <v>123.3</v>
      </c>
      <c r="AM597" s="74">
        <v>1.5891059999999999</v>
      </c>
      <c r="AN597" s="74">
        <v>1.566012</v>
      </c>
      <c r="AO597" s="76" t="s">
        <v>90</v>
      </c>
      <c r="AP597" s="75">
        <v>3.1460905113600002E-2</v>
      </c>
      <c r="AQ597" s="75">
        <v>5.8624882372200003E-2</v>
      </c>
      <c r="AR597" s="75">
        <v>0.22422853392299999</v>
      </c>
      <c r="AS597" s="75">
        <v>0.23183311009099999</v>
      </c>
      <c r="AT597" s="75">
        <v>0.21473382790699999</v>
      </c>
      <c r="AU597" s="75">
        <v>0.19019792909700001</v>
      </c>
      <c r="AV597" s="75">
        <v>4.5885910109599998E-2</v>
      </c>
      <c r="AW597" s="61">
        <v>0</v>
      </c>
      <c r="AX597" s="61">
        <v>0</v>
      </c>
      <c r="AY597" s="61">
        <v>0</v>
      </c>
      <c r="AZ597" s="61">
        <v>0</v>
      </c>
      <c r="BA597" s="61">
        <v>0</v>
      </c>
      <c r="BB597" s="61">
        <f>SUM(AW597:BA597)</f>
        <v>0</v>
      </c>
      <c r="BC597" s="61">
        <f>BA597-AW597</f>
        <v>0</v>
      </c>
      <c r="BD597" s="62">
        <v>0</v>
      </c>
      <c r="BE597" s="67">
        <f>IF(K597&lt;BE$6,1,0)</f>
        <v>1</v>
      </c>
      <c r="BF597" s="67">
        <f>+IF(AND(K597&gt;=BF$5,K597&lt;BF$6),1,0)</f>
        <v>0</v>
      </c>
      <c r="BG597" s="67">
        <f>+IF(AND(K597&gt;=BG$5,K597&lt;BG$6),1,0)</f>
        <v>0</v>
      </c>
      <c r="BH597" s="67">
        <f>+IF(AND(K597&gt;=BH$5,K597&lt;BH$6),1,0)</f>
        <v>0</v>
      </c>
      <c r="BI597" s="67">
        <f>+IF(K597&gt;=BI$6,1,0)</f>
        <v>0</v>
      </c>
      <c r="BJ597" s="67">
        <f>IF(M597&lt;BJ$6,1,0)</f>
        <v>0</v>
      </c>
      <c r="BK597" s="67">
        <f>+IF(AND(M597&gt;=BK$5,M597&lt;BK$6),1,0)</f>
        <v>1</v>
      </c>
      <c r="BL597" s="67">
        <f>+IF(AND(M597&gt;=BL$5,M597&lt;BL$6),1,0)</f>
        <v>0</v>
      </c>
      <c r="BM597" s="67">
        <f>+IF(AND(M597&gt;=BM$5,M597&lt;BM$6),1,0)</f>
        <v>0</v>
      </c>
      <c r="BN597" s="67">
        <f>+IF(M597&gt;=BN$6,1,0)</f>
        <v>0</v>
      </c>
      <c r="BO597" s="67" t="str">
        <f>+IF(M597&gt;=BO$6,"YES","NO")</f>
        <v>NO</v>
      </c>
      <c r="BP597" s="67" t="str">
        <f>+IF(K597&gt;=BP$6,"YES","NO")</f>
        <v>NO</v>
      </c>
      <c r="BQ597" s="67" t="str">
        <f>+IF(ISERROR(VLOOKUP(E597,'[1]Hi Tech List (2020)'!$A$2:$B$84,1,FALSE)),"NO","YES")</f>
        <v>NO</v>
      </c>
      <c r="BR597" s="67" t="str">
        <f>IF(AL597&gt;=BR$6,"YES","NO")</f>
        <v>YES</v>
      </c>
      <c r="BS597" s="67" t="str">
        <f>IF(AB597&gt;BS$6,"YES","NO")</f>
        <v>NO</v>
      </c>
      <c r="BT597" s="67" t="str">
        <f>IF(AC597&gt;BT$6,"YES","NO")</f>
        <v>NO</v>
      </c>
      <c r="BU597" s="67" t="str">
        <f>IF(AD597&gt;BU$6,"YES","NO")</f>
        <v>YES</v>
      </c>
      <c r="BV597" s="67" t="str">
        <f>IF(OR(BS597="YES",BT597="YES",BU597="YES"),"YES","NO")</f>
        <v>YES</v>
      </c>
      <c r="BW597" s="67" t="str">
        <f>+IF(BE597=1,BE$8,IF(BF597=1,BF$8,IF(BG597=1,BG$8,IF(BH597=1,BH$8,BI$8))))</f>
        <v>&lt;$15</v>
      </c>
      <c r="BX597" s="67" t="str">
        <f>+IF(BJ597=1,BJ$8,IF(BK597=1,BK$8,IF(BL597=1,BL$8,IF(BM597=1,BM$8,BN$8))))</f>
        <v>$15-20</v>
      </c>
    </row>
    <row r="598" spans="1:76" ht="25.5" hidden="1" x14ac:dyDescent="0.2">
      <c r="A598" s="77" t="str">
        <f t="shared" si="40"/>
        <v>49-0000</v>
      </c>
      <c r="B598" s="77" t="str">
        <f>VLOOKUP(A598,'[1]2- &amp; 3-digit SOC'!$A$1:$B$121,2,FALSE)</f>
        <v>Installation, Maintenance, and Repair Occupations</v>
      </c>
      <c r="C598" s="77" t="str">
        <f t="shared" si="41"/>
        <v>49-0000 Installation, Maintenance, and Repair Occupations</v>
      </c>
      <c r="D598" s="77" t="str">
        <f t="shared" si="42"/>
        <v>49-9000</v>
      </c>
      <c r="E598" s="77" t="str">
        <f>VLOOKUP(D598,'[1]2- &amp; 3-digit SOC'!$A$1:$B$121,2,FALSE)</f>
        <v>Other Installation, Maintenance, and Repair Occupations</v>
      </c>
      <c r="F598" s="77" t="str">
        <f t="shared" si="43"/>
        <v>49-9000 Other Installation, Maintenance, and Repair Occupations</v>
      </c>
      <c r="G598" s="77" t="s">
        <v>1866</v>
      </c>
      <c r="H598" s="77" t="s">
        <v>1867</v>
      </c>
      <c r="I598" s="77" t="s">
        <v>1868</v>
      </c>
      <c r="J598" s="78" t="str">
        <f>CONCATENATE(H598, " (", R598, ")")</f>
        <v>Control and Valve Installers and Repairers, Except Mechanical Door ($35,159)</v>
      </c>
      <c r="K598" s="70">
        <v>9.1131479696</v>
      </c>
      <c r="L598" s="70">
        <v>13.0852557459</v>
      </c>
      <c r="M598" s="70">
        <v>16.903480526900001</v>
      </c>
      <c r="N598" s="70">
        <v>17.930511823700002</v>
      </c>
      <c r="O598" s="70">
        <v>21.978004732399999</v>
      </c>
      <c r="P598" s="70">
        <v>26.708461472500002</v>
      </c>
      <c r="Q598" s="71">
        <v>35159.239496000002</v>
      </c>
      <c r="R598" s="71" t="str">
        <f>TEXT(Q598, "$#,###")</f>
        <v>$35,159</v>
      </c>
      <c r="S598" s="68" t="s">
        <v>307</v>
      </c>
      <c r="T598" s="68" t="s">
        <v>8</v>
      </c>
      <c r="U598" s="68" t="s">
        <v>85</v>
      </c>
      <c r="V598" s="61">
        <v>2399.0349686899999</v>
      </c>
      <c r="W598" s="61">
        <v>2378.02258811</v>
      </c>
      <c r="X598" s="61">
        <f>W598-V598</f>
        <v>-21.012380579999899</v>
      </c>
      <c r="Y598" s="72">
        <f>X598/V598</f>
        <v>-8.7586804086785663E-3</v>
      </c>
      <c r="Z598" s="61">
        <v>2378.02258811</v>
      </c>
      <c r="AA598" s="61">
        <v>2443.8667799099999</v>
      </c>
      <c r="AB598" s="61">
        <f>AA598-Z598</f>
        <v>65.844191799999862</v>
      </c>
      <c r="AC598" s="72">
        <f>AB598/Z598</f>
        <v>2.768863177718231E-2</v>
      </c>
      <c r="AD598" s="61">
        <v>787.10973443199998</v>
      </c>
      <c r="AE598" s="61">
        <v>196.777433608</v>
      </c>
      <c r="AF598" s="61">
        <v>533.53992899100001</v>
      </c>
      <c r="AG598" s="61">
        <v>177.846642997</v>
      </c>
      <c r="AH598" s="62">
        <v>7.3999999999999996E-2</v>
      </c>
      <c r="AI598" s="61">
        <v>2339.7857191799999</v>
      </c>
      <c r="AJ598" s="61">
        <v>929.31696619700006</v>
      </c>
      <c r="AK598" s="63">
        <f>AJ598/AI598</f>
        <v>0.3971803736466466</v>
      </c>
      <c r="AL598" s="73">
        <v>109.4</v>
      </c>
      <c r="AM598" s="74">
        <v>1.81741</v>
      </c>
      <c r="AN598" s="74">
        <v>1.798233</v>
      </c>
      <c r="AO598" s="76" t="s">
        <v>90</v>
      </c>
      <c r="AP598" s="75">
        <v>1.94418347138E-2</v>
      </c>
      <c r="AQ598" s="75">
        <v>4.59747138988E-2</v>
      </c>
      <c r="AR598" s="75">
        <v>0.21492818177299999</v>
      </c>
      <c r="AS598" s="75">
        <v>0.23876796693899999</v>
      </c>
      <c r="AT598" s="75">
        <v>0.235183837969</v>
      </c>
      <c r="AU598" s="75">
        <v>0.211934387355</v>
      </c>
      <c r="AV598" s="75">
        <v>3.2087013820499999E-2</v>
      </c>
      <c r="AW598" s="61">
        <v>0</v>
      </c>
      <c r="AX598" s="61">
        <v>0</v>
      </c>
      <c r="AY598" s="61">
        <v>0</v>
      </c>
      <c r="AZ598" s="61">
        <v>0</v>
      </c>
      <c r="BA598" s="61">
        <v>0</v>
      </c>
      <c r="BB598" s="61">
        <f>SUM(AW598:BA598)</f>
        <v>0</v>
      </c>
      <c r="BC598" s="61">
        <f>BA598-AW598</f>
        <v>0</v>
      </c>
      <c r="BD598" s="62">
        <v>0</v>
      </c>
      <c r="BE598" s="67">
        <f>IF(K598&lt;BE$6,1,0)</f>
        <v>1</v>
      </c>
      <c r="BF598" s="67">
        <f>+IF(AND(K598&gt;=BF$5,K598&lt;BF$6),1,0)</f>
        <v>0</v>
      </c>
      <c r="BG598" s="67">
        <f>+IF(AND(K598&gt;=BG$5,K598&lt;BG$6),1,0)</f>
        <v>0</v>
      </c>
      <c r="BH598" s="67">
        <f>+IF(AND(K598&gt;=BH$5,K598&lt;BH$6),1,0)</f>
        <v>0</v>
      </c>
      <c r="BI598" s="67">
        <f>+IF(K598&gt;=BI$6,1,0)</f>
        <v>0</v>
      </c>
      <c r="BJ598" s="67">
        <f>IF(M598&lt;BJ$6,1,0)</f>
        <v>0</v>
      </c>
      <c r="BK598" s="67">
        <f>+IF(AND(M598&gt;=BK$5,M598&lt;BK$6),1,0)</f>
        <v>1</v>
      </c>
      <c r="BL598" s="67">
        <f>+IF(AND(M598&gt;=BL$5,M598&lt;BL$6),1,0)</f>
        <v>0</v>
      </c>
      <c r="BM598" s="67">
        <f>+IF(AND(M598&gt;=BM$5,M598&lt;BM$6),1,0)</f>
        <v>0</v>
      </c>
      <c r="BN598" s="67">
        <f>+IF(M598&gt;=BN$6,1,0)</f>
        <v>0</v>
      </c>
      <c r="BO598" s="67" t="str">
        <f>+IF(M598&gt;=BO$6,"YES","NO")</f>
        <v>NO</v>
      </c>
      <c r="BP598" s="67" t="str">
        <f>+IF(K598&gt;=BP$6,"YES","NO")</f>
        <v>NO</v>
      </c>
      <c r="BQ598" s="67" t="str">
        <f>+IF(ISERROR(VLOOKUP(E598,'[1]Hi Tech List (2020)'!$A$2:$B$84,1,FALSE)),"NO","YES")</f>
        <v>NO</v>
      </c>
      <c r="BR598" s="67" t="str">
        <f>IF(AL598&gt;=BR$6,"YES","NO")</f>
        <v>YES</v>
      </c>
      <c r="BS598" s="67" t="str">
        <f>IF(AB598&gt;BS$6,"YES","NO")</f>
        <v>NO</v>
      </c>
      <c r="BT598" s="67" t="str">
        <f>IF(AC598&gt;BT$6,"YES","NO")</f>
        <v>NO</v>
      </c>
      <c r="BU598" s="67" t="str">
        <f>IF(AD598&gt;BU$6,"YES","NO")</f>
        <v>YES</v>
      </c>
      <c r="BV598" s="67" t="str">
        <f>IF(OR(BS598="YES",BT598="YES",BU598="YES"),"YES","NO")</f>
        <v>YES</v>
      </c>
      <c r="BW598" s="67" t="str">
        <f>+IF(BE598=1,BE$8,IF(BF598=1,BF$8,IF(BG598=1,BG$8,IF(BH598=1,BH$8,BI$8))))</f>
        <v>&lt;$15</v>
      </c>
      <c r="BX598" s="67" t="str">
        <f>+IF(BJ598=1,BJ$8,IF(BK598=1,BK$8,IF(BL598=1,BL$8,IF(BM598=1,BM$8,BN$8))))</f>
        <v>$15-20</v>
      </c>
    </row>
    <row r="599" spans="1:76" ht="25.5" hidden="1" x14ac:dyDescent="0.2">
      <c r="A599" s="77" t="str">
        <f t="shared" si="40"/>
        <v>49-0000</v>
      </c>
      <c r="B599" s="77" t="str">
        <f>VLOOKUP(A599,'[1]2- &amp; 3-digit SOC'!$A$1:$B$121,2,FALSE)</f>
        <v>Installation, Maintenance, and Repair Occupations</v>
      </c>
      <c r="C599" s="77" t="str">
        <f t="shared" si="41"/>
        <v>49-0000 Installation, Maintenance, and Repair Occupations</v>
      </c>
      <c r="D599" s="77" t="str">
        <f t="shared" si="42"/>
        <v>49-9000</v>
      </c>
      <c r="E599" s="77" t="str">
        <f>VLOOKUP(D599,'[1]2- &amp; 3-digit SOC'!$A$1:$B$121,2,FALSE)</f>
        <v>Other Installation, Maintenance, and Repair Occupations</v>
      </c>
      <c r="F599" s="77" t="str">
        <f t="shared" si="43"/>
        <v>49-9000 Other Installation, Maintenance, and Repair Occupations</v>
      </c>
      <c r="G599" s="77" t="s">
        <v>1869</v>
      </c>
      <c r="H599" s="77" t="s">
        <v>1870</v>
      </c>
      <c r="I599" s="77" t="s">
        <v>1871</v>
      </c>
      <c r="J599" s="78" t="str">
        <f>CONCATENATE(H599, " (", R599, ")")</f>
        <v>Heating, Air Conditioning, and Refrigeration Mechanics and Installers ($46,177)</v>
      </c>
      <c r="K599" s="70">
        <v>10.9959929998</v>
      </c>
      <c r="L599" s="70">
        <v>18.0974154711</v>
      </c>
      <c r="M599" s="70">
        <v>22.2002703878</v>
      </c>
      <c r="N599" s="70">
        <v>22.918536382900001</v>
      </c>
      <c r="O599" s="70">
        <v>27.081689913000002</v>
      </c>
      <c r="P599" s="70">
        <v>32.960769799399998</v>
      </c>
      <c r="Q599" s="71">
        <v>46176.562406600002</v>
      </c>
      <c r="R599" s="71" t="str">
        <f>TEXT(Q599, "$#,###")</f>
        <v>$46,177</v>
      </c>
      <c r="S599" s="68" t="s">
        <v>89</v>
      </c>
      <c r="T599" s="68" t="s">
        <v>8</v>
      </c>
      <c r="U599" s="68" t="s">
        <v>648</v>
      </c>
      <c r="V599" s="61">
        <v>8038.5979772000001</v>
      </c>
      <c r="W599" s="61">
        <v>8642.6924012899999</v>
      </c>
      <c r="X599" s="61">
        <f>W599-V599</f>
        <v>604.09442408999985</v>
      </c>
      <c r="Y599" s="72">
        <f>X599/V599</f>
        <v>7.514922699249324E-2</v>
      </c>
      <c r="Z599" s="61">
        <v>8642.6924012899999</v>
      </c>
      <c r="AA599" s="61">
        <v>9180.1039042499997</v>
      </c>
      <c r="AB599" s="61">
        <f>AA599-Z599</f>
        <v>537.41150295999978</v>
      </c>
      <c r="AC599" s="72">
        <f>AB599/Z599</f>
        <v>6.2181028550754192E-2</v>
      </c>
      <c r="AD599" s="61">
        <v>3662.0686897800001</v>
      </c>
      <c r="AE599" s="61">
        <v>915.51717244500003</v>
      </c>
      <c r="AF599" s="61">
        <v>2255.62042956</v>
      </c>
      <c r="AG599" s="61">
        <v>751.87347652000005</v>
      </c>
      <c r="AH599" s="62">
        <v>8.5000000000000006E-2</v>
      </c>
      <c r="AI599" s="61">
        <v>8377.5419522699995</v>
      </c>
      <c r="AJ599" s="61">
        <v>4075.3171286000002</v>
      </c>
      <c r="AK599" s="63">
        <f>AJ599/AI599</f>
        <v>0.48645738234658942</v>
      </c>
      <c r="AL599" s="73">
        <v>113</v>
      </c>
      <c r="AM599" s="74">
        <v>0.88361800000000001</v>
      </c>
      <c r="AN599" s="74">
        <v>0.89383900000000005</v>
      </c>
      <c r="AO599" s="75">
        <v>4.25682590323E-3</v>
      </c>
      <c r="AP599" s="75">
        <v>3.1762224111799998E-2</v>
      </c>
      <c r="AQ599" s="75">
        <v>5.4246696865599998E-2</v>
      </c>
      <c r="AR599" s="75">
        <v>0.24429153908699999</v>
      </c>
      <c r="AS599" s="75">
        <v>0.26201009629999999</v>
      </c>
      <c r="AT599" s="75">
        <v>0.21320729691500001</v>
      </c>
      <c r="AU599" s="75">
        <v>0.148851567051</v>
      </c>
      <c r="AV599" s="75">
        <v>4.1373753765900002E-2</v>
      </c>
      <c r="AW599" s="61">
        <v>426</v>
      </c>
      <c r="AX599" s="61">
        <v>425</v>
      </c>
      <c r="AY599" s="61">
        <v>437</v>
      </c>
      <c r="AZ599" s="61">
        <v>425</v>
      </c>
      <c r="BA599" s="61">
        <v>532</v>
      </c>
      <c r="BB599" s="61">
        <f>SUM(AW599:BA599)</f>
        <v>2245</v>
      </c>
      <c r="BC599" s="61">
        <f>BA599-AW599</f>
        <v>106</v>
      </c>
      <c r="BD599" s="62">
        <f>BC599/AW599</f>
        <v>0.24882629107981222</v>
      </c>
      <c r="BE599" s="67">
        <f>IF(K599&lt;BE$6,1,0)</f>
        <v>1</v>
      </c>
      <c r="BF599" s="67">
        <f>+IF(AND(K599&gt;=BF$5,K599&lt;BF$6),1,0)</f>
        <v>0</v>
      </c>
      <c r="BG599" s="67">
        <f>+IF(AND(K599&gt;=BG$5,K599&lt;BG$6),1,0)</f>
        <v>0</v>
      </c>
      <c r="BH599" s="67">
        <f>+IF(AND(K599&gt;=BH$5,K599&lt;BH$6),1,0)</f>
        <v>0</v>
      </c>
      <c r="BI599" s="67">
        <f>+IF(K599&gt;=BI$6,1,0)</f>
        <v>0</v>
      </c>
      <c r="BJ599" s="67">
        <f>IF(M599&lt;BJ$6,1,0)</f>
        <v>0</v>
      </c>
      <c r="BK599" s="67">
        <f>+IF(AND(M599&gt;=BK$5,M599&lt;BK$6),1,0)</f>
        <v>0</v>
      </c>
      <c r="BL599" s="67">
        <f>+IF(AND(M599&gt;=BL$5,M599&lt;BL$6),1,0)</f>
        <v>1</v>
      </c>
      <c r="BM599" s="67">
        <f>+IF(AND(M599&gt;=BM$5,M599&lt;BM$6),1,0)</f>
        <v>0</v>
      </c>
      <c r="BN599" s="67">
        <f>+IF(M599&gt;=BN$6,1,0)</f>
        <v>0</v>
      </c>
      <c r="BO599" s="67" t="str">
        <f>+IF(M599&gt;=BO$6,"YES","NO")</f>
        <v>YES</v>
      </c>
      <c r="BP599" s="67" t="str">
        <f>+IF(K599&gt;=BP$6,"YES","NO")</f>
        <v>NO</v>
      </c>
      <c r="BQ599" s="67" t="str">
        <f>+IF(ISERROR(VLOOKUP(E599,'[1]Hi Tech List (2020)'!$A$2:$B$84,1,FALSE)),"NO","YES")</f>
        <v>NO</v>
      </c>
      <c r="BR599" s="67" t="str">
        <f>IF(AL599&gt;=BR$6,"YES","NO")</f>
        <v>YES</v>
      </c>
      <c r="BS599" s="67" t="str">
        <f>IF(AB599&gt;BS$6,"YES","NO")</f>
        <v>YES</v>
      </c>
      <c r="BT599" s="67" t="str">
        <f>IF(AC599&gt;BT$6,"YES","NO")</f>
        <v>NO</v>
      </c>
      <c r="BU599" s="67" t="str">
        <f>IF(AD599&gt;BU$6,"YES","NO")</f>
        <v>YES</v>
      </c>
      <c r="BV599" s="67" t="str">
        <f>IF(OR(BS599="YES",BT599="YES",BU599="YES"),"YES","NO")</f>
        <v>YES</v>
      </c>
      <c r="BW599" s="67" t="str">
        <f>+IF(BE599=1,BE$8,IF(BF599=1,BF$8,IF(BG599=1,BG$8,IF(BH599=1,BH$8,BI$8))))</f>
        <v>&lt;$15</v>
      </c>
      <c r="BX599" s="67" t="str">
        <f>+IF(BJ599=1,BJ$8,IF(BK599=1,BK$8,IF(BL599=1,BL$8,IF(BM599=1,BM$8,BN$8))))</f>
        <v>$20-25</v>
      </c>
    </row>
    <row r="600" spans="1:76" hidden="1" x14ac:dyDescent="0.2">
      <c r="A600" s="77" t="str">
        <f t="shared" si="40"/>
        <v>49-0000</v>
      </c>
      <c r="B600" s="77" t="str">
        <f>VLOOKUP(A600,'[1]2- &amp; 3-digit SOC'!$A$1:$B$121,2,FALSE)</f>
        <v>Installation, Maintenance, and Repair Occupations</v>
      </c>
      <c r="C600" s="77" t="str">
        <f t="shared" si="41"/>
        <v>49-0000 Installation, Maintenance, and Repair Occupations</v>
      </c>
      <c r="D600" s="77" t="str">
        <f t="shared" si="42"/>
        <v>49-9000</v>
      </c>
      <c r="E600" s="77" t="str">
        <f>VLOOKUP(D600,'[1]2- &amp; 3-digit SOC'!$A$1:$B$121,2,FALSE)</f>
        <v>Other Installation, Maintenance, and Repair Occupations</v>
      </c>
      <c r="F600" s="77" t="str">
        <f t="shared" si="43"/>
        <v>49-9000 Other Installation, Maintenance, and Repair Occupations</v>
      </c>
      <c r="G600" s="77" t="s">
        <v>1872</v>
      </c>
      <c r="H600" s="77" t="s">
        <v>1873</v>
      </c>
      <c r="I600" s="77" t="s">
        <v>1874</v>
      </c>
      <c r="J600" s="78" t="str">
        <f>CONCATENATE(H600, " (", R600, ")")</f>
        <v>Home Appliance Repairers ($39,314)</v>
      </c>
      <c r="K600" s="70">
        <v>9.9421689465400007</v>
      </c>
      <c r="L600" s="70">
        <v>13.1280759718</v>
      </c>
      <c r="M600" s="70">
        <v>18.901005505400001</v>
      </c>
      <c r="N600" s="70">
        <v>21.494390150600001</v>
      </c>
      <c r="O600" s="70">
        <v>27.2249889747</v>
      </c>
      <c r="P600" s="70">
        <v>36.640579960499998</v>
      </c>
      <c r="Q600" s="71">
        <v>39314.091451100001</v>
      </c>
      <c r="R600" s="71" t="str">
        <f>TEXT(Q600, "$#,###")</f>
        <v>$39,314</v>
      </c>
      <c r="S600" s="68" t="s">
        <v>307</v>
      </c>
      <c r="T600" s="68" t="s">
        <v>8</v>
      </c>
      <c r="U600" s="68" t="s">
        <v>85</v>
      </c>
      <c r="V600" s="61">
        <v>992.36060927799997</v>
      </c>
      <c r="W600" s="61">
        <v>1093.9154666100001</v>
      </c>
      <c r="X600" s="61">
        <f>W600-V600</f>
        <v>101.5548573320001</v>
      </c>
      <c r="Y600" s="72">
        <f>X600/V600</f>
        <v>0.10233664696333238</v>
      </c>
      <c r="Z600" s="61">
        <v>1093.9154666100001</v>
      </c>
      <c r="AA600" s="61">
        <v>1070.2424009599999</v>
      </c>
      <c r="AB600" s="61">
        <f>AA600-Z600</f>
        <v>-23.673065650000126</v>
      </c>
      <c r="AC600" s="72">
        <f>AB600/Z600</f>
        <v>-2.1640671854985288E-2</v>
      </c>
      <c r="AD600" s="61">
        <v>394.087131419</v>
      </c>
      <c r="AE600" s="61">
        <v>98.521782854899996</v>
      </c>
      <c r="AF600" s="61">
        <v>286.54208140499998</v>
      </c>
      <c r="AG600" s="61">
        <v>95.514027134900005</v>
      </c>
      <c r="AH600" s="62">
        <v>8.7999999999999995E-2</v>
      </c>
      <c r="AI600" s="61">
        <v>1104.0162330999999</v>
      </c>
      <c r="AJ600" s="61">
        <v>458.11779046499998</v>
      </c>
      <c r="AK600" s="63">
        <f>AJ600/AI600</f>
        <v>0.41495566526104194</v>
      </c>
      <c r="AL600" s="73">
        <v>105.5</v>
      </c>
      <c r="AM600" s="74">
        <v>1.141535</v>
      </c>
      <c r="AN600" s="74">
        <v>1.1173759999999999</v>
      </c>
      <c r="AO600" s="76" t="s">
        <v>90</v>
      </c>
      <c r="AP600" s="75">
        <v>2.3317593767399999E-2</v>
      </c>
      <c r="AQ600" s="75">
        <v>2.9919319193000001E-2</v>
      </c>
      <c r="AR600" s="75">
        <v>0.19364239581600001</v>
      </c>
      <c r="AS600" s="75">
        <v>0.23432583380399999</v>
      </c>
      <c r="AT600" s="75">
        <v>0.22005666279800001</v>
      </c>
      <c r="AU600" s="75">
        <v>0.20255968556000001</v>
      </c>
      <c r="AV600" s="75">
        <v>9.3760805564400002E-2</v>
      </c>
      <c r="AW600" s="61">
        <v>0</v>
      </c>
      <c r="AX600" s="61">
        <v>0</v>
      </c>
      <c r="AY600" s="61">
        <v>0</v>
      </c>
      <c r="AZ600" s="61">
        <v>0</v>
      </c>
      <c r="BA600" s="61">
        <v>0</v>
      </c>
      <c r="BB600" s="61">
        <f>SUM(AW600:BA600)</f>
        <v>0</v>
      </c>
      <c r="BC600" s="61">
        <f>BA600-AW600</f>
        <v>0</v>
      </c>
      <c r="BD600" s="62">
        <v>0</v>
      </c>
      <c r="BE600" s="67">
        <f>IF(K600&lt;BE$6,1,0)</f>
        <v>1</v>
      </c>
      <c r="BF600" s="67">
        <f>+IF(AND(K600&gt;=BF$5,K600&lt;BF$6),1,0)</f>
        <v>0</v>
      </c>
      <c r="BG600" s="67">
        <f>+IF(AND(K600&gt;=BG$5,K600&lt;BG$6),1,0)</f>
        <v>0</v>
      </c>
      <c r="BH600" s="67">
        <f>+IF(AND(K600&gt;=BH$5,K600&lt;BH$6),1,0)</f>
        <v>0</v>
      </c>
      <c r="BI600" s="67">
        <f>+IF(K600&gt;=BI$6,1,0)</f>
        <v>0</v>
      </c>
      <c r="BJ600" s="67">
        <f>IF(M600&lt;BJ$6,1,0)</f>
        <v>0</v>
      </c>
      <c r="BK600" s="67">
        <f>+IF(AND(M600&gt;=BK$5,M600&lt;BK$6),1,0)</f>
        <v>1</v>
      </c>
      <c r="BL600" s="67">
        <f>+IF(AND(M600&gt;=BL$5,M600&lt;BL$6),1,0)</f>
        <v>0</v>
      </c>
      <c r="BM600" s="67">
        <f>+IF(AND(M600&gt;=BM$5,M600&lt;BM$6),1,0)</f>
        <v>0</v>
      </c>
      <c r="BN600" s="67">
        <f>+IF(M600&gt;=BN$6,1,0)</f>
        <v>0</v>
      </c>
      <c r="BO600" s="67" t="str">
        <f>+IF(M600&gt;=BO$6,"YES","NO")</f>
        <v>NO</v>
      </c>
      <c r="BP600" s="67" t="str">
        <f>+IF(K600&gt;=BP$6,"YES","NO")</f>
        <v>NO</v>
      </c>
      <c r="BQ600" s="67" t="str">
        <f>+IF(ISERROR(VLOOKUP(E600,'[1]Hi Tech List (2020)'!$A$2:$B$84,1,FALSE)),"NO","YES")</f>
        <v>NO</v>
      </c>
      <c r="BR600" s="67" t="str">
        <f>IF(AL600&gt;=BR$6,"YES","NO")</f>
        <v>YES</v>
      </c>
      <c r="BS600" s="67" t="str">
        <f>IF(AB600&gt;BS$6,"YES","NO")</f>
        <v>NO</v>
      </c>
      <c r="BT600" s="67" t="str">
        <f>IF(AC600&gt;BT$6,"YES","NO")</f>
        <v>NO</v>
      </c>
      <c r="BU600" s="67" t="str">
        <f>IF(AD600&gt;BU$6,"YES","NO")</f>
        <v>YES</v>
      </c>
      <c r="BV600" s="67" t="str">
        <f>IF(OR(BS600="YES",BT600="YES",BU600="YES"),"YES","NO")</f>
        <v>YES</v>
      </c>
      <c r="BW600" s="67" t="str">
        <f>+IF(BE600=1,BE$8,IF(BF600=1,BF$8,IF(BG600=1,BG$8,IF(BH600=1,BH$8,BI$8))))</f>
        <v>&lt;$15</v>
      </c>
      <c r="BX600" s="67" t="str">
        <f>+IF(BJ600=1,BJ$8,IF(BK600=1,BK$8,IF(BL600=1,BL$8,IF(BM600=1,BM$8,BN$8))))</f>
        <v>$15-20</v>
      </c>
    </row>
    <row r="601" spans="1:76" hidden="1" x14ac:dyDescent="0.2">
      <c r="A601" s="77" t="str">
        <f t="shared" si="40"/>
        <v>49-0000</v>
      </c>
      <c r="B601" s="77" t="str">
        <f>VLOOKUP(A601,'[1]2- &amp; 3-digit SOC'!$A$1:$B$121,2,FALSE)</f>
        <v>Installation, Maintenance, and Repair Occupations</v>
      </c>
      <c r="C601" s="77" t="str">
        <f t="shared" si="41"/>
        <v>49-0000 Installation, Maintenance, and Repair Occupations</v>
      </c>
      <c r="D601" s="77" t="str">
        <f t="shared" si="42"/>
        <v>49-9000</v>
      </c>
      <c r="E601" s="77" t="str">
        <f>VLOOKUP(D601,'[1]2- &amp; 3-digit SOC'!$A$1:$B$121,2,FALSE)</f>
        <v>Other Installation, Maintenance, and Repair Occupations</v>
      </c>
      <c r="F601" s="77" t="str">
        <f t="shared" si="43"/>
        <v>49-9000 Other Installation, Maintenance, and Repair Occupations</v>
      </c>
      <c r="G601" s="77" t="s">
        <v>1875</v>
      </c>
      <c r="H601" s="77" t="s">
        <v>1876</v>
      </c>
      <c r="I601" s="77" t="s">
        <v>1877</v>
      </c>
      <c r="J601" s="78" t="str">
        <f>CONCATENATE(H601, " (", R601, ")")</f>
        <v>Industrial Machinery Mechanics ($52,252)</v>
      </c>
      <c r="K601" s="70">
        <v>15.8693070996</v>
      </c>
      <c r="L601" s="70">
        <v>19.385223926999998</v>
      </c>
      <c r="M601" s="70">
        <v>25.1209192072</v>
      </c>
      <c r="N601" s="70">
        <v>25.679177795899999</v>
      </c>
      <c r="O601" s="70">
        <v>30.770217216599999</v>
      </c>
      <c r="P601" s="70">
        <v>36.778656564199999</v>
      </c>
      <c r="Q601" s="71">
        <v>52251.5119509</v>
      </c>
      <c r="R601" s="71" t="str">
        <f>TEXT(Q601, "$#,###")</f>
        <v>$52,252</v>
      </c>
      <c r="S601" s="68" t="s">
        <v>307</v>
      </c>
      <c r="T601" s="68" t="s">
        <v>8</v>
      </c>
      <c r="U601" s="68" t="s">
        <v>648</v>
      </c>
      <c r="V601" s="61">
        <v>6933.2225370799997</v>
      </c>
      <c r="W601" s="61">
        <v>8140.1712242900003</v>
      </c>
      <c r="X601" s="61">
        <f>W601-V601</f>
        <v>1206.9486872100006</v>
      </c>
      <c r="Y601" s="72">
        <f>X601/V601</f>
        <v>0.17408191944727622</v>
      </c>
      <c r="Z601" s="61">
        <v>8140.1712242900003</v>
      </c>
      <c r="AA601" s="61">
        <v>8803.7630662499996</v>
      </c>
      <c r="AB601" s="61">
        <f>AA601-Z601</f>
        <v>663.59184195999933</v>
      </c>
      <c r="AC601" s="72">
        <f>AB601/Z601</f>
        <v>8.1520624526897331E-2</v>
      </c>
      <c r="AD601" s="61">
        <v>3515.6243312500001</v>
      </c>
      <c r="AE601" s="61">
        <v>878.90608281300001</v>
      </c>
      <c r="AF601" s="61">
        <v>2011.1982424600001</v>
      </c>
      <c r="AG601" s="61">
        <v>670.39941415500004</v>
      </c>
      <c r="AH601" s="62">
        <v>0.08</v>
      </c>
      <c r="AI601" s="61">
        <v>7853.6955365599997</v>
      </c>
      <c r="AJ601" s="61">
        <v>3359.5978594200001</v>
      </c>
      <c r="AK601" s="63">
        <f>AJ601/AI601</f>
        <v>0.42777286740753118</v>
      </c>
      <c r="AL601" s="73">
        <v>109.8</v>
      </c>
      <c r="AM601" s="74">
        <v>0.79899100000000001</v>
      </c>
      <c r="AN601" s="74">
        <v>0.80242899999999995</v>
      </c>
      <c r="AO601" s="75">
        <v>1.68394697228E-3</v>
      </c>
      <c r="AP601" s="75">
        <v>1.25009923132E-2</v>
      </c>
      <c r="AQ601" s="75">
        <v>2.4610084622100001E-2</v>
      </c>
      <c r="AR601" s="75">
        <v>0.163778006319</v>
      </c>
      <c r="AS601" s="75">
        <v>0.22782326030300001</v>
      </c>
      <c r="AT601" s="75">
        <v>0.27176484097800002</v>
      </c>
      <c r="AU601" s="75">
        <v>0.24610562454000001</v>
      </c>
      <c r="AV601" s="75">
        <v>5.1733243952399997E-2</v>
      </c>
      <c r="AW601" s="61">
        <v>0</v>
      </c>
      <c r="AX601" s="61">
        <v>0</v>
      </c>
      <c r="AY601" s="61">
        <v>0</v>
      </c>
      <c r="AZ601" s="61">
        <v>0</v>
      </c>
      <c r="BA601" s="61">
        <v>0</v>
      </c>
      <c r="BB601" s="61">
        <f>SUM(AW601:BA601)</f>
        <v>0</v>
      </c>
      <c r="BC601" s="61">
        <f>BA601-AW601</f>
        <v>0</v>
      </c>
      <c r="BD601" s="62">
        <v>0</v>
      </c>
      <c r="BE601" s="67">
        <f>IF(K601&lt;BE$6,1,0)</f>
        <v>0</v>
      </c>
      <c r="BF601" s="67">
        <f>+IF(AND(K601&gt;=BF$5,K601&lt;BF$6),1,0)</f>
        <v>1</v>
      </c>
      <c r="BG601" s="67">
        <f>+IF(AND(K601&gt;=BG$5,K601&lt;BG$6),1,0)</f>
        <v>0</v>
      </c>
      <c r="BH601" s="67">
        <f>+IF(AND(K601&gt;=BH$5,K601&lt;BH$6),1,0)</f>
        <v>0</v>
      </c>
      <c r="BI601" s="67">
        <f>+IF(K601&gt;=BI$6,1,0)</f>
        <v>0</v>
      </c>
      <c r="BJ601" s="67">
        <f>IF(M601&lt;BJ$6,1,0)</f>
        <v>0</v>
      </c>
      <c r="BK601" s="67">
        <f>+IF(AND(M601&gt;=BK$5,M601&lt;BK$6),1,0)</f>
        <v>0</v>
      </c>
      <c r="BL601" s="67">
        <f>+IF(AND(M601&gt;=BL$5,M601&lt;BL$6),1,0)</f>
        <v>0</v>
      </c>
      <c r="BM601" s="67">
        <f>+IF(AND(M601&gt;=BM$5,M601&lt;BM$6),1,0)</f>
        <v>1</v>
      </c>
      <c r="BN601" s="67">
        <f>+IF(M601&gt;=BN$6,1,0)</f>
        <v>0</v>
      </c>
      <c r="BO601" s="67" t="str">
        <f>+IF(M601&gt;=BO$6,"YES","NO")</f>
        <v>YES</v>
      </c>
      <c r="BP601" s="67" t="str">
        <f>+IF(K601&gt;=BP$6,"YES","NO")</f>
        <v>NO</v>
      </c>
      <c r="BQ601" s="67" t="str">
        <f>+IF(ISERROR(VLOOKUP(E601,'[1]Hi Tech List (2020)'!$A$2:$B$84,1,FALSE)),"NO","YES")</f>
        <v>NO</v>
      </c>
      <c r="BR601" s="67" t="str">
        <f>IF(AL601&gt;=BR$6,"YES","NO")</f>
        <v>YES</v>
      </c>
      <c r="BS601" s="67" t="str">
        <f>IF(AB601&gt;BS$6,"YES","NO")</f>
        <v>YES</v>
      </c>
      <c r="BT601" s="67" t="str">
        <f>IF(AC601&gt;BT$6,"YES","NO")</f>
        <v>NO</v>
      </c>
      <c r="BU601" s="67" t="str">
        <f>IF(AD601&gt;BU$6,"YES","NO")</f>
        <v>YES</v>
      </c>
      <c r="BV601" s="67" t="str">
        <f>IF(OR(BS601="YES",BT601="YES",BU601="YES"),"YES","NO")</f>
        <v>YES</v>
      </c>
      <c r="BW601" s="67" t="str">
        <f>+IF(BE601=1,BE$8,IF(BF601=1,BF$8,IF(BG601=1,BG$8,IF(BH601=1,BH$8,BI$8))))</f>
        <v>$15-20</v>
      </c>
      <c r="BX601" s="67" t="str">
        <f>+IF(BJ601=1,BJ$8,IF(BK601=1,BK$8,IF(BL601=1,BL$8,IF(BM601=1,BM$8,BN$8))))</f>
        <v>$25-30</v>
      </c>
    </row>
    <row r="602" spans="1:76" hidden="1" x14ac:dyDescent="0.2">
      <c r="A602" s="77" t="str">
        <f t="shared" si="40"/>
        <v>49-0000</v>
      </c>
      <c r="B602" s="77" t="str">
        <f>VLOOKUP(A602,'[1]2- &amp; 3-digit SOC'!$A$1:$B$121,2,FALSE)</f>
        <v>Installation, Maintenance, and Repair Occupations</v>
      </c>
      <c r="C602" s="77" t="str">
        <f t="shared" si="41"/>
        <v>49-0000 Installation, Maintenance, and Repair Occupations</v>
      </c>
      <c r="D602" s="77" t="str">
        <f t="shared" si="42"/>
        <v>49-9000</v>
      </c>
      <c r="E602" s="77" t="str">
        <f>VLOOKUP(D602,'[1]2- &amp; 3-digit SOC'!$A$1:$B$121,2,FALSE)</f>
        <v>Other Installation, Maintenance, and Repair Occupations</v>
      </c>
      <c r="F602" s="77" t="str">
        <f t="shared" si="43"/>
        <v>49-9000 Other Installation, Maintenance, and Repair Occupations</v>
      </c>
      <c r="G602" s="77" t="s">
        <v>1878</v>
      </c>
      <c r="H602" s="77" t="s">
        <v>1879</v>
      </c>
      <c r="I602" s="77" t="s">
        <v>1880</v>
      </c>
      <c r="J602" s="78" t="str">
        <f>CONCATENATE(H602, " (", R602, ")")</f>
        <v>Maintenance Workers, Machinery ($46,424)</v>
      </c>
      <c r="K602" s="70">
        <v>13.9309638949</v>
      </c>
      <c r="L602" s="70">
        <v>17.450285864400001</v>
      </c>
      <c r="M602" s="70">
        <v>22.319071818400001</v>
      </c>
      <c r="N602" s="70">
        <v>22.496124345799998</v>
      </c>
      <c r="O602" s="70">
        <v>27.2749848204</v>
      </c>
      <c r="P602" s="70">
        <v>30.822400111</v>
      </c>
      <c r="Q602" s="71">
        <v>46423.669382200002</v>
      </c>
      <c r="R602" s="71" t="str">
        <f>TEXT(Q602, "$#,###")</f>
        <v>$46,424</v>
      </c>
      <c r="S602" s="68" t="s">
        <v>307</v>
      </c>
      <c r="T602" s="68" t="s">
        <v>8</v>
      </c>
      <c r="U602" s="68" t="s">
        <v>648</v>
      </c>
      <c r="V602" s="61">
        <v>1874.0419713399999</v>
      </c>
      <c r="W602" s="61">
        <v>1637.61810683</v>
      </c>
      <c r="X602" s="61">
        <f>W602-V602</f>
        <v>-236.42386450999993</v>
      </c>
      <c r="Y602" s="72">
        <f>X602/V602</f>
        <v>-0.1261571875793952</v>
      </c>
      <c r="Z602" s="61">
        <v>1637.61810683</v>
      </c>
      <c r="AA602" s="61">
        <v>1711.69834201</v>
      </c>
      <c r="AB602" s="61">
        <f>AA602-Z602</f>
        <v>74.080235180000045</v>
      </c>
      <c r="AC602" s="72">
        <f>AB602/Z602</f>
        <v>4.5236575530665075E-2</v>
      </c>
      <c r="AD602" s="61">
        <v>606.99724710999999</v>
      </c>
      <c r="AE602" s="61">
        <v>151.74931177799999</v>
      </c>
      <c r="AF602" s="61">
        <v>389.68090698600002</v>
      </c>
      <c r="AG602" s="61">
        <v>129.89363566200001</v>
      </c>
      <c r="AH602" s="62">
        <v>7.8E-2</v>
      </c>
      <c r="AI602" s="61">
        <v>1600.9683032</v>
      </c>
      <c r="AJ602" s="61">
        <v>756.25179866300005</v>
      </c>
      <c r="AK602" s="63">
        <f>AJ602/AI602</f>
        <v>0.47237149989254079</v>
      </c>
      <c r="AL602" s="73">
        <v>111.5</v>
      </c>
      <c r="AM602" s="74">
        <v>0.90706600000000004</v>
      </c>
      <c r="AN602" s="74">
        <v>0.90182700000000005</v>
      </c>
      <c r="AO602" s="76" t="s">
        <v>90</v>
      </c>
      <c r="AP602" s="75">
        <v>2.6227101891900001E-2</v>
      </c>
      <c r="AQ602" s="75">
        <v>3.3154590823799998E-2</v>
      </c>
      <c r="AR602" s="75">
        <v>0.174099535093</v>
      </c>
      <c r="AS602" s="75">
        <v>0.215550259243</v>
      </c>
      <c r="AT602" s="75">
        <v>0.26483199755199999</v>
      </c>
      <c r="AU602" s="75">
        <v>0.22683471420500001</v>
      </c>
      <c r="AV602" s="75">
        <v>5.5232482139399998E-2</v>
      </c>
      <c r="AW602" s="61">
        <v>0</v>
      </c>
      <c r="AX602" s="61">
        <v>0</v>
      </c>
      <c r="AY602" s="61">
        <v>0</v>
      </c>
      <c r="AZ602" s="61">
        <v>0</v>
      </c>
      <c r="BA602" s="61">
        <v>0</v>
      </c>
      <c r="BB602" s="61">
        <f>SUM(AW602:BA602)</f>
        <v>0</v>
      </c>
      <c r="BC602" s="61">
        <f>BA602-AW602</f>
        <v>0</v>
      </c>
      <c r="BD602" s="62">
        <v>0</v>
      </c>
      <c r="BE602" s="67">
        <f>IF(K602&lt;BE$6,1,0)</f>
        <v>1</v>
      </c>
      <c r="BF602" s="67">
        <f>+IF(AND(K602&gt;=BF$5,K602&lt;BF$6),1,0)</f>
        <v>0</v>
      </c>
      <c r="BG602" s="67">
        <f>+IF(AND(K602&gt;=BG$5,K602&lt;BG$6),1,0)</f>
        <v>0</v>
      </c>
      <c r="BH602" s="67">
        <f>+IF(AND(K602&gt;=BH$5,K602&lt;BH$6),1,0)</f>
        <v>0</v>
      </c>
      <c r="BI602" s="67">
        <f>+IF(K602&gt;=BI$6,1,0)</f>
        <v>0</v>
      </c>
      <c r="BJ602" s="67">
        <f>IF(M602&lt;BJ$6,1,0)</f>
        <v>0</v>
      </c>
      <c r="BK602" s="67">
        <f>+IF(AND(M602&gt;=BK$5,M602&lt;BK$6),1,0)</f>
        <v>0</v>
      </c>
      <c r="BL602" s="67">
        <f>+IF(AND(M602&gt;=BL$5,M602&lt;BL$6),1,0)</f>
        <v>1</v>
      </c>
      <c r="BM602" s="67">
        <f>+IF(AND(M602&gt;=BM$5,M602&lt;BM$6),1,0)</f>
        <v>0</v>
      </c>
      <c r="BN602" s="67">
        <f>+IF(M602&gt;=BN$6,1,0)</f>
        <v>0</v>
      </c>
      <c r="BO602" s="67" t="str">
        <f>+IF(M602&gt;=BO$6,"YES","NO")</f>
        <v>YES</v>
      </c>
      <c r="BP602" s="67" t="str">
        <f>+IF(K602&gt;=BP$6,"YES","NO")</f>
        <v>NO</v>
      </c>
      <c r="BQ602" s="67" t="str">
        <f>+IF(ISERROR(VLOOKUP(E602,'[1]Hi Tech List (2020)'!$A$2:$B$84,1,FALSE)),"NO","YES")</f>
        <v>NO</v>
      </c>
      <c r="BR602" s="67" t="str">
        <f>IF(AL602&gt;=BR$6,"YES","NO")</f>
        <v>YES</v>
      </c>
      <c r="BS602" s="67" t="str">
        <f>IF(AB602&gt;BS$6,"YES","NO")</f>
        <v>NO</v>
      </c>
      <c r="BT602" s="67" t="str">
        <f>IF(AC602&gt;BT$6,"YES","NO")</f>
        <v>NO</v>
      </c>
      <c r="BU602" s="67" t="str">
        <f>IF(AD602&gt;BU$6,"YES","NO")</f>
        <v>YES</v>
      </c>
      <c r="BV602" s="67" t="str">
        <f>IF(OR(BS602="YES",BT602="YES",BU602="YES"),"YES","NO")</f>
        <v>YES</v>
      </c>
      <c r="BW602" s="67" t="str">
        <f>+IF(BE602=1,BE$8,IF(BF602=1,BF$8,IF(BG602=1,BG$8,IF(BH602=1,BH$8,BI$8))))</f>
        <v>&lt;$15</v>
      </c>
      <c r="BX602" s="67" t="str">
        <f>+IF(BJ602=1,BJ$8,IF(BK602=1,BK$8,IF(BL602=1,BL$8,IF(BM602=1,BM$8,BN$8))))</f>
        <v>$20-25</v>
      </c>
    </row>
    <row r="603" spans="1:76" ht="25.5" hidden="1" x14ac:dyDescent="0.2">
      <c r="A603" s="77" t="str">
        <f t="shared" si="40"/>
        <v>49-0000</v>
      </c>
      <c r="B603" s="77" t="str">
        <f>VLOOKUP(A603,'[1]2- &amp; 3-digit SOC'!$A$1:$B$121,2,FALSE)</f>
        <v>Installation, Maintenance, and Repair Occupations</v>
      </c>
      <c r="C603" s="77" t="str">
        <f t="shared" si="41"/>
        <v>49-0000 Installation, Maintenance, and Repair Occupations</v>
      </c>
      <c r="D603" s="77" t="str">
        <f t="shared" si="42"/>
        <v>49-9000</v>
      </c>
      <c r="E603" s="77" t="str">
        <f>VLOOKUP(D603,'[1]2- &amp; 3-digit SOC'!$A$1:$B$121,2,FALSE)</f>
        <v>Other Installation, Maintenance, and Repair Occupations</v>
      </c>
      <c r="F603" s="77" t="str">
        <f t="shared" si="43"/>
        <v>49-9000 Other Installation, Maintenance, and Repair Occupations</v>
      </c>
      <c r="G603" s="77" t="s">
        <v>1881</v>
      </c>
      <c r="H603" s="77" t="s">
        <v>1882</v>
      </c>
      <c r="I603" s="77" t="s">
        <v>1883</v>
      </c>
      <c r="J603" s="78" t="str">
        <f>CONCATENATE(H603, " (", R603, ")")</f>
        <v>Refractory Materials Repairers, Except Brickmasons (Insf. Data)</v>
      </c>
      <c r="K603" s="76">
        <v>0</v>
      </c>
      <c r="L603" s="76" t="s">
        <v>90</v>
      </c>
      <c r="M603" s="76">
        <v>0</v>
      </c>
      <c r="N603" s="76" t="s">
        <v>90</v>
      </c>
      <c r="O603" s="76" t="s">
        <v>90</v>
      </c>
      <c r="P603" s="76" t="s">
        <v>90</v>
      </c>
      <c r="Q603" s="71" t="s">
        <v>90</v>
      </c>
      <c r="R603" s="71" t="str">
        <f>TEXT(Q603, "$#,###")</f>
        <v>Insf. Data</v>
      </c>
      <c r="S603" s="68" t="s">
        <v>307</v>
      </c>
      <c r="T603" s="68" t="s">
        <v>8</v>
      </c>
      <c r="U603" s="68" t="s">
        <v>85</v>
      </c>
      <c r="V603" s="61">
        <v>63.784991791499998</v>
      </c>
      <c r="W603" s="76" t="s">
        <v>90</v>
      </c>
      <c r="X603" s="76" t="s">
        <v>90</v>
      </c>
      <c r="Y603" s="76" t="s">
        <v>90</v>
      </c>
      <c r="Z603" s="76" t="s">
        <v>90</v>
      </c>
      <c r="AA603" s="76" t="s">
        <v>90</v>
      </c>
      <c r="AB603" s="76" t="s">
        <v>90</v>
      </c>
      <c r="AC603" s="76" t="s">
        <v>90</v>
      </c>
      <c r="AD603" s="76" t="s">
        <v>90</v>
      </c>
      <c r="AE603" s="61">
        <v>0.63139262584400002</v>
      </c>
      <c r="AF603" s="76" t="s">
        <v>90</v>
      </c>
      <c r="AG603" s="76" t="s">
        <v>90</v>
      </c>
      <c r="AH603" s="76" t="s">
        <v>90</v>
      </c>
      <c r="AI603" s="76" t="s">
        <v>90</v>
      </c>
      <c r="AJ603" s="76" t="s">
        <v>90</v>
      </c>
      <c r="AK603" s="79" t="s">
        <v>90</v>
      </c>
      <c r="AL603" s="73">
        <v>123.9</v>
      </c>
      <c r="AM603" s="74">
        <v>0.297093</v>
      </c>
      <c r="AN603" s="74">
        <v>0.31212400000000001</v>
      </c>
      <c r="AO603" s="76" t="s">
        <v>90</v>
      </c>
      <c r="AP603" s="76" t="s">
        <v>90</v>
      </c>
      <c r="AQ603" s="76" t="s">
        <v>90</v>
      </c>
      <c r="AR603" s="76" t="s">
        <v>90</v>
      </c>
      <c r="AS603" s="76" t="s">
        <v>90</v>
      </c>
      <c r="AT603" s="76" t="s">
        <v>90</v>
      </c>
      <c r="AU603" s="76" t="s">
        <v>90</v>
      </c>
      <c r="AV603" s="76" t="s">
        <v>90</v>
      </c>
      <c r="AW603" s="61">
        <v>0</v>
      </c>
      <c r="AX603" s="61">
        <v>0</v>
      </c>
      <c r="AY603" s="61">
        <v>0</v>
      </c>
      <c r="AZ603" s="61">
        <v>0</v>
      </c>
      <c r="BA603" s="61">
        <v>0</v>
      </c>
      <c r="BB603" s="61">
        <f>SUM(AW603:BA603)</f>
        <v>0</v>
      </c>
      <c r="BC603" s="61">
        <f>BA603-AW603</f>
        <v>0</v>
      </c>
      <c r="BD603" s="62">
        <v>0</v>
      </c>
      <c r="BE603" s="67">
        <f>IF(K603&lt;BE$6,1,0)</f>
        <v>1</v>
      </c>
      <c r="BF603" s="67">
        <f>+IF(AND(K603&gt;=BF$5,K603&lt;BF$6),1,0)</f>
        <v>0</v>
      </c>
      <c r="BG603" s="67">
        <f>+IF(AND(K603&gt;=BG$5,K603&lt;BG$6),1,0)</f>
        <v>0</v>
      </c>
      <c r="BH603" s="67">
        <f>+IF(AND(K603&gt;=BH$5,K603&lt;BH$6),1,0)</f>
        <v>0</v>
      </c>
      <c r="BI603" s="67">
        <f>+IF(K603&gt;=BI$6,1,0)</f>
        <v>0</v>
      </c>
      <c r="BJ603" s="67">
        <f>IF(M603&lt;BJ$6,1,0)</f>
        <v>1</v>
      </c>
      <c r="BK603" s="67">
        <f>+IF(AND(M603&gt;=BK$5,M603&lt;BK$6),1,0)</f>
        <v>0</v>
      </c>
      <c r="BL603" s="67">
        <f>+IF(AND(M603&gt;=BL$5,M603&lt;BL$6),1,0)</f>
        <v>0</v>
      </c>
      <c r="BM603" s="67">
        <f>+IF(AND(M603&gt;=BM$5,M603&lt;BM$6),1,0)</f>
        <v>0</v>
      </c>
      <c r="BN603" s="67">
        <f>+IF(M603&gt;=BN$6,1,0)</f>
        <v>0</v>
      </c>
      <c r="BO603" s="67" t="str">
        <f>+IF(M603&gt;=BO$6,"YES","NO")</f>
        <v>NO</v>
      </c>
      <c r="BP603" s="67" t="str">
        <f>+IF(K603&gt;=BP$6,"YES","NO")</f>
        <v>NO</v>
      </c>
      <c r="BQ603" s="67" t="str">
        <f>+IF(ISERROR(VLOOKUP(E603,'[1]Hi Tech List (2020)'!$A$2:$B$84,1,FALSE)),"NO","YES")</f>
        <v>NO</v>
      </c>
      <c r="BR603" s="67" t="str">
        <f>IF(AL603&gt;=BR$6,"YES","NO")</f>
        <v>YES</v>
      </c>
      <c r="BS603" s="67" t="str">
        <f>IF(AB603&gt;BS$6,"YES","NO")</f>
        <v>YES</v>
      </c>
      <c r="BT603" s="67" t="str">
        <f>IF(AC603&gt;BT$6,"YES","NO")</f>
        <v>YES</v>
      </c>
      <c r="BU603" s="67" t="str">
        <f>IF(AD603&gt;BU$6,"YES","NO")</f>
        <v>YES</v>
      </c>
      <c r="BV603" s="67" t="str">
        <f>IF(OR(BS603="YES",BT603="YES",BU603="YES"),"YES","NO")</f>
        <v>YES</v>
      </c>
      <c r="BW603" s="67" t="str">
        <f>+IF(BE603=1,BE$8,IF(BF603=1,BF$8,IF(BG603=1,BG$8,IF(BH603=1,BH$8,BI$8))))</f>
        <v>&lt;$15</v>
      </c>
      <c r="BX603" s="67" t="str">
        <f>+IF(BJ603=1,BJ$8,IF(BK603=1,BK$8,IF(BL603=1,BL$8,IF(BM603=1,BM$8,BN$8))))</f>
        <v>&lt;$15</v>
      </c>
    </row>
    <row r="604" spans="1:76" hidden="1" x14ac:dyDescent="0.2">
      <c r="A604" s="77" t="str">
        <f t="shared" si="40"/>
        <v>49-0000</v>
      </c>
      <c r="B604" s="77" t="str">
        <f>VLOOKUP(A604,'[1]2- &amp; 3-digit SOC'!$A$1:$B$121,2,FALSE)</f>
        <v>Installation, Maintenance, and Repair Occupations</v>
      </c>
      <c r="C604" s="77" t="str">
        <f t="shared" si="41"/>
        <v>49-0000 Installation, Maintenance, and Repair Occupations</v>
      </c>
      <c r="D604" s="77" t="str">
        <f t="shared" si="42"/>
        <v>49-9000</v>
      </c>
      <c r="E604" s="77" t="str">
        <f>VLOOKUP(D604,'[1]2- &amp; 3-digit SOC'!$A$1:$B$121,2,FALSE)</f>
        <v>Other Installation, Maintenance, and Repair Occupations</v>
      </c>
      <c r="F604" s="77" t="str">
        <f t="shared" si="43"/>
        <v>49-9000 Other Installation, Maintenance, and Repair Occupations</v>
      </c>
      <c r="G604" s="77" t="s">
        <v>1884</v>
      </c>
      <c r="H604" s="77" t="s">
        <v>1885</v>
      </c>
      <c r="I604" s="77" t="s">
        <v>1886</v>
      </c>
      <c r="J604" s="78" t="str">
        <f>CONCATENATE(H604, " (", R604, ")")</f>
        <v>Electrical Power-Line Installers and Repairers ($56,622)</v>
      </c>
      <c r="K604" s="70">
        <v>17.238400961300002</v>
      </c>
      <c r="L604" s="70">
        <v>21.168043555600001</v>
      </c>
      <c r="M604" s="70">
        <v>27.2221187052</v>
      </c>
      <c r="N604" s="70">
        <v>27.886090069400002</v>
      </c>
      <c r="O604" s="70">
        <v>33.9514503479</v>
      </c>
      <c r="P604" s="70">
        <v>39.657214491300003</v>
      </c>
      <c r="Q604" s="71">
        <v>56622.006906800001</v>
      </c>
      <c r="R604" s="71" t="str">
        <f>TEXT(Q604, "$#,###")</f>
        <v>$56,622</v>
      </c>
      <c r="S604" s="68" t="s">
        <v>307</v>
      </c>
      <c r="T604" s="68" t="s">
        <v>8</v>
      </c>
      <c r="U604" s="68" t="s">
        <v>648</v>
      </c>
      <c r="V604" s="61">
        <v>2245.85294647</v>
      </c>
      <c r="W604" s="61">
        <v>1943.0250226000001</v>
      </c>
      <c r="X604" s="61">
        <f>W604-V604</f>
        <v>-302.82792386999995</v>
      </c>
      <c r="Y604" s="72">
        <f>X604/V604</f>
        <v>-0.13483871432721389</v>
      </c>
      <c r="Z604" s="61">
        <v>1943.0250226000001</v>
      </c>
      <c r="AA604" s="61">
        <v>1996.14656279</v>
      </c>
      <c r="AB604" s="61">
        <f>AA604-Z604</f>
        <v>53.121540189999905</v>
      </c>
      <c r="AC604" s="72">
        <f>AB604/Z604</f>
        <v>2.7339606835797167E-2</v>
      </c>
      <c r="AD604" s="61">
        <v>655.20415814399996</v>
      </c>
      <c r="AE604" s="61">
        <v>163.80103953599999</v>
      </c>
      <c r="AF604" s="61">
        <v>442.02530847000003</v>
      </c>
      <c r="AG604" s="61">
        <v>147.34176948999999</v>
      </c>
      <c r="AH604" s="62">
        <v>7.4999999999999997E-2</v>
      </c>
      <c r="AI604" s="61">
        <v>1911.23642292</v>
      </c>
      <c r="AJ604" s="61">
        <v>824.06385786700002</v>
      </c>
      <c r="AK604" s="63">
        <f>AJ604/AI604</f>
        <v>0.43116793295932987</v>
      </c>
      <c r="AL604" s="73">
        <v>114</v>
      </c>
      <c r="AM604" s="74">
        <v>0.66945699999999997</v>
      </c>
      <c r="AN604" s="74">
        <v>0.65633699999999995</v>
      </c>
      <c r="AO604" s="76" t="s">
        <v>90</v>
      </c>
      <c r="AP604" s="75">
        <v>3.6039727167599997E-2</v>
      </c>
      <c r="AQ604" s="75">
        <v>6.2345200251000002E-2</v>
      </c>
      <c r="AR604" s="75">
        <v>0.31038670520299999</v>
      </c>
      <c r="AS604" s="75">
        <v>0.253692768071</v>
      </c>
      <c r="AT604" s="75">
        <v>0.18586109358299999</v>
      </c>
      <c r="AU604" s="75">
        <v>0.13152194949900001</v>
      </c>
      <c r="AV604" s="75">
        <v>1.7671998354999999E-2</v>
      </c>
      <c r="AW604" s="61">
        <v>0</v>
      </c>
      <c r="AX604" s="61">
        <v>0</v>
      </c>
      <c r="AY604" s="61">
        <v>0</v>
      </c>
      <c r="AZ604" s="61">
        <v>0</v>
      </c>
      <c r="BA604" s="61">
        <v>0</v>
      </c>
      <c r="BB604" s="61">
        <f>SUM(AW604:BA604)</f>
        <v>0</v>
      </c>
      <c r="BC604" s="61">
        <f>BA604-AW604</f>
        <v>0</v>
      </c>
      <c r="BD604" s="62">
        <v>0</v>
      </c>
      <c r="BE604" s="67">
        <f>IF(K604&lt;BE$6,1,0)</f>
        <v>0</v>
      </c>
      <c r="BF604" s="67">
        <f>+IF(AND(K604&gt;=BF$5,K604&lt;BF$6),1,0)</f>
        <v>1</v>
      </c>
      <c r="BG604" s="67">
        <f>+IF(AND(K604&gt;=BG$5,K604&lt;BG$6),1,0)</f>
        <v>0</v>
      </c>
      <c r="BH604" s="67">
        <f>+IF(AND(K604&gt;=BH$5,K604&lt;BH$6),1,0)</f>
        <v>0</v>
      </c>
      <c r="BI604" s="67">
        <f>+IF(K604&gt;=BI$6,1,0)</f>
        <v>0</v>
      </c>
      <c r="BJ604" s="67">
        <f>IF(M604&lt;BJ$6,1,0)</f>
        <v>0</v>
      </c>
      <c r="BK604" s="67">
        <f>+IF(AND(M604&gt;=BK$5,M604&lt;BK$6),1,0)</f>
        <v>0</v>
      </c>
      <c r="BL604" s="67">
        <f>+IF(AND(M604&gt;=BL$5,M604&lt;BL$6),1,0)</f>
        <v>0</v>
      </c>
      <c r="BM604" s="67">
        <f>+IF(AND(M604&gt;=BM$5,M604&lt;BM$6),1,0)</f>
        <v>1</v>
      </c>
      <c r="BN604" s="67">
        <f>+IF(M604&gt;=BN$6,1,0)</f>
        <v>0</v>
      </c>
      <c r="BO604" s="67" t="str">
        <f>+IF(M604&gt;=BO$6,"YES","NO")</f>
        <v>YES</v>
      </c>
      <c r="BP604" s="67" t="str">
        <f>+IF(K604&gt;=BP$6,"YES","NO")</f>
        <v>YES</v>
      </c>
      <c r="BQ604" s="67" t="str">
        <f>+IF(ISERROR(VLOOKUP(E604,'[1]Hi Tech List (2020)'!$A$2:$B$84,1,FALSE)),"NO","YES")</f>
        <v>NO</v>
      </c>
      <c r="BR604" s="67" t="str">
        <f>IF(AL604&gt;=BR$6,"YES","NO")</f>
        <v>YES</v>
      </c>
      <c r="BS604" s="67" t="str">
        <f>IF(AB604&gt;BS$6,"YES","NO")</f>
        <v>NO</v>
      </c>
      <c r="BT604" s="67" t="str">
        <f>IF(AC604&gt;BT$6,"YES","NO")</f>
        <v>NO</v>
      </c>
      <c r="BU604" s="67" t="str">
        <f>IF(AD604&gt;BU$6,"YES","NO")</f>
        <v>YES</v>
      </c>
      <c r="BV604" s="67" t="str">
        <f>IF(OR(BS604="YES",BT604="YES",BU604="YES"),"YES","NO")</f>
        <v>YES</v>
      </c>
      <c r="BW604" s="67" t="str">
        <f>+IF(BE604=1,BE$8,IF(BF604=1,BF$8,IF(BG604=1,BG$8,IF(BH604=1,BH$8,BI$8))))</f>
        <v>$15-20</v>
      </c>
      <c r="BX604" s="67" t="str">
        <f>+IF(BJ604=1,BJ$8,IF(BK604=1,BK$8,IF(BL604=1,BL$8,IF(BM604=1,BM$8,BN$8))))</f>
        <v>$25-30</v>
      </c>
    </row>
    <row r="605" spans="1:76" ht="25.5" hidden="1" x14ac:dyDescent="0.2">
      <c r="A605" s="77" t="str">
        <f t="shared" si="40"/>
        <v>49-0000</v>
      </c>
      <c r="B605" s="77" t="str">
        <f>VLOOKUP(A605,'[1]2- &amp; 3-digit SOC'!$A$1:$B$121,2,FALSE)</f>
        <v>Installation, Maintenance, and Repair Occupations</v>
      </c>
      <c r="C605" s="77" t="str">
        <f t="shared" si="41"/>
        <v>49-0000 Installation, Maintenance, and Repair Occupations</v>
      </c>
      <c r="D605" s="77" t="str">
        <f t="shared" si="42"/>
        <v>49-9000</v>
      </c>
      <c r="E605" s="77" t="str">
        <f>VLOOKUP(D605,'[1]2- &amp; 3-digit SOC'!$A$1:$B$121,2,FALSE)</f>
        <v>Other Installation, Maintenance, and Repair Occupations</v>
      </c>
      <c r="F605" s="77" t="str">
        <f t="shared" si="43"/>
        <v>49-9000 Other Installation, Maintenance, and Repair Occupations</v>
      </c>
      <c r="G605" s="77" t="s">
        <v>1887</v>
      </c>
      <c r="H605" s="77" t="s">
        <v>1888</v>
      </c>
      <c r="I605" s="77" t="s">
        <v>1889</v>
      </c>
      <c r="J605" s="78" t="str">
        <f>CONCATENATE(H605, " (", R605, ")")</f>
        <v>Telecommunications Line Installers and Repairers ($45,098)</v>
      </c>
      <c r="K605" s="70">
        <v>15.623163460700001</v>
      </c>
      <c r="L605" s="70">
        <v>17.433985361000001</v>
      </c>
      <c r="M605" s="70">
        <v>21.681559977199999</v>
      </c>
      <c r="N605" s="70">
        <v>24.372207391</v>
      </c>
      <c r="O605" s="70">
        <v>32.640805745999998</v>
      </c>
      <c r="P605" s="70">
        <v>37.747902490800001</v>
      </c>
      <c r="Q605" s="71">
        <v>45097.644752599997</v>
      </c>
      <c r="R605" s="71" t="str">
        <f>TEXT(Q605, "$#,###")</f>
        <v>$45,098</v>
      </c>
      <c r="S605" s="68" t="s">
        <v>307</v>
      </c>
      <c r="T605" s="68" t="s">
        <v>8</v>
      </c>
      <c r="U605" s="68" t="s">
        <v>648</v>
      </c>
      <c r="V605" s="61">
        <v>6114.5242702100004</v>
      </c>
      <c r="W605" s="61">
        <v>6066.8494681100001</v>
      </c>
      <c r="X605" s="61">
        <f>W605-V605</f>
        <v>-47.674802100000306</v>
      </c>
      <c r="Y605" s="72">
        <f>X605/V605</f>
        <v>-7.7969765092391948E-3</v>
      </c>
      <c r="Z605" s="61">
        <v>6066.8494681100001</v>
      </c>
      <c r="AA605" s="61">
        <v>6046.0320672300004</v>
      </c>
      <c r="AB605" s="61">
        <f>AA605-Z605</f>
        <v>-20.817400879999695</v>
      </c>
      <c r="AC605" s="72">
        <f>AB605/Z605</f>
        <v>-3.4313363121048265E-3</v>
      </c>
      <c r="AD605" s="61">
        <v>2556.9514522200002</v>
      </c>
      <c r="AE605" s="61">
        <v>639.23786305399994</v>
      </c>
      <c r="AF605" s="61">
        <v>1781.1007918299999</v>
      </c>
      <c r="AG605" s="61">
        <v>593.70026394399997</v>
      </c>
      <c r="AH605" s="62">
        <v>9.8000000000000004E-2</v>
      </c>
      <c r="AI605" s="61">
        <v>6083.2284699299998</v>
      </c>
      <c r="AJ605" s="61">
        <v>3004.9391274099999</v>
      </c>
      <c r="AK605" s="63">
        <f>AJ605/AI605</f>
        <v>0.49397111127154131</v>
      </c>
      <c r="AL605" s="73">
        <v>116.9</v>
      </c>
      <c r="AM605" s="74">
        <v>1.91845</v>
      </c>
      <c r="AN605" s="74">
        <v>1.877723</v>
      </c>
      <c r="AO605" s="75">
        <v>1.6931873473299999E-3</v>
      </c>
      <c r="AP605" s="75">
        <v>1.8706559004699998E-2</v>
      </c>
      <c r="AQ605" s="75">
        <v>4.2448287805599998E-2</v>
      </c>
      <c r="AR605" s="75">
        <v>0.216198277026</v>
      </c>
      <c r="AS605" s="75">
        <v>0.28435953215199999</v>
      </c>
      <c r="AT605" s="75">
        <v>0.26957886394300001</v>
      </c>
      <c r="AU605" s="75">
        <v>0.14736878463399999</v>
      </c>
      <c r="AV605" s="75">
        <v>1.9646508088399999E-2</v>
      </c>
      <c r="AW605" s="61">
        <v>0</v>
      </c>
      <c r="AX605" s="61">
        <v>0</v>
      </c>
      <c r="AY605" s="61">
        <v>0</v>
      </c>
      <c r="AZ605" s="61">
        <v>0</v>
      </c>
      <c r="BA605" s="61">
        <v>0</v>
      </c>
      <c r="BB605" s="61">
        <f>SUM(AW605:BA605)</f>
        <v>0</v>
      </c>
      <c r="BC605" s="61">
        <f>BA605-AW605</f>
        <v>0</v>
      </c>
      <c r="BD605" s="62">
        <v>0</v>
      </c>
      <c r="BE605" s="67">
        <f>IF(K605&lt;BE$6,1,0)</f>
        <v>0</v>
      </c>
      <c r="BF605" s="67">
        <f>+IF(AND(K605&gt;=BF$5,K605&lt;BF$6),1,0)</f>
        <v>1</v>
      </c>
      <c r="BG605" s="67">
        <f>+IF(AND(K605&gt;=BG$5,K605&lt;BG$6),1,0)</f>
        <v>0</v>
      </c>
      <c r="BH605" s="67">
        <f>+IF(AND(K605&gt;=BH$5,K605&lt;BH$6),1,0)</f>
        <v>0</v>
      </c>
      <c r="BI605" s="67">
        <f>+IF(K605&gt;=BI$6,1,0)</f>
        <v>0</v>
      </c>
      <c r="BJ605" s="67">
        <f>IF(M605&lt;BJ$6,1,0)</f>
        <v>0</v>
      </c>
      <c r="BK605" s="67">
        <f>+IF(AND(M605&gt;=BK$5,M605&lt;BK$6),1,0)</f>
        <v>0</v>
      </c>
      <c r="BL605" s="67">
        <f>+IF(AND(M605&gt;=BL$5,M605&lt;BL$6),1,0)</f>
        <v>1</v>
      </c>
      <c r="BM605" s="67">
        <f>+IF(AND(M605&gt;=BM$5,M605&lt;BM$6),1,0)</f>
        <v>0</v>
      </c>
      <c r="BN605" s="67">
        <f>+IF(M605&gt;=BN$6,1,0)</f>
        <v>0</v>
      </c>
      <c r="BO605" s="67" t="str">
        <f>+IF(M605&gt;=BO$6,"YES","NO")</f>
        <v>YES</v>
      </c>
      <c r="BP605" s="67" t="str">
        <f>+IF(K605&gt;=BP$6,"YES","NO")</f>
        <v>NO</v>
      </c>
      <c r="BQ605" s="67" t="str">
        <f>+IF(ISERROR(VLOOKUP(E605,'[1]Hi Tech List (2020)'!$A$2:$B$84,1,FALSE)),"NO","YES")</f>
        <v>NO</v>
      </c>
      <c r="BR605" s="67" t="str">
        <f>IF(AL605&gt;=BR$6,"YES","NO")</f>
        <v>YES</v>
      </c>
      <c r="BS605" s="67" t="str">
        <f>IF(AB605&gt;BS$6,"YES","NO")</f>
        <v>NO</v>
      </c>
      <c r="BT605" s="67" t="str">
        <f>IF(AC605&gt;BT$6,"YES","NO")</f>
        <v>NO</v>
      </c>
      <c r="BU605" s="67" t="str">
        <f>IF(AD605&gt;BU$6,"YES","NO")</f>
        <v>YES</v>
      </c>
      <c r="BV605" s="67" t="str">
        <f>IF(OR(BS605="YES",BT605="YES",BU605="YES"),"YES","NO")</f>
        <v>YES</v>
      </c>
      <c r="BW605" s="67" t="str">
        <f>+IF(BE605=1,BE$8,IF(BF605=1,BF$8,IF(BG605=1,BG$8,IF(BH605=1,BH$8,BI$8))))</f>
        <v>$15-20</v>
      </c>
      <c r="BX605" s="67" t="str">
        <f>+IF(BJ605=1,BJ$8,IF(BK605=1,BK$8,IF(BL605=1,BL$8,IF(BM605=1,BM$8,BN$8))))</f>
        <v>$20-25</v>
      </c>
    </row>
    <row r="606" spans="1:76" hidden="1" x14ac:dyDescent="0.2">
      <c r="A606" s="77" t="str">
        <f t="shared" si="40"/>
        <v>49-0000</v>
      </c>
      <c r="B606" s="77" t="str">
        <f>VLOOKUP(A606,'[1]2- &amp; 3-digit SOC'!$A$1:$B$121,2,FALSE)</f>
        <v>Installation, Maintenance, and Repair Occupations</v>
      </c>
      <c r="C606" s="77" t="str">
        <f t="shared" si="41"/>
        <v>49-0000 Installation, Maintenance, and Repair Occupations</v>
      </c>
      <c r="D606" s="77" t="str">
        <f t="shared" si="42"/>
        <v>49-9000</v>
      </c>
      <c r="E606" s="77" t="str">
        <f>VLOOKUP(D606,'[1]2- &amp; 3-digit SOC'!$A$1:$B$121,2,FALSE)</f>
        <v>Other Installation, Maintenance, and Repair Occupations</v>
      </c>
      <c r="F606" s="77" t="str">
        <f t="shared" si="43"/>
        <v>49-9000 Other Installation, Maintenance, and Repair Occupations</v>
      </c>
      <c r="G606" s="77" t="s">
        <v>1890</v>
      </c>
      <c r="H606" s="77" t="s">
        <v>1891</v>
      </c>
      <c r="I606" s="77" t="s">
        <v>1892</v>
      </c>
      <c r="J606" s="78" t="str">
        <f>CONCATENATE(H606, " (", R606, ")")</f>
        <v>Camera and Photographic Equipment Repairers ($46,081)</v>
      </c>
      <c r="K606" s="70">
        <v>11.115874610000001</v>
      </c>
      <c r="L606" s="70">
        <v>16.344653188300001</v>
      </c>
      <c r="M606" s="70">
        <v>22.154432196599998</v>
      </c>
      <c r="N606" s="70">
        <v>21.675739641700002</v>
      </c>
      <c r="O606" s="70">
        <v>27.300294243300002</v>
      </c>
      <c r="P606" s="70">
        <v>31.205991469400001</v>
      </c>
      <c r="Q606" s="71">
        <v>46081.218968900001</v>
      </c>
      <c r="R606" s="71" t="str">
        <f>TEXT(Q606, "$#,###")</f>
        <v>$46,081</v>
      </c>
      <c r="S606" s="68" t="s">
        <v>307</v>
      </c>
      <c r="T606" s="68" t="s">
        <v>8</v>
      </c>
      <c r="U606" s="68" t="s">
        <v>648</v>
      </c>
      <c r="V606" s="61">
        <v>47.9961616597</v>
      </c>
      <c r="W606" s="61">
        <v>107.38256076099999</v>
      </c>
      <c r="X606" s="61">
        <f>W606-V606</f>
        <v>59.386399101299993</v>
      </c>
      <c r="Y606" s="72">
        <f>X606/V606</f>
        <v>1.2373155904082183</v>
      </c>
      <c r="Z606" s="61">
        <v>107.38256076099999</v>
      </c>
      <c r="AA606" s="61">
        <v>112.292480572</v>
      </c>
      <c r="AB606" s="61">
        <f>AA606-Z606</f>
        <v>4.9099198110000088</v>
      </c>
      <c r="AC606" s="72">
        <f>AB606/Z606</f>
        <v>4.5723623800776693E-2</v>
      </c>
      <c r="AD606" s="61">
        <v>46.876538781199997</v>
      </c>
      <c r="AE606" s="61">
        <v>11.719134695299999</v>
      </c>
      <c r="AF606" s="61">
        <v>30.465942684200002</v>
      </c>
      <c r="AG606" s="61">
        <v>10.1553142281</v>
      </c>
      <c r="AH606" s="76">
        <v>9.2999999999999999E-2</v>
      </c>
      <c r="AI606" s="61">
        <v>105.02758598699999</v>
      </c>
      <c r="AJ606" s="61">
        <v>53.709598398700003</v>
      </c>
      <c r="AK606" s="63">
        <f>AJ606/AI606</f>
        <v>0.51138563163156026</v>
      </c>
      <c r="AL606" s="73">
        <v>111</v>
      </c>
      <c r="AM606" s="74">
        <v>1.0760620000000001</v>
      </c>
      <c r="AN606" s="74">
        <v>1.1032660000000001</v>
      </c>
      <c r="AO606" s="75">
        <v>6.8381510503600002E-4</v>
      </c>
      <c r="AP606" s="76" t="s">
        <v>90</v>
      </c>
      <c r="AQ606" s="76" t="s">
        <v>90</v>
      </c>
      <c r="AR606" s="75">
        <v>0.171824753868</v>
      </c>
      <c r="AS606" s="75">
        <v>0.210100296415</v>
      </c>
      <c r="AT606" s="75">
        <v>0.27301239071900002</v>
      </c>
      <c r="AU606" s="75">
        <v>0.22822278158500001</v>
      </c>
      <c r="AV606" s="76" t="s">
        <v>90</v>
      </c>
      <c r="AW606" s="61">
        <v>0</v>
      </c>
      <c r="AX606" s="61">
        <v>0</v>
      </c>
      <c r="AY606" s="61">
        <v>0</v>
      </c>
      <c r="AZ606" s="61">
        <v>0</v>
      </c>
      <c r="BA606" s="61">
        <v>0</v>
      </c>
      <c r="BB606" s="61">
        <f>SUM(AW606:BA606)</f>
        <v>0</v>
      </c>
      <c r="BC606" s="61">
        <f>BA606-AW606</f>
        <v>0</v>
      </c>
      <c r="BD606" s="62">
        <v>0</v>
      </c>
      <c r="BE606" s="67">
        <f>IF(K606&lt;BE$6,1,0)</f>
        <v>1</v>
      </c>
      <c r="BF606" s="67">
        <f>+IF(AND(K606&gt;=BF$5,K606&lt;BF$6),1,0)</f>
        <v>0</v>
      </c>
      <c r="BG606" s="67">
        <f>+IF(AND(K606&gt;=BG$5,K606&lt;BG$6),1,0)</f>
        <v>0</v>
      </c>
      <c r="BH606" s="67">
        <f>+IF(AND(K606&gt;=BH$5,K606&lt;BH$6),1,0)</f>
        <v>0</v>
      </c>
      <c r="BI606" s="67">
        <f>+IF(K606&gt;=BI$6,1,0)</f>
        <v>0</v>
      </c>
      <c r="BJ606" s="67">
        <f>IF(M606&lt;BJ$6,1,0)</f>
        <v>0</v>
      </c>
      <c r="BK606" s="67">
        <f>+IF(AND(M606&gt;=BK$5,M606&lt;BK$6),1,0)</f>
        <v>0</v>
      </c>
      <c r="BL606" s="67">
        <f>+IF(AND(M606&gt;=BL$5,M606&lt;BL$6),1,0)</f>
        <v>1</v>
      </c>
      <c r="BM606" s="67">
        <f>+IF(AND(M606&gt;=BM$5,M606&lt;BM$6),1,0)</f>
        <v>0</v>
      </c>
      <c r="BN606" s="67">
        <f>+IF(M606&gt;=BN$6,1,0)</f>
        <v>0</v>
      </c>
      <c r="BO606" s="67" t="str">
        <f>+IF(M606&gt;=BO$6,"YES","NO")</f>
        <v>YES</v>
      </c>
      <c r="BP606" s="67" t="str">
        <f>+IF(K606&gt;=BP$6,"YES","NO")</f>
        <v>NO</v>
      </c>
      <c r="BQ606" s="67" t="str">
        <f>+IF(ISERROR(VLOOKUP(E606,'[1]Hi Tech List (2020)'!$A$2:$B$84,1,FALSE)),"NO","YES")</f>
        <v>NO</v>
      </c>
      <c r="BR606" s="67" t="str">
        <f>IF(AL606&gt;=BR$6,"YES","NO")</f>
        <v>YES</v>
      </c>
      <c r="BS606" s="67" t="str">
        <f>IF(AB606&gt;BS$6,"YES","NO")</f>
        <v>NO</v>
      </c>
      <c r="BT606" s="67" t="str">
        <f>IF(AC606&gt;BT$6,"YES","NO")</f>
        <v>NO</v>
      </c>
      <c r="BU606" s="67" t="str">
        <f>IF(AD606&gt;BU$6,"YES","NO")</f>
        <v>NO</v>
      </c>
      <c r="BV606" s="67" t="str">
        <f>IF(OR(BS606="YES",BT606="YES",BU606="YES"),"YES","NO")</f>
        <v>NO</v>
      </c>
      <c r="BW606" s="67" t="str">
        <f>+IF(BE606=1,BE$8,IF(BF606=1,BF$8,IF(BG606=1,BG$8,IF(BH606=1,BH$8,BI$8))))</f>
        <v>&lt;$15</v>
      </c>
      <c r="BX606" s="67" t="str">
        <f>+IF(BJ606=1,BJ$8,IF(BK606=1,BK$8,IF(BL606=1,BL$8,IF(BM606=1,BM$8,BN$8))))</f>
        <v>$20-25</v>
      </c>
    </row>
    <row r="607" spans="1:76" hidden="1" x14ac:dyDescent="0.2">
      <c r="A607" s="77" t="str">
        <f t="shared" si="40"/>
        <v>49-0000</v>
      </c>
      <c r="B607" s="77" t="str">
        <f>VLOOKUP(A607,'[1]2- &amp; 3-digit SOC'!$A$1:$B$121,2,FALSE)</f>
        <v>Installation, Maintenance, and Repair Occupations</v>
      </c>
      <c r="C607" s="77" t="str">
        <f t="shared" si="41"/>
        <v>49-0000 Installation, Maintenance, and Repair Occupations</v>
      </c>
      <c r="D607" s="77" t="str">
        <f t="shared" si="42"/>
        <v>49-9000</v>
      </c>
      <c r="E607" s="77" t="str">
        <f>VLOOKUP(D607,'[1]2- &amp; 3-digit SOC'!$A$1:$B$121,2,FALSE)</f>
        <v>Other Installation, Maintenance, and Repair Occupations</v>
      </c>
      <c r="F607" s="77" t="str">
        <f t="shared" si="43"/>
        <v>49-9000 Other Installation, Maintenance, and Repair Occupations</v>
      </c>
      <c r="G607" s="77" t="s">
        <v>1893</v>
      </c>
      <c r="H607" s="77" t="s">
        <v>1894</v>
      </c>
      <c r="I607" s="77" t="s">
        <v>1895</v>
      </c>
      <c r="J607" s="78" t="str">
        <f>CONCATENATE(H607, " (", R607, ")")</f>
        <v>Medical Equipment Repairers ($51,023)</v>
      </c>
      <c r="K607" s="70">
        <v>13.415727604400001</v>
      </c>
      <c r="L607" s="70">
        <v>16.2343653991</v>
      </c>
      <c r="M607" s="70">
        <v>24.530352879700001</v>
      </c>
      <c r="N607" s="70">
        <v>25.5960922131</v>
      </c>
      <c r="O607" s="70">
        <v>32.0616857256</v>
      </c>
      <c r="P607" s="70">
        <v>40.927887873400003</v>
      </c>
      <c r="Q607" s="71">
        <v>51023.133989900001</v>
      </c>
      <c r="R607" s="71" t="str">
        <f>TEXT(Q607, "$#,###")</f>
        <v>$51,023</v>
      </c>
      <c r="S607" s="68" t="s">
        <v>139</v>
      </c>
      <c r="T607" s="68" t="s">
        <v>8</v>
      </c>
      <c r="U607" s="68" t="s">
        <v>85</v>
      </c>
      <c r="V607" s="61">
        <v>1305.60601759</v>
      </c>
      <c r="W607" s="61">
        <v>1425.0787444499999</v>
      </c>
      <c r="X607" s="61">
        <f>W607-V607</f>
        <v>119.47272685999997</v>
      </c>
      <c r="Y607" s="72">
        <f>X607/V607</f>
        <v>9.1507487902463117E-2</v>
      </c>
      <c r="Z607" s="61">
        <v>1425.0787444499999</v>
      </c>
      <c r="AA607" s="61">
        <v>1491.9236514300001</v>
      </c>
      <c r="AB607" s="61">
        <f>AA607-Z607</f>
        <v>66.844906980000133</v>
      </c>
      <c r="AC607" s="72">
        <f>AB607/Z607</f>
        <v>4.6906114655298224E-2</v>
      </c>
      <c r="AD607" s="61">
        <v>620.42742684200005</v>
      </c>
      <c r="AE607" s="61">
        <v>155.10685671100001</v>
      </c>
      <c r="AF607" s="61">
        <v>404.57996028299999</v>
      </c>
      <c r="AG607" s="61">
        <v>134.85998676099999</v>
      </c>
      <c r="AH607" s="62">
        <v>9.2999999999999999E-2</v>
      </c>
      <c r="AI607" s="61">
        <v>1391.1000940500001</v>
      </c>
      <c r="AJ607" s="61">
        <v>544.48938073800002</v>
      </c>
      <c r="AK607" s="63">
        <f>AJ607/AI607</f>
        <v>0.39140920417364988</v>
      </c>
      <c r="AL607" s="73">
        <v>102</v>
      </c>
      <c r="AM607" s="74">
        <v>1.166685</v>
      </c>
      <c r="AN607" s="74">
        <v>1.162064</v>
      </c>
      <c r="AO607" s="76" t="s">
        <v>90</v>
      </c>
      <c r="AP607" s="76" t="s">
        <v>90</v>
      </c>
      <c r="AQ607" s="75">
        <v>2.74648930567E-2</v>
      </c>
      <c r="AR607" s="75">
        <v>0.17574933262299999</v>
      </c>
      <c r="AS607" s="75">
        <v>0.22172986685500001</v>
      </c>
      <c r="AT607" s="75">
        <v>0.28109552531199999</v>
      </c>
      <c r="AU607" s="75">
        <v>0.22325624067899999</v>
      </c>
      <c r="AV607" s="75">
        <v>6.3404973365199999E-2</v>
      </c>
      <c r="AW607" s="61">
        <v>28</v>
      </c>
      <c r="AX607" s="61">
        <v>14</v>
      </c>
      <c r="AY607" s="61">
        <v>30</v>
      </c>
      <c r="AZ607" s="61">
        <v>0</v>
      </c>
      <c r="BA607" s="61">
        <v>0</v>
      </c>
      <c r="BB607" s="61">
        <f>SUM(AW607:BA607)</f>
        <v>72</v>
      </c>
      <c r="BC607" s="61">
        <f>BA607-AW607</f>
        <v>-28</v>
      </c>
      <c r="BD607" s="62">
        <f>BC607/AW607</f>
        <v>-1</v>
      </c>
      <c r="BE607" s="67">
        <f>IF(K607&lt;BE$6,1,0)</f>
        <v>1</v>
      </c>
      <c r="BF607" s="67">
        <f>+IF(AND(K607&gt;=BF$5,K607&lt;BF$6),1,0)</f>
        <v>0</v>
      </c>
      <c r="BG607" s="67">
        <f>+IF(AND(K607&gt;=BG$5,K607&lt;BG$6),1,0)</f>
        <v>0</v>
      </c>
      <c r="BH607" s="67">
        <f>+IF(AND(K607&gt;=BH$5,K607&lt;BH$6),1,0)</f>
        <v>0</v>
      </c>
      <c r="BI607" s="67">
        <f>+IF(K607&gt;=BI$6,1,0)</f>
        <v>0</v>
      </c>
      <c r="BJ607" s="67">
        <f>IF(M607&lt;BJ$6,1,0)</f>
        <v>0</v>
      </c>
      <c r="BK607" s="67">
        <f>+IF(AND(M607&gt;=BK$5,M607&lt;BK$6),1,0)</f>
        <v>0</v>
      </c>
      <c r="BL607" s="67">
        <f>+IF(AND(M607&gt;=BL$5,M607&lt;BL$6),1,0)</f>
        <v>1</v>
      </c>
      <c r="BM607" s="67">
        <f>+IF(AND(M607&gt;=BM$5,M607&lt;BM$6),1,0)</f>
        <v>0</v>
      </c>
      <c r="BN607" s="67">
        <f>+IF(M607&gt;=BN$6,1,0)</f>
        <v>0</v>
      </c>
      <c r="BO607" s="67" t="str">
        <f>+IF(M607&gt;=BO$6,"YES","NO")</f>
        <v>YES</v>
      </c>
      <c r="BP607" s="67" t="str">
        <f>+IF(K607&gt;=BP$6,"YES","NO")</f>
        <v>NO</v>
      </c>
      <c r="BQ607" s="67" t="str">
        <f>+IF(ISERROR(VLOOKUP(E607,'[1]Hi Tech List (2020)'!$A$2:$B$84,1,FALSE)),"NO","YES")</f>
        <v>NO</v>
      </c>
      <c r="BR607" s="67" t="str">
        <f>IF(AL607&gt;=BR$6,"YES","NO")</f>
        <v>YES</v>
      </c>
      <c r="BS607" s="67" t="str">
        <f>IF(AB607&gt;BS$6,"YES","NO")</f>
        <v>NO</v>
      </c>
      <c r="BT607" s="67" t="str">
        <f>IF(AC607&gt;BT$6,"YES","NO")</f>
        <v>NO</v>
      </c>
      <c r="BU607" s="67" t="str">
        <f>IF(AD607&gt;BU$6,"YES","NO")</f>
        <v>YES</v>
      </c>
      <c r="BV607" s="67" t="str">
        <f>IF(OR(BS607="YES",BT607="YES",BU607="YES"),"YES","NO")</f>
        <v>YES</v>
      </c>
      <c r="BW607" s="67" t="str">
        <f>+IF(BE607=1,BE$8,IF(BF607=1,BF$8,IF(BG607=1,BG$8,IF(BH607=1,BH$8,BI$8))))</f>
        <v>&lt;$15</v>
      </c>
      <c r="BX607" s="67" t="str">
        <f>+IF(BJ607=1,BJ$8,IF(BK607=1,BK$8,IF(BL607=1,BL$8,IF(BM607=1,BM$8,BN$8))))</f>
        <v>$20-25</v>
      </c>
    </row>
    <row r="608" spans="1:76" hidden="1" x14ac:dyDescent="0.2">
      <c r="A608" s="77" t="str">
        <f t="shared" si="40"/>
        <v>49-0000</v>
      </c>
      <c r="B608" s="77" t="str">
        <f>VLOOKUP(A608,'[1]2- &amp; 3-digit SOC'!$A$1:$B$121,2,FALSE)</f>
        <v>Installation, Maintenance, and Repair Occupations</v>
      </c>
      <c r="C608" s="77" t="str">
        <f t="shared" si="41"/>
        <v>49-0000 Installation, Maintenance, and Repair Occupations</v>
      </c>
      <c r="D608" s="77" t="str">
        <f t="shared" si="42"/>
        <v>49-9000</v>
      </c>
      <c r="E608" s="77" t="str">
        <f>VLOOKUP(D608,'[1]2- &amp; 3-digit SOC'!$A$1:$B$121,2,FALSE)</f>
        <v>Other Installation, Maintenance, and Repair Occupations</v>
      </c>
      <c r="F608" s="77" t="str">
        <f t="shared" si="43"/>
        <v>49-9000 Other Installation, Maintenance, and Repair Occupations</v>
      </c>
      <c r="G608" s="77" t="s">
        <v>1896</v>
      </c>
      <c r="H608" s="77" t="s">
        <v>1897</v>
      </c>
      <c r="I608" s="77" t="s">
        <v>1898</v>
      </c>
      <c r="J608" s="78" t="str">
        <f>CONCATENATE(H608, " (", R608, ")")</f>
        <v>Musical Instrument Repairers and Tuners ($31,287)</v>
      </c>
      <c r="K608" s="70">
        <v>3.7455540334099999</v>
      </c>
      <c r="L608" s="70">
        <v>8.5700816463600002</v>
      </c>
      <c r="M608" s="70">
        <v>15.041733236700001</v>
      </c>
      <c r="N608" s="70">
        <v>19.1122465296</v>
      </c>
      <c r="O608" s="70">
        <v>24.034298334199999</v>
      </c>
      <c r="P608" s="70">
        <v>36.399913170200001</v>
      </c>
      <c r="Q608" s="71">
        <v>31286.8051323</v>
      </c>
      <c r="R608" s="71" t="str">
        <f>TEXT(Q608, "$#,###")</f>
        <v>$31,287</v>
      </c>
      <c r="S608" s="68" t="s">
        <v>307</v>
      </c>
      <c r="T608" s="68" t="s">
        <v>8</v>
      </c>
      <c r="U608" s="68" t="s">
        <v>462</v>
      </c>
      <c r="V608" s="61">
        <v>112.968961877</v>
      </c>
      <c r="W608" s="61">
        <v>99.029287481799997</v>
      </c>
      <c r="X608" s="61">
        <f>W608-V608</f>
        <v>-13.939674395200001</v>
      </c>
      <c r="Y608" s="72">
        <f>X608/V608</f>
        <v>-0.12339384343796524</v>
      </c>
      <c r="Z608" s="61">
        <v>99.029287481799997</v>
      </c>
      <c r="AA608" s="61">
        <v>93.834249248500001</v>
      </c>
      <c r="AB608" s="61">
        <f>AA608-Z608</f>
        <v>-5.1950382332999965</v>
      </c>
      <c r="AC608" s="72">
        <f>AB608/Z608</f>
        <v>-5.2459614376754567E-2</v>
      </c>
      <c r="AD608" s="61">
        <v>40.118087749899999</v>
      </c>
      <c r="AE608" s="61">
        <v>10.0295219375</v>
      </c>
      <c r="AF608" s="61">
        <v>26.654519112300001</v>
      </c>
      <c r="AG608" s="61">
        <v>8.88483970411</v>
      </c>
      <c r="AH608" s="76">
        <v>9.2999999999999999E-2</v>
      </c>
      <c r="AI608" s="61">
        <v>103.486244758</v>
      </c>
      <c r="AJ608" s="61">
        <v>23.5679821176</v>
      </c>
      <c r="AK608" s="63">
        <f>AJ608/AI608</f>
        <v>0.2277402390309276</v>
      </c>
      <c r="AL608" s="73">
        <v>121.2</v>
      </c>
      <c r="AM608" s="74">
        <v>0.37471500000000002</v>
      </c>
      <c r="AN608" s="74">
        <v>0.37140400000000001</v>
      </c>
      <c r="AO608" s="75">
        <v>1.41150886962E-3</v>
      </c>
      <c r="AP608" s="76" t="s">
        <v>90</v>
      </c>
      <c r="AQ608" s="76" t="s">
        <v>90</v>
      </c>
      <c r="AR608" s="75">
        <v>0.143756702091</v>
      </c>
      <c r="AS608" s="75">
        <v>0.114681849749</v>
      </c>
      <c r="AT608" s="75">
        <v>0.14343449822400001</v>
      </c>
      <c r="AU608" s="75">
        <v>0.29052765267199998</v>
      </c>
      <c r="AV608" s="75">
        <v>0.27950459164699998</v>
      </c>
      <c r="AW608" s="61">
        <v>0</v>
      </c>
      <c r="AX608" s="61">
        <v>0</v>
      </c>
      <c r="AY608" s="61">
        <v>0</v>
      </c>
      <c r="AZ608" s="61">
        <v>0</v>
      </c>
      <c r="BA608" s="61">
        <v>0</v>
      </c>
      <c r="BB608" s="61">
        <f>SUM(AW608:BA608)</f>
        <v>0</v>
      </c>
      <c r="BC608" s="61">
        <f>BA608-AW608</f>
        <v>0</v>
      </c>
      <c r="BD608" s="62">
        <v>0</v>
      </c>
      <c r="BE608" s="67">
        <f>IF(K608&lt;BE$6,1,0)</f>
        <v>1</v>
      </c>
      <c r="BF608" s="67">
        <f>+IF(AND(K608&gt;=BF$5,K608&lt;BF$6),1,0)</f>
        <v>0</v>
      </c>
      <c r="BG608" s="67">
        <f>+IF(AND(K608&gt;=BG$5,K608&lt;BG$6),1,0)</f>
        <v>0</v>
      </c>
      <c r="BH608" s="67">
        <f>+IF(AND(K608&gt;=BH$5,K608&lt;BH$6),1,0)</f>
        <v>0</v>
      </c>
      <c r="BI608" s="67">
        <f>+IF(K608&gt;=BI$6,1,0)</f>
        <v>0</v>
      </c>
      <c r="BJ608" s="67">
        <f>IF(M608&lt;BJ$6,1,0)</f>
        <v>0</v>
      </c>
      <c r="BK608" s="67">
        <f>+IF(AND(M608&gt;=BK$5,M608&lt;BK$6),1,0)</f>
        <v>1</v>
      </c>
      <c r="BL608" s="67">
        <f>+IF(AND(M608&gt;=BL$5,M608&lt;BL$6),1,0)</f>
        <v>0</v>
      </c>
      <c r="BM608" s="67">
        <f>+IF(AND(M608&gt;=BM$5,M608&lt;BM$6),1,0)</f>
        <v>0</v>
      </c>
      <c r="BN608" s="67">
        <f>+IF(M608&gt;=BN$6,1,0)</f>
        <v>0</v>
      </c>
      <c r="BO608" s="67" t="str">
        <f>+IF(M608&gt;=BO$6,"YES","NO")</f>
        <v>NO</v>
      </c>
      <c r="BP608" s="67" t="str">
        <f>+IF(K608&gt;=BP$6,"YES","NO")</f>
        <v>NO</v>
      </c>
      <c r="BQ608" s="67" t="str">
        <f>+IF(ISERROR(VLOOKUP(E608,'[1]Hi Tech List (2020)'!$A$2:$B$84,1,FALSE)),"NO","YES")</f>
        <v>NO</v>
      </c>
      <c r="BR608" s="67" t="str">
        <f>IF(AL608&gt;=BR$6,"YES","NO")</f>
        <v>YES</v>
      </c>
      <c r="BS608" s="67" t="str">
        <f>IF(AB608&gt;BS$6,"YES","NO")</f>
        <v>NO</v>
      </c>
      <c r="BT608" s="67" t="str">
        <f>IF(AC608&gt;BT$6,"YES","NO")</f>
        <v>NO</v>
      </c>
      <c r="BU608" s="67" t="str">
        <f>IF(AD608&gt;BU$6,"YES","NO")</f>
        <v>NO</v>
      </c>
      <c r="BV608" s="67" t="str">
        <f>IF(OR(BS608="YES",BT608="YES",BU608="YES"),"YES","NO")</f>
        <v>NO</v>
      </c>
      <c r="BW608" s="67" t="str">
        <f>+IF(BE608=1,BE$8,IF(BF608=1,BF$8,IF(BG608=1,BG$8,IF(BH608=1,BH$8,BI$8))))</f>
        <v>&lt;$15</v>
      </c>
      <c r="BX608" s="67" t="str">
        <f>+IF(BJ608=1,BJ$8,IF(BK608=1,BK$8,IF(BL608=1,BL$8,IF(BM608=1,BM$8,BN$8))))</f>
        <v>$15-20</v>
      </c>
    </row>
    <row r="609" spans="1:76" hidden="1" x14ac:dyDescent="0.2">
      <c r="A609" s="77" t="str">
        <f t="shared" si="40"/>
        <v>49-0000</v>
      </c>
      <c r="B609" s="77" t="str">
        <f>VLOOKUP(A609,'[1]2- &amp; 3-digit SOC'!$A$1:$B$121,2,FALSE)</f>
        <v>Installation, Maintenance, and Repair Occupations</v>
      </c>
      <c r="C609" s="77" t="str">
        <f t="shared" si="41"/>
        <v>49-0000 Installation, Maintenance, and Repair Occupations</v>
      </c>
      <c r="D609" s="77" t="str">
        <f t="shared" si="42"/>
        <v>49-9000</v>
      </c>
      <c r="E609" s="77" t="str">
        <f>VLOOKUP(D609,'[1]2- &amp; 3-digit SOC'!$A$1:$B$121,2,FALSE)</f>
        <v>Other Installation, Maintenance, and Repair Occupations</v>
      </c>
      <c r="F609" s="77" t="str">
        <f t="shared" si="43"/>
        <v>49-9000 Other Installation, Maintenance, and Repair Occupations</v>
      </c>
      <c r="G609" s="77" t="s">
        <v>1899</v>
      </c>
      <c r="H609" s="77" t="s">
        <v>1900</v>
      </c>
      <c r="I609" s="77" t="s">
        <v>1901</v>
      </c>
      <c r="J609" s="78" t="str">
        <f>CONCATENATE(H609, " (", R609, ")")</f>
        <v>Watch and Clock Repairers ($35,890)</v>
      </c>
      <c r="K609" s="70">
        <v>5.2419946524599998</v>
      </c>
      <c r="L609" s="70">
        <v>11.2199417089</v>
      </c>
      <c r="M609" s="70">
        <v>17.254685281699999</v>
      </c>
      <c r="N609" s="70">
        <v>20.542412954700001</v>
      </c>
      <c r="O609" s="70">
        <v>24.770321234499999</v>
      </c>
      <c r="P609" s="70">
        <v>34.743504935799997</v>
      </c>
      <c r="Q609" s="71">
        <v>35889.745386000002</v>
      </c>
      <c r="R609" s="71" t="str">
        <f>TEXT(Q609, "$#,###")</f>
        <v>$35,890</v>
      </c>
      <c r="S609" s="68" t="s">
        <v>307</v>
      </c>
      <c r="T609" s="68" t="s">
        <v>8</v>
      </c>
      <c r="U609" s="68" t="s">
        <v>648</v>
      </c>
      <c r="V609" s="61">
        <v>149.63857756300001</v>
      </c>
      <c r="W609" s="61">
        <v>111.691170168</v>
      </c>
      <c r="X609" s="61">
        <f>W609-V609</f>
        <v>-37.947407395000013</v>
      </c>
      <c r="Y609" s="72">
        <f>X609/V609</f>
        <v>-0.25359374576401333</v>
      </c>
      <c r="Z609" s="61">
        <v>111.691170168</v>
      </c>
      <c r="AA609" s="61">
        <v>105.830991586</v>
      </c>
      <c r="AB609" s="61">
        <f>AA609-Z609</f>
        <v>-5.8601785820000032</v>
      </c>
      <c r="AC609" s="72">
        <f>AB609/Z609</f>
        <v>-5.2467697967399127E-2</v>
      </c>
      <c r="AD609" s="61">
        <v>41.2448845949</v>
      </c>
      <c r="AE609" s="61">
        <v>10.3112211487</v>
      </c>
      <c r="AF609" s="61">
        <v>30.564415502700001</v>
      </c>
      <c r="AG609" s="61">
        <v>10.188138500899999</v>
      </c>
      <c r="AH609" s="62">
        <v>9.2999999999999999E-2</v>
      </c>
      <c r="AI609" s="61">
        <v>114.08197383300001</v>
      </c>
      <c r="AJ609" s="61">
        <v>24.210252846300001</v>
      </c>
      <c r="AK609" s="63">
        <f>AJ609/AI609</f>
        <v>0.21221803965050967</v>
      </c>
      <c r="AL609" s="73">
        <v>125.1</v>
      </c>
      <c r="AM609" s="74">
        <v>0.76954500000000003</v>
      </c>
      <c r="AN609" s="74">
        <v>0.76132999999999995</v>
      </c>
      <c r="AO609" s="75">
        <v>2.7333254750300001E-4</v>
      </c>
      <c r="AP609" s="76" t="s">
        <v>90</v>
      </c>
      <c r="AQ609" s="76" t="s">
        <v>90</v>
      </c>
      <c r="AR609" s="75">
        <v>0.13633539260499999</v>
      </c>
      <c r="AS609" s="75">
        <v>0.114593379592</v>
      </c>
      <c r="AT609" s="75">
        <v>0.14532784316399999</v>
      </c>
      <c r="AU609" s="75">
        <v>0.290637584901</v>
      </c>
      <c r="AV609" s="75">
        <v>0.29172375009000001</v>
      </c>
      <c r="AW609" s="61">
        <v>0</v>
      </c>
      <c r="AX609" s="61">
        <v>0</v>
      </c>
      <c r="AY609" s="61">
        <v>0</v>
      </c>
      <c r="AZ609" s="61">
        <v>0</v>
      </c>
      <c r="BA609" s="61">
        <v>0</v>
      </c>
      <c r="BB609" s="61">
        <f>SUM(AW609:BA609)</f>
        <v>0</v>
      </c>
      <c r="BC609" s="61">
        <f>BA609-AW609</f>
        <v>0</v>
      </c>
      <c r="BD609" s="62">
        <v>0</v>
      </c>
      <c r="BE609" s="67">
        <f>IF(K609&lt;BE$6,1,0)</f>
        <v>1</v>
      </c>
      <c r="BF609" s="67">
        <f>+IF(AND(K609&gt;=BF$5,K609&lt;BF$6),1,0)</f>
        <v>0</v>
      </c>
      <c r="BG609" s="67">
        <f>+IF(AND(K609&gt;=BG$5,K609&lt;BG$6),1,0)</f>
        <v>0</v>
      </c>
      <c r="BH609" s="67">
        <f>+IF(AND(K609&gt;=BH$5,K609&lt;BH$6),1,0)</f>
        <v>0</v>
      </c>
      <c r="BI609" s="67">
        <f>+IF(K609&gt;=BI$6,1,0)</f>
        <v>0</v>
      </c>
      <c r="BJ609" s="67">
        <f>IF(M609&lt;BJ$6,1,0)</f>
        <v>0</v>
      </c>
      <c r="BK609" s="67">
        <f>+IF(AND(M609&gt;=BK$5,M609&lt;BK$6),1,0)</f>
        <v>1</v>
      </c>
      <c r="BL609" s="67">
        <f>+IF(AND(M609&gt;=BL$5,M609&lt;BL$6),1,0)</f>
        <v>0</v>
      </c>
      <c r="BM609" s="67">
        <f>+IF(AND(M609&gt;=BM$5,M609&lt;BM$6),1,0)</f>
        <v>0</v>
      </c>
      <c r="BN609" s="67">
        <f>+IF(M609&gt;=BN$6,1,0)</f>
        <v>0</v>
      </c>
      <c r="BO609" s="67" t="str">
        <f>+IF(M609&gt;=BO$6,"YES","NO")</f>
        <v>NO</v>
      </c>
      <c r="BP609" s="67" t="str">
        <f>+IF(K609&gt;=BP$6,"YES","NO")</f>
        <v>NO</v>
      </c>
      <c r="BQ609" s="67" t="str">
        <f>+IF(ISERROR(VLOOKUP(E609,'[1]Hi Tech List (2020)'!$A$2:$B$84,1,FALSE)),"NO","YES")</f>
        <v>NO</v>
      </c>
      <c r="BR609" s="67" t="str">
        <f>IF(AL609&gt;=BR$6,"YES","NO")</f>
        <v>YES</v>
      </c>
      <c r="BS609" s="67" t="str">
        <f>IF(AB609&gt;BS$6,"YES","NO")</f>
        <v>NO</v>
      </c>
      <c r="BT609" s="67" t="str">
        <f>IF(AC609&gt;BT$6,"YES","NO")</f>
        <v>NO</v>
      </c>
      <c r="BU609" s="67" t="str">
        <f>IF(AD609&gt;BU$6,"YES","NO")</f>
        <v>NO</v>
      </c>
      <c r="BV609" s="67" t="str">
        <f>IF(OR(BS609="YES",BT609="YES",BU609="YES"),"YES","NO")</f>
        <v>NO</v>
      </c>
      <c r="BW609" s="67" t="str">
        <f>+IF(BE609=1,BE$8,IF(BF609=1,BF$8,IF(BG609=1,BG$8,IF(BH609=1,BH$8,BI$8))))</f>
        <v>&lt;$15</v>
      </c>
      <c r="BX609" s="67" t="str">
        <f>+IF(BJ609=1,BJ$8,IF(BK609=1,BK$8,IF(BL609=1,BL$8,IF(BM609=1,BM$8,BN$8))))</f>
        <v>$15-20</v>
      </c>
    </row>
    <row r="610" spans="1:76" ht="25.5" hidden="1" x14ac:dyDescent="0.2">
      <c r="A610" s="77" t="str">
        <f t="shared" si="40"/>
        <v>49-0000</v>
      </c>
      <c r="B610" s="77" t="str">
        <f>VLOOKUP(A610,'[1]2- &amp; 3-digit SOC'!$A$1:$B$121,2,FALSE)</f>
        <v>Installation, Maintenance, and Repair Occupations</v>
      </c>
      <c r="C610" s="77" t="str">
        <f t="shared" si="41"/>
        <v>49-0000 Installation, Maintenance, and Repair Occupations</v>
      </c>
      <c r="D610" s="77" t="str">
        <f t="shared" si="42"/>
        <v>49-9000</v>
      </c>
      <c r="E610" s="77" t="str">
        <f>VLOOKUP(D610,'[1]2- &amp; 3-digit SOC'!$A$1:$B$121,2,FALSE)</f>
        <v>Other Installation, Maintenance, and Repair Occupations</v>
      </c>
      <c r="F610" s="77" t="str">
        <f t="shared" si="43"/>
        <v>49-9000 Other Installation, Maintenance, and Repair Occupations</v>
      </c>
      <c r="G610" s="77" t="s">
        <v>1902</v>
      </c>
      <c r="H610" s="77" t="s">
        <v>1903</v>
      </c>
      <c r="I610" s="77" t="s">
        <v>1904</v>
      </c>
      <c r="J610" s="78" t="str">
        <f>CONCATENATE(H610, " (", R610, ")")</f>
        <v>Precision Instrument and Equipment Repairers, All Other ($51,429)</v>
      </c>
      <c r="K610" s="70">
        <v>16.311988022200001</v>
      </c>
      <c r="L610" s="70">
        <v>19.275643925699999</v>
      </c>
      <c r="M610" s="70">
        <v>24.7253005518</v>
      </c>
      <c r="N610" s="70">
        <v>24.4969192131</v>
      </c>
      <c r="O610" s="70">
        <v>28.654890429999998</v>
      </c>
      <c r="P610" s="70">
        <v>31.500467112300001</v>
      </c>
      <c r="Q610" s="71">
        <v>51428.625147799998</v>
      </c>
      <c r="R610" s="71" t="str">
        <f>TEXT(Q610, "$#,###")</f>
        <v>$51,429</v>
      </c>
      <c r="S610" s="68" t="s">
        <v>307</v>
      </c>
      <c r="T610" s="68" t="s">
        <v>8</v>
      </c>
      <c r="U610" s="68" t="s">
        <v>648</v>
      </c>
      <c r="V610" s="61">
        <v>181.855531294</v>
      </c>
      <c r="W610" s="61">
        <v>153.98948832299999</v>
      </c>
      <c r="X610" s="61">
        <f>W610-V610</f>
        <v>-27.866042971000013</v>
      </c>
      <c r="Y610" s="72">
        <f>X610/V610</f>
        <v>-0.15323175914814421</v>
      </c>
      <c r="Z610" s="61">
        <v>153.98948832299999</v>
      </c>
      <c r="AA610" s="61">
        <v>164.15681135599999</v>
      </c>
      <c r="AB610" s="61">
        <f>AA610-Z610</f>
        <v>10.167323033000002</v>
      </c>
      <c r="AC610" s="72">
        <f>AB610/Z610</f>
        <v>6.6026084921287476E-2</v>
      </c>
      <c r="AD610" s="61">
        <v>72.295124026699995</v>
      </c>
      <c r="AE610" s="61">
        <v>18.073781006699999</v>
      </c>
      <c r="AF610" s="61">
        <v>43.932891128599998</v>
      </c>
      <c r="AG610" s="61">
        <v>14.6442970429</v>
      </c>
      <c r="AH610" s="62">
        <v>9.2999999999999999E-2</v>
      </c>
      <c r="AI610" s="61">
        <v>148.363389676</v>
      </c>
      <c r="AJ610" s="61">
        <v>56.957170674899999</v>
      </c>
      <c r="AK610" s="63">
        <f>AJ610/AI610</f>
        <v>0.38390313674609766</v>
      </c>
      <c r="AL610" s="73">
        <v>108.8</v>
      </c>
      <c r="AM610" s="74">
        <v>0.50543800000000005</v>
      </c>
      <c r="AN610" s="74">
        <v>0.52347999999999995</v>
      </c>
      <c r="AO610" s="75">
        <v>1.42338269492E-3</v>
      </c>
      <c r="AP610" s="76" t="s">
        <v>90</v>
      </c>
      <c r="AQ610" s="76" t="s">
        <v>90</v>
      </c>
      <c r="AR610" s="75">
        <v>0.190552931536</v>
      </c>
      <c r="AS610" s="75">
        <v>0.19578981812999999</v>
      </c>
      <c r="AT610" s="75">
        <v>0.25225958429599998</v>
      </c>
      <c r="AU610" s="75">
        <v>0.218336248688</v>
      </c>
      <c r="AV610" s="75">
        <v>8.6477708273200005E-2</v>
      </c>
      <c r="AW610" s="61">
        <v>0</v>
      </c>
      <c r="AX610" s="61">
        <v>0</v>
      </c>
      <c r="AY610" s="61">
        <v>0</v>
      </c>
      <c r="AZ610" s="61">
        <v>0</v>
      </c>
      <c r="BA610" s="61">
        <v>1</v>
      </c>
      <c r="BB610" s="61">
        <f>SUM(AW610:BA610)</f>
        <v>1</v>
      </c>
      <c r="BC610" s="61">
        <f>BA610-AW610</f>
        <v>1</v>
      </c>
      <c r="BD610" s="62">
        <v>0</v>
      </c>
      <c r="BE610" s="67">
        <f>IF(K610&lt;BE$6,1,0)</f>
        <v>0</v>
      </c>
      <c r="BF610" s="67">
        <f>+IF(AND(K610&gt;=BF$5,K610&lt;BF$6),1,0)</f>
        <v>1</v>
      </c>
      <c r="BG610" s="67">
        <f>+IF(AND(K610&gt;=BG$5,K610&lt;BG$6),1,0)</f>
        <v>0</v>
      </c>
      <c r="BH610" s="67">
        <f>+IF(AND(K610&gt;=BH$5,K610&lt;BH$6),1,0)</f>
        <v>0</v>
      </c>
      <c r="BI610" s="67">
        <f>+IF(K610&gt;=BI$6,1,0)</f>
        <v>0</v>
      </c>
      <c r="BJ610" s="67">
        <f>IF(M610&lt;BJ$6,1,0)</f>
        <v>0</v>
      </c>
      <c r="BK610" s="67">
        <f>+IF(AND(M610&gt;=BK$5,M610&lt;BK$6),1,0)</f>
        <v>0</v>
      </c>
      <c r="BL610" s="67">
        <f>+IF(AND(M610&gt;=BL$5,M610&lt;BL$6),1,0)</f>
        <v>1</v>
      </c>
      <c r="BM610" s="67">
        <f>+IF(AND(M610&gt;=BM$5,M610&lt;BM$6),1,0)</f>
        <v>0</v>
      </c>
      <c r="BN610" s="67">
        <f>+IF(M610&gt;=BN$6,1,0)</f>
        <v>0</v>
      </c>
      <c r="BO610" s="67" t="str">
        <f>+IF(M610&gt;=BO$6,"YES","NO")</f>
        <v>YES</v>
      </c>
      <c r="BP610" s="67" t="str">
        <f>+IF(K610&gt;=BP$6,"YES","NO")</f>
        <v>YES</v>
      </c>
      <c r="BQ610" s="67" t="str">
        <f>+IF(ISERROR(VLOOKUP(E610,'[1]Hi Tech List (2020)'!$A$2:$B$84,1,FALSE)),"NO","YES")</f>
        <v>NO</v>
      </c>
      <c r="BR610" s="67" t="str">
        <f>IF(AL610&gt;=BR$6,"YES","NO")</f>
        <v>YES</v>
      </c>
      <c r="BS610" s="67" t="str">
        <f>IF(AB610&gt;BS$6,"YES","NO")</f>
        <v>NO</v>
      </c>
      <c r="BT610" s="67" t="str">
        <f>IF(AC610&gt;BT$6,"YES","NO")</f>
        <v>NO</v>
      </c>
      <c r="BU610" s="67" t="str">
        <f>IF(AD610&gt;BU$6,"YES","NO")</f>
        <v>NO</v>
      </c>
      <c r="BV610" s="67" t="str">
        <f>IF(OR(BS610="YES",BT610="YES",BU610="YES"),"YES","NO")</f>
        <v>NO</v>
      </c>
      <c r="BW610" s="67" t="str">
        <f>+IF(BE610=1,BE$8,IF(BF610=1,BF$8,IF(BG610=1,BG$8,IF(BH610=1,BH$8,BI$8))))</f>
        <v>$15-20</v>
      </c>
      <c r="BX610" s="67" t="str">
        <f>+IF(BJ610=1,BJ$8,IF(BK610=1,BK$8,IF(BL610=1,BL$8,IF(BM610=1,BM$8,BN$8))))</f>
        <v>$20-25</v>
      </c>
    </row>
    <row r="611" spans="1:76" hidden="1" x14ac:dyDescent="0.2">
      <c r="A611" s="77" t="str">
        <f t="shared" si="40"/>
        <v>49-0000</v>
      </c>
      <c r="B611" s="77" t="str">
        <f>VLOOKUP(A611,'[1]2- &amp; 3-digit SOC'!$A$1:$B$121,2,FALSE)</f>
        <v>Installation, Maintenance, and Repair Occupations</v>
      </c>
      <c r="C611" s="77" t="str">
        <f t="shared" si="41"/>
        <v>49-0000 Installation, Maintenance, and Repair Occupations</v>
      </c>
      <c r="D611" s="77" t="str">
        <f t="shared" si="42"/>
        <v>49-9000</v>
      </c>
      <c r="E611" s="77" t="str">
        <f>VLOOKUP(D611,'[1]2- &amp; 3-digit SOC'!$A$1:$B$121,2,FALSE)</f>
        <v>Other Installation, Maintenance, and Repair Occupations</v>
      </c>
      <c r="F611" s="77" t="str">
        <f t="shared" si="43"/>
        <v>49-9000 Other Installation, Maintenance, and Repair Occupations</v>
      </c>
      <c r="G611" s="77" t="s">
        <v>1905</v>
      </c>
      <c r="H611" s="77" t="s">
        <v>1906</v>
      </c>
      <c r="I611" s="77" t="s">
        <v>1907</v>
      </c>
      <c r="J611" s="78" t="str">
        <f>CONCATENATE(H611, " (", R611, ")")</f>
        <v>Maintenance and Repair Workers, General ($40,334)</v>
      </c>
      <c r="K611" s="70">
        <v>12.439503144</v>
      </c>
      <c r="L611" s="70">
        <v>14.9933468041</v>
      </c>
      <c r="M611" s="70">
        <v>19.391352571700001</v>
      </c>
      <c r="N611" s="70">
        <v>20.922476135699998</v>
      </c>
      <c r="O611" s="70">
        <v>24.807126611400001</v>
      </c>
      <c r="P611" s="70">
        <v>30.897162968899998</v>
      </c>
      <c r="Q611" s="71">
        <v>40334.013349000001</v>
      </c>
      <c r="R611" s="71" t="str">
        <f>TEXT(Q611, "$#,###")</f>
        <v>$40,334</v>
      </c>
      <c r="S611" s="68" t="s">
        <v>307</v>
      </c>
      <c r="T611" s="68" t="s">
        <v>8</v>
      </c>
      <c r="U611" s="68" t="s">
        <v>85</v>
      </c>
      <c r="V611" s="61">
        <v>34864.922089200001</v>
      </c>
      <c r="W611" s="61">
        <v>37572.966058400001</v>
      </c>
      <c r="X611" s="61">
        <f>W611-V611</f>
        <v>2708.0439692</v>
      </c>
      <c r="Y611" s="72">
        <f>X611/V611</f>
        <v>7.767245147634684E-2</v>
      </c>
      <c r="Z611" s="61">
        <v>37572.966058400001</v>
      </c>
      <c r="AA611" s="61">
        <v>39319.224913999999</v>
      </c>
      <c r="AB611" s="61">
        <f>AA611-Z611</f>
        <v>1746.2588555999973</v>
      </c>
      <c r="AC611" s="72">
        <f>AB611/Z611</f>
        <v>4.6476470686018539E-2</v>
      </c>
      <c r="AD611" s="61">
        <v>15277.9668659</v>
      </c>
      <c r="AE611" s="61">
        <v>3819.49171647</v>
      </c>
      <c r="AF611" s="61">
        <v>9861.9078397699996</v>
      </c>
      <c r="AG611" s="61">
        <v>3287.3026132599998</v>
      </c>
      <c r="AH611" s="62">
        <v>8.5999999999999993E-2</v>
      </c>
      <c r="AI611" s="61">
        <v>36729.609669500001</v>
      </c>
      <c r="AJ611" s="61">
        <v>19034.549066600001</v>
      </c>
      <c r="AK611" s="63">
        <f>AJ611/AI611</f>
        <v>0.51823445002210711</v>
      </c>
      <c r="AL611" s="73">
        <v>109.6</v>
      </c>
      <c r="AM611" s="74">
        <v>0.971387</v>
      </c>
      <c r="AN611" s="74">
        <v>0.972777</v>
      </c>
      <c r="AO611" s="75">
        <v>3.2421162589900002E-3</v>
      </c>
      <c r="AP611" s="75">
        <v>1.91529142686E-2</v>
      </c>
      <c r="AQ611" s="75">
        <v>2.9857143397400001E-2</v>
      </c>
      <c r="AR611" s="75">
        <v>0.16402791599200001</v>
      </c>
      <c r="AS611" s="75">
        <v>0.215584596933</v>
      </c>
      <c r="AT611" s="75">
        <v>0.26457117450200002</v>
      </c>
      <c r="AU611" s="75">
        <v>0.231642457139</v>
      </c>
      <c r="AV611" s="75">
        <v>7.1921681510199995E-2</v>
      </c>
      <c r="AW611" s="61">
        <v>0</v>
      </c>
      <c r="AX611" s="61">
        <v>0</v>
      </c>
      <c r="AY611" s="61">
        <v>0</v>
      </c>
      <c r="AZ611" s="61">
        <v>0</v>
      </c>
      <c r="BA611" s="61">
        <v>5</v>
      </c>
      <c r="BB611" s="61">
        <f>SUM(AW611:BA611)</f>
        <v>5</v>
      </c>
      <c r="BC611" s="61">
        <f>BA611-AW611</f>
        <v>5</v>
      </c>
      <c r="BD611" s="62">
        <v>0</v>
      </c>
      <c r="BE611" s="67">
        <f>IF(K611&lt;BE$6,1,0)</f>
        <v>1</v>
      </c>
      <c r="BF611" s="67">
        <f>+IF(AND(K611&gt;=BF$5,K611&lt;BF$6),1,0)</f>
        <v>0</v>
      </c>
      <c r="BG611" s="67">
        <f>+IF(AND(K611&gt;=BG$5,K611&lt;BG$6),1,0)</f>
        <v>0</v>
      </c>
      <c r="BH611" s="67">
        <f>+IF(AND(K611&gt;=BH$5,K611&lt;BH$6),1,0)</f>
        <v>0</v>
      </c>
      <c r="BI611" s="67">
        <f>+IF(K611&gt;=BI$6,1,0)</f>
        <v>0</v>
      </c>
      <c r="BJ611" s="67">
        <f>IF(M611&lt;BJ$6,1,0)</f>
        <v>0</v>
      </c>
      <c r="BK611" s="67">
        <f>+IF(AND(M611&gt;=BK$5,M611&lt;BK$6),1,0)</f>
        <v>1</v>
      </c>
      <c r="BL611" s="67">
        <f>+IF(AND(M611&gt;=BL$5,M611&lt;BL$6),1,0)</f>
        <v>0</v>
      </c>
      <c r="BM611" s="67">
        <f>+IF(AND(M611&gt;=BM$5,M611&lt;BM$6),1,0)</f>
        <v>0</v>
      </c>
      <c r="BN611" s="67">
        <f>+IF(M611&gt;=BN$6,1,0)</f>
        <v>0</v>
      </c>
      <c r="BO611" s="67" t="str">
        <f>+IF(M611&gt;=BO$6,"YES","NO")</f>
        <v>NO</v>
      </c>
      <c r="BP611" s="67" t="str">
        <f>+IF(K611&gt;=BP$6,"YES","NO")</f>
        <v>NO</v>
      </c>
      <c r="BQ611" s="67" t="str">
        <f>+IF(ISERROR(VLOOKUP(E611,'[1]Hi Tech List (2020)'!$A$2:$B$84,1,FALSE)),"NO","YES")</f>
        <v>NO</v>
      </c>
      <c r="BR611" s="67" t="str">
        <f>IF(AL611&gt;=BR$6,"YES","NO")</f>
        <v>YES</v>
      </c>
      <c r="BS611" s="67" t="str">
        <f>IF(AB611&gt;BS$6,"YES","NO")</f>
        <v>YES</v>
      </c>
      <c r="BT611" s="67" t="str">
        <f>IF(AC611&gt;BT$6,"YES","NO")</f>
        <v>NO</v>
      </c>
      <c r="BU611" s="67" t="str">
        <f>IF(AD611&gt;BU$6,"YES","NO")</f>
        <v>YES</v>
      </c>
      <c r="BV611" s="67" t="str">
        <f>IF(OR(BS611="YES",BT611="YES",BU611="YES"),"YES","NO")</f>
        <v>YES</v>
      </c>
      <c r="BW611" s="67" t="str">
        <f>+IF(BE611=1,BE$8,IF(BF611=1,BF$8,IF(BG611=1,BG$8,IF(BH611=1,BH$8,BI$8))))</f>
        <v>&lt;$15</v>
      </c>
      <c r="BX611" s="67" t="str">
        <f>+IF(BJ611=1,BJ$8,IF(BK611=1,BK$8,IF(BL611=1,BL$8,IF(BM611=1,BM$8,BN$8))))</f>
        <v>$15-20</v>
      </c>
    </row>
    <row r="612" spans="1:76" hidden="1" x14ac:dyDescent="0.2">
      <c r="A612" s="77" t="str">
        <f t="shared" si="40"/>
        <v>49-0000</v>
      </c>
      <c r="B612" s="77" t="str">
        <f>VLOOKUP(A612,'[1]2- &amp; 3-digit SOC'!$A$1:$B$121,2,FALSE)</f>
        <v>Installation, Maintenance, and Repair Occupations</v>
      </c>
      <c r="C612" s="77" t="str">
        <f t="shared" si="41"/>
        <v>49-0000 Installation, Maintenance, and Repair Occupations</v>
      </c>
      <c r="D612" s="77" t="str">
        <f t="shared" si="42"/>
        <v>49-9000</v>
      </c>
      <c r="E612" s="77" t="str">
        <f>VLOOKUP(D612,'[1]2- &amp; 3-digit SOC'!$A$1:$B$121,2,FALSE)</f>
        <v>Other Installation, Maintenance, and Repair Occupations</v>
      </c>
      <c r="F612" s="77" t="str">
        <f t="shared" si="43"/>
        <v>49-9000 Other Installation, Maintenance, and Repair Occupations</v>
      </c>
      <c r="G612" s="77" t="s">
        <v>1908</v>
      </c>
      <c r="H612" s="77" t="s">
        <v>1909</v>
      </c>
      <c r="I612" s="77" t="s">
        <v>1910</v>
      </c>
      <c r="J612" s="78" t="str">
        <f>CONCATENATE(H612, " (", R612, ")")</f>
        <v>Wind Turbine Service Technicians ($49,609)</v>
      </c>
      <c r="K612" s="70">
        <v>16.383396399799999</v>
      </c>
      <c r="L612" s="70">
        <v>19.453227287299999</v>
      </c>
      <c r="M612" s="70">
        <v>23.8505381047</v>
      </c>
      <c r="N612" s="70">
        <v>28.977313855599999</v>
      </c>
      <c r="O612" s="70">
        <v>30.166303611499998</v>
      </c>
      <c r="P612" s="70">
        <v>39.7506083038</v>
      </c>
      <c r="Q612" s="71">
        <v>49609.119257699997</v>
      </c>
      <c r="R612" s="71" t="str">
        <f>TEXT(Q612, "$#,###")</f>
        <v>$49,609</v>
      </c>
      <c r="S612" s="68" t="s">
        <v>89</v>
      </c>
      <c r="T612" s="68" t="s">
        <v>8</v>
      </c>
      <c r="U612" s="68" t="s">
        <v>648</v>
      </c>
      <c r="V612" s="61">
        <v>262.41894973900003</v>
      </c>
      <c r="W612" s="61">
        <v>310.10595036799998</v>
      </c>
      <c r="X612" s="61">
        <f>W612-V612</f>
        <v>47.687000628999954</v>
      </c>
      <c r="Y612" s="72">
        <f>X612/V612</f>
        <v>0.18172087296450617</v>
      </c>
      <c r="Z612" s="61">
        <v>310.10595036799998</v>
      </c>
      <c r="AA612" s="61">
        <v>351.62968546799999</v>
      </c>
      <c r="AB612" s="61">
        <f>AA612-Z612</f>
        <v>41.52373510000001</v>
      </c>
      <c r="AC612" s="72">
        <f>AB612/Z612</f>
        <v>0.13390176825283154</v>
      </c>
      <c r="AD612" s="61">
        <v>178.595450279</v>
      </c>
      <c r="AE612" s="61">
        <v>44.6488625697</v>
      </c>
      <c r="AF612" s="61">
        <v>92.539287004900004</v>
      </c>
      <c r="AG612" s="61">
        <v>30.846429001600001</v>
      </c>
      <c r="AH612" s="62">
        <v>9.5000000000000001E-2</v>
      </c>
      <c r="AI612" s="61">
        <v>292.79754763199998</v>
      </c>
      <c r="AJ612" s="61">
        <v>175.83374276699999</v>
      </c>
      <c r="AK612" s="63">
        <f>AJ612/AI612</f>
        <v>0.60053010754036462</v>
      </c>
      <c r="AL612" s="73">
        <v>106.3</v>
      </c>
      <c r="AM612" s="74">
        <v>1.2895939999999999</v>
      </c>
      <c r="AN612" s="74">
        <v>1.23922</v>
      </c>
      <c r="AO612" s="76" t="s">
        <v>90</v>
      </c>
      <c r="AP612" s="76" t="s">
        <v>90</v>
      </c>
      <c r="AQ612" s="75">
        <v>5.6873767302100003E-2</v>
      </c>
      <c r="AR612" s="75">
        <v>0.25153194286500002</v>
      </c>
      <c r="AS612" s="75">
        <v>0.217968680744</v>
      </c>
      <c r="AT612" s="75">
        <v>0.191478278355</v>
      </c>
      <c r="AU612" s="75">
        <v>0.19295792192700001</v>
      </c>
      <c r="AV612" s="75">
        <v>5.9742185109199999E-2</v>
      </c>
      <c r="AW612" s="61">
        <v>0</v>
      </c>
      <c r="AX612" s="61">
        <v>0</v>
      </c>
      <c r="AY612" s="61">
        <v>0</v>
      </c>
      <c r="AZ612" s="61">
        <v>0</v>
      </c>
      <c r="BA612" s="61">
        <v>3</v>
      </c>
      <c r="BB612" s="61">
        <f>SUM(AW612:BA612)</f>
        <v>3</v>
      </c>
      <c r="BC612" s="61">
        <f>BA612-AW612</f>
        <v>3</v>
      </c>
      <c r="BD612" s="62">
        <v>0</v>
      </c>
      <c r="BE612" s="67">
        <f>IF(K612&lt;BE$6,1,0)</f>
        <v>0</v>
      </c>
      <c r="BF612" s="67">
        <f>+IF(AND(K612&gt;=BF$5,K612&lt;BF$6),1,0)</f>
        <v>1</v>
      </c>
      <c r="BG612" s="67">
        <f>+IF(AND(K612&gt;=BG$5,K612&lt;BG$6),1,0)</f>
        <v>0</v>
      </c>
      <c r="BH612" s="67">
        <f>+IF(AND(K612&gt;=BH$5,K612&lt;BH$6),1,0)</f>
        <v>0</v>
      </c>
      <c r="BI612" s="67">
        <f>+IF(K612&gt;=BI$6,1,0)</f>
        <v>0</v>
      </c>
      <c r="BJ612" s="67">
        <f>IF(M612&lt;BJ$6,1,0)</f>
        <v>0</v>
      </c>
      <c r="BK612" s="67">
        <f>+IF(AND(M612&gt;=BK$5,M612&lt;BK$6),1,0)</f>
        <v>0</v>
      </c>
      <c r="BL612" s="67">
        <f>+IF(AND(M612&gt;=BL$5,M612&lt;BL$6),1,0)</f>
        <v>1</v>
      </c>
      <c r="BM612" s="67">
        <f>+IF(AND(M612&gt;=BM$5,M612&lt;BM$6),1,0)</f>
        <v>0</v>
      </c>
      <c r="BN612" s="67">
        <f>+IF(M612&gt;=BN$6,1,0)</f>
        <v>0</v>
      </c>
      <c r="BO612" s="67" t="str">
        <f>+IF(M612&gt;=BO$6,"YES","NO")</f>
        <v>YES</v>
      </c>
      <c r="BP612" s="67" t="str">
        <f>+IF(K612&gt;=BP$6,"YES","NO")</f>
        <v>YES</v>
      </c>
      <c r="BQ612" s="67" t="str">
        <f>+IF(ISERROR(VLOOKUP(E612,'[1]Hi Tech List (2020)'!$A$2:$B$84,1,FALSE)),"NO","YES")</f>
        <v>NO</v>
      </c>
      <c r="BR612" s="67" t="str">
        <f>IF(AL612&gt;=BR$6,"YES","NO")</f>
        <v>YES</v>
      </c>
      <c r="BS612" s="67" t="str">
        <f>IF(AB612&gt;BS$6,"YES","NO")</f>
        <v>NO</v>
      </c>
      <c r="BT612" s="67" t="str">
        <f>IF(AC612&gt;BT$6,"YES","NO")</f>
        <v>NO</v>
      </c>
      <c r="BU612" s="67" t="str">
        <f>IF(AD612&gt;BU$6,"YES","NO")</f>
        <v>YES</v>
      </c>
      <c r="BV612" s="67" t="str">
        <f>IF(OR(BS612="YES",BT612="YES",BU612="YES"),"YES","NO")</f>
        <v>YES</v>
      </c>
      <c r="BW612" s="67" t="str">
        <f>+IF(BE612=1,BE$8,IF(BF612=1,BF$8,IF(BG612=1,BG$8,IF(BH612=1,BH$8,BI$8))))</f>
        <v>$15-20</v>
      </c>
      <c r="BX612" s="67" t="str">
        <f>+IF(BJ612=1,BJ$8,IF(BK612=1,BK$8,IF(BL612=1,BL$8,IF(BM612=1,BM$8,BN$8))))</f>
        <v>$20-25</v>
      </c>
    </row>
    <row r="613" spans="1:76" ht="25.5" hidden="1" x14ac:dyDescent="0.2">
      <c r="A613" s="77" t="str">
        <f t="shared" si="40"/>
        <v>49-0000</v>
      </c>
      <c r="B613" s="77" t="str">
        <f>VLOOKUP(A613,'[1]2- &amp; 3-digit SOC'!$A$1:$B$121,2,FALSE)</f>
        <v>Installation, Maintenance, and Repair Occupations</v>
      </c>
      <c r="C613" s="77" t="str">
        <f t="shared" si="41"/>
        <v>49-0000 Installation, Maintenance, and Repair Occupations</v>
      </c>
      <c r="D613" s="77" t="str">
        <f t="shared" si="42"/>
        <v>49-9000</v>
      </c>
      <c r="E613" s="77" t="str">
        <f>VLOOKUP(D613,'[1]2- &amp; 3-digit SOC'!$A$1:$B$121,2,FALSE)</f>
        <v>Other Installation, Maintenance, and Repair Occupations</v>
      </c>
      <c r="F613" s="77" t="str">
        <f t="shared" si="43"/>
        <v>49-9000 Other Installation, Maintenance, and Repair Occupations</v>
      </c>
      <c r="G613" s="77" t="s">
        <v>1911</v>
      </c>
      <c r="H613" s="77" t="s">
        <v>1912</v>
      </c>
      <c r="I613" s="77" t="s">
        <v>1913</v>
      </c>
      <c r="J613" s="78" t="str">
        <f>CONCATENATE(H613, " (", R613, ")")</f>
        <v>Coin, Vending, and Amusement Machine Servicers and Repairers ($31,519)</v>
      </c>
      <c r="K613" s="70">
        <v>8.1120462980500001</v>
      </c>
      <c r="L613" s="70">
        <v>11.2837916825</v>
      </c>
      <c r="M613" s="70">
        <v>15.1535119053</v>
      </c>
      <c r="N613" s="70">
        <v>19.113181948299999</v>
      </c>
      <c r="O613" s="70">
        <v>22.442122272999999</v>
      </c>
      <c r="P613" s="70">
        <v>31.658172002699999</v>
      </c>
      <c r="Q613" s="71">
        <v>31519.304763</v>
      </c>
      <c r="R613" s="71" t="str">
        <f>TEXT(Q613, "$#,###")</f>
        <v>$31,519</v>
      </c>
      <c r="S613" s="68" t="s">
        <v>307</v>
      </c>
      <c r="T613" s="68" t="s">
        <v>8</v>
      </c>
      <c r="U613" s="68" t="s">
        <v>317</v>
      </c>
      <c r="V613" s="61">
        <v>525.20929554199995</v>
      </c>
      <c r="W613" s="61">
        <v>489.69463539399999</v>
      </c>
      <c r="X613" s="61">
        <f>W613-V613</f>
        <v>-35.514660147999962</v>
      </c>
      <c r="Y613" s="72">
        <f>X613/V613</f>
        <v>-6.7620014438910331E-2</v>
      </c>
      <c r="Z613" s="61">
        <v>489.69463539399999</v>
      </c>
      <c r="AA613" s="61">
        <v>485.98567491799997</v>
      </c>
      <c r="AB613" s="61">
        <f>AA613-Z613</f>
        <v>-3.7089604760000157</v>
      </c>
      <c r="AC613" s="72">
        <f>AB613/Z613</f>
        <v>-7.5740271751514061E-3</v>
      </c>
      <c r="AD613" s="61">
        <v>224.58113481000001</v>
      </c>
      <c r="AE613" s="61">
        <v>56.145283702500002</v>
      </c>
      <c r="AF613" s="61">
        <v>161.050723484</v>
      </c>
      <c r="AG613" s="61">
        <v>53.683574494600002</v>
      </c>
      <c r="AH613" s="62">
        <v>0.11</v>
      </c>
      <c r="AI613" s="61">
        <v>491.54905791700003</v>
      </c>
      <c r="AJ613" s="61">
        <v>303.299235909</v>
      </c>
      <c r="AK613" s="63">
        <f>AJ613/AI613</f>
        <v>0.61702739741638013</v>
      </c>
      <c r="AL613" s="73">
        <v>110.2</v>
      </c>
      <c r="AM613" s="74">
        <v>0.60039600000000004</v>
      </c>
      <c r="AN613" s="74">
        <v>0.58078700000000005</v>
      </c>
      <c r="AO613" s="76" t="s">
        <v>90</v>
      </c>
      <c r="AP613" s="75">
        <v>2.61365149245E-2</v>
      </c>
      <c r="AQ613" s="75">
        <v>4.9224860771299998E-2</v>
      </c>
      <c r="AR613" s="75">
        <v>0.22374997544899999</v>
      </c>
      <c r="AS613" s="75">
        <v>0.22487372597800001</v>
      </c>
      <c r="AT613" s="75">
        <v>0.192100023239</v>
      </c>
      <c r="AU613" s="75">
        <v>0.18187739650000001</v>
      </c>
      <c r="AV613" s="75">
        <v>9.5736016437299995E-2</v>
      </c>
      <c r="AW613" s="61">
        <v>0</v>
      </c>
      <c r="AX613" s="61">
        <v>0</v>
      </c>
      <c r="AY613" s="61">
        <v>0</v>
      </c>
      <c r="AZ613" s="61">
        <v>0</v>
      </c>
      <c r="BA613" s="61">
        <v>0</v>
      </c>
      <c r="BB613" s="61">
        <f>SUM(AW613:BA613)</f>
        <v>0</v>
      </c>
      <c r="BC613" s="61">
        <f>BA613-AW613</f>
        <v>0</v>
      </c>
      <c r="BD613" s="62">
        <v>0</v>
      </c>
      <c r="BE613" s="67">
        <f>IF(K613&lt;BE$6,1,0)</f>
        <v>1</v>
      </c>
      <c r="BF613" s="67">
        <f>+IF(AND(K613&gt;=BF$5,K613&lt;BF$6),1,0)</f>
        <v>0</v>
      </c>
      <c r="BG613" s="67">
        <f>+IF(AND(K613&gt;=BG$5,K613&lt;BG$6),1,0)</f>
        <v>0</v>
      </c>
      <c r="BH613" s="67">
        <f>+IF(AND(K613&gt;=BH$5,K613&lt;BH$6),1,0)</f>
        <v>0</v>
      </c>
      <c r="BI613" s="67">
        <f>+IF(K613&gt;=BI$6,1,0)</f>
        <v>0</v>
      </c>
      <c r="BJ613" s="67">
        <f>IF(M613&lt;BJ$6,1,0)</f>
        <v>0</v>
      </c>
      <c r="BK613" s="67">
        <f>+IF(AND(M613&gt;=BK$5,M613&lt;BK$6),1,0)</f>
        <v>1</v>
      </c>
      <c r="BL613" s="67">
        <f>+IF(AND(M613&gt;=BL$5,M613&lt;BL$6),1,0)</f>
        <v>0</v>
      </c>
      <c r="BM613" s="67">
        <f>+IF(AND(M613&gt;=BM$5,M613&lt;BM$6),1,0)</f>
        <v>0</v>
      </c>
      <c r="BN613" s="67">
        <f>+IF(M613&gt;=BN$6,1,0)</f>
        <v>0</v>
      </c>
      <c r="BO613" s="67" t="str">
        <f>+IF(M613&gt;=BO$6,"YES","NO")</f>
        <v>NO</v>
      </c>
      <c r="BP613" s="67" t="str">
        <f>+IF(K613&gt;=BP$6,"YES","NO")</f>
        <v>NO</v>
      </c>
      <c r="BQ613" s="67" t="str">
        <f>+IF(ISERROR(VLOOKUP(E613,'[1]Hi Tech List (2020)'!$A$2:$B$84,1,FALSE)),"NO","YES")</f>
        <v>NO</v>
      </c>
      <c r="BR613" s="67" t="str">
        <f>IF(AL613&gt;=BR$6,"YES","NO")</f>
        <v>YES</v>
      </c>
      <c r="BS613" s="67" t="str">
        <f>IF(AB613&gt;BS$6,"YES","NO")</f>
        <v>NO</v>
      </c>
      <c r="BT613" s="67" t="str">
        <f>IF(AC613&gt;BT$6,"YES","NO")</f>
        <v>NO</v>
      </c>
      <c r="BU613" s="67" t="str">
        <f>IF(AD613&gt;BU$6,"YES","NO")</f>
        <v>YES</v>
      </c>
      <c r="BV613" s="67" t="str">
        <f>IF(OR(BS613="YES",BT613="YES",BU613="YES"),"YES","NO")</f>
        <v>YES</v>
      </c>
      <c r="BW613" s="67" t="str">
        <f>+IF(BE613=1,BE$8,IF(BF613=1,BF$8,IF(BG613=1,BG$8,IF(BH613=1,BH$8,BI$8))))</f>
        <v>&lt;$15</v>
      </c>
      <c r="BX613" s="67" t="str">
        <f>+IF(BJ613=1,BJ$8,IF(BK613=1,BK$8,IF(BL613=1,BL$8,IF(BM613=1,BM$8,BN$8))))</f>
        <v>$15-20</v>
      </c>
    </row>
    <row r="614" spans="1:76" hidden="1" x14ac:dyDescent="0.2">
      <c r="A614" s="77" t="str">
        <f t="shared" si="40"/>
        <v>49-0000</v>
      </c>
      <c r="B614" s="77" t="str">
        <f>VLOOKUP(A614,'[1]2- &amp; 3-digit SOC'!$A$1:$B$121,2,FALSE)</f>
        <v>Installation, Maintenance, and Repair Occupations</v>
      </c>
      <c r="C614" s="77" t="str">
        <f t="shared" si="41"/>
        <v>49-0000 Installation, Maintenance, and Repair Occupations</v>
      </c>
      <c r="D614" s="77" t="str">
        <f t="shared" si="42"/>
        <v>49-9000</v>
      </c>
      <c r="E614" s="77" t="str">
        <f>VLOOKUP(D614,'[1]2- &amp; 3-digit SOC'!$A$1:$B$121,2,FALSE)</f>
        <v>Other Installation, Maintenance, and Repair Occupations</v>
      </c>
      <c r="F614" s="77" t="str">
        <f t="shared" si="43"/>
        <v>49-9000 Other Installation, Maintenance, and Repair Occupations</v>
      </c>
      <c r="G614" s="77" t="s">
        <v>1914</v>
      </c>
      <c r="H614" s="77" t="s">
        <v>1915</v>
      </c>
      <c r="I614" s="77" t="s">
        <v>1916</v>
      </c>
      <c r="J614" s="78" t="str">
        <f>CONCATENATE(H614, " (", R614, ")")</f>
        <v>Commercial Divers ($45,729)</v>
      </c>
      <c r="K614" s="70">
        <v>16.358299851200002</v>
      </c>
      <c r="L614" s="70">
        <v>19.255556924699999</v>
      </c>
      <c r="M614" s="70">
        <v>21.984950854499999</v>
      </c>
      <c r="N614" s="70">
        <v>31.329949238899999</v>
      </c>
      <c r="O614" s="70">
        <v>32.239581812099999</v>
      </c>
      <c r="P614" s="70">
        <v>54.3977293807</v>
      </c>
      <c r="Q614" s="71">
        <v>45728.697777399997</v>
      </c>
      <c r="R614" s="71" t="str">
        <f>TEXT(Q614, "$#,###")</f>
        <v>$45,729</v>
      </c>
      <c r="S614" s="68" t="s">
        <v>89</v>
      </c>
      <c r="T614" s="68" t="s">
        <v>8</v>
      </c>
      <c r="U614" s="68" t="s">
        <v>85</v>
      </c>
      <c r="V614" s="61">
        <v>68.576166966900004</v>
      </c>
      <c r="W614" s="61">
        <v>115.12141185</v>
      </c>
      <c r="X614" s="61">
        <f>W614-V614</f>
        <v>46.545244883099997</v>
      </c>
      <c r="Y614" s="72">
        <f>X614/V614</f>
        <v>0.67873791933524397</v>
      </c>
      <c r="Z614" s="61">
        <v>115.12141185</v>
      </c>
      <c r="AA614" s="61">
        <v>117.710673692</v>
      </c>
      <c r="AB614" s="61">
        <f>AA614-Z614</f>
        <v>2.5892618419999991</v>
      </c>
      <c r="AC614" s="72">
        <f>AB614/Z614</f>
        <v>2.2491574767808921E-2</v>
      </c>
      <c r="AD614" s="61">
        <v>48.195450871600002</v>
      </c>
      <c r="AE614" s="61">
        <v>12.048862717900001</v>
      </c>
      <c r="AF614" s="61">
        <v>33.096208913300003</v>
      </c>
      <c r="AG614" s="61">
        <v>11.032069637799999</v>
      </c>
      <c r="AH614" s="62">
        <v>9.5000000000000001E-2</v>
      </c>
      <c r="AI614" s="61">
        <v>114.147944764</v>
      </c>
      <c r="AJ614" s="61">
        <v>83.403080950100005</v>
      </c>
      <c r="AK614" s="63">
        <f>AJ614/AI614</f>
        <v>0.73065775404485145</v>
      </c>
      <c r="AL614" s="73">
        <v>109.5</v>
      </c>
      <c r="AM614" s="74">
        <v>1.094651</v>
      </c>
      <c r="AN614" s="74">
        <v>1.0831040000000001</v>
      </c>
      <c r="AO614" s="76" t="s">
        <v>90</v>
      </c>
      <c r="AP614" s="76" t="s">
        <v>90</v>
      </c>
      <c r="AQ614" s="76" t="s">
        <v>90</v>
      </c>
      <c r="AR614" s="75">
        <v>0.22789391684800001</v>
      </c>
      <c r="AS614" s="75">
        <v>0.22516782717700001</v>
      </c>
      <c r="AT614" s="75">
        <v>0.21814172056200001</v>
      </c>
      <c r="AU614" s="75">
        <v>0.16212590164599999</v>
      </c>
      <c r="AV614" s="76" t="s">
        <v>90</v>
      </c>
      <c r="AW614" s="61">
        <v>0</v>
      </c>
      <c r="AX614" s="61">
        <v>0</v>
      </c>
      <c r="AY614" s="61">
        <v>0</v>
      </c>
      <c r="AZ614" s="61">
        <v>0</v>
      </c>
      <c r="BA614" s="61">
        <v>0</v>
      </c>
      <c r="BB614" s="61">
        <f>SUM(AW614:BA614)</f>
        <v>0</v>
      </c>
      <c r="BC614" s="61">
        <f>BA614-AW614</f>
        <v>0</v>
      </c>
      <c r="BD614" s="62">
        <v>0</v>
      </c>
      <c r="BE614" s="67">
        <f>IF(K614&lt;BE$6,1,0)</f>
        <v>0</v>
      </c>
      <c r="BF614" s="67">
        <f>+IF(AND(K614&gt;=BF$5,K614&lt;BF$6),1,0)</f>
        <v>1</v>
      </c>
      <c r="BG614" s="67">
        <f>+IF(AND(K614&gt;=BG$5,K614&lt;BG$6),1,0)</f>
        <v>0</v>
      </c>
      <c r="BH614" s="67">
        <f>+IF(AND(K614&gt;=BH$5,K614&lt;BH$6),1,0)</f>
        <v>0</v>
      </c>
      <c r="BI614" s="67">
        <f>+IF(K614&gt;=BI$6,1,0)</f>
        <v>0</v>
      </c>
      <c r="BJ614" s="67">
        <f>IF(M614&lt;BJ$6,1,0)</f>
        <v>0</v>
      </c>
      <c r="BK614" s="67">
        <f>+IF(AND(M614&gt;=BK$5,M614&lt;BK$6),1,0)</f>
        <v>0</v>
      </c>
      <c r="BL614" s="67">
        <f>+IF(AND(M614&gt;=BL$5,M614&lt;BL$6),1,0)</f>
        <v>1</v>
      </c>
      <c r="BM614" s="67">
        <f>+IF(AND(M614&gt;=BM$5,M614&lt;BM$6),1,0)</f>
        <v>0</v>
      </c>
      <c r="BN614" s="67">
        <f>+IF(M614&gt;=BN$6,1,0)</f>
        <v>0</v>
      </c>
      <c r="BO614" s="67" t="str">
        <f>+IF(M614&gt;=BO$6,"YES","NO")</f>
        <v>YES</v>
      </c>
      <c r="BP614" s="67" t="str">
        <f>+IF(K614&gt;=BP$6,"YES","NO")</f>
        <v>YES</v>
      </c>
      <c r="BQ614" s="67" t="str">
        <f>+IF(ISERROR(VLOOKUP(E614,'[1]Hi Tech List (2020)'!$A$2:$B$84,1,FALSE)),"NO","YES")</f>
        <v>NO</v>
      </c>
      <c r="BR614" s="67" t="str">
        <f>IF(AL614&gt;=BR$6,"YES","NO")</f>
        <v>YES</v>
      </c>
      <c r="BS614" s="67" t="str">
        <f>IF(AB614&gt;BS$6,"YES","NO")</f>
        <v>NO</v>
      </c>
      <c r="BT614" s="67" t="str">
        <f>IF(AC614&gt;BT$6,"YES","NO")</f>
        <v>NO</v>
      </c>
      <c r="BU614" s="67" t="str">
        <f>IF(AD614&gt;BU$6,"YES","NO")</f>
        <v>NO</v>
      </c>
      <c r="BV614" s="67" t="str">
        <f>IF(OR(BS614="YES",BT614="YES",BU614="YES"),"YES","NO")</f>
        <v>NO</v>
      </c>
      <c r="BW614" s="67" t="str">
        <f>+IF(BE614=1,BE$8,IF(BF614=1,BF$8,IF(BG614=1,BG$8,IF(BH614=1,BH$8,BI$8))))</f>
        <v>$15-20</v>
      </c>
      <c r="BX614" s="67" t="str">
        <f>+IF(BJ614=1,BJ$8,IF(BK614=1,BK$8,IF(BL614=1,BL$8,IF(BM614=1,BM$8,BN$8))))</f>
        <v>$20-25</v>
      </c>
    </row>
    <row r="615" spans="1:76" hidden="1" x14ac:dyDescent="0.2">
      <c r="A615" s="77" t="str">
        <f t="shared" si="40"/>
        <v>49-0000</v>
      </c>
      <c r="B615" s="77" t="str">
        <f>VLOOKUP(A615,'[1]2- &amp; 3-digit SOC'!$A$1:$B$121,2,FALSE)</f>
        <v>Installation, Maintenance, and Repair Occupations</v>
      </c>
      <c r="C615" s="77" t="str">
        <f t="shared" si="41"/>
        <v>49-0000 Installation, Maintenance, and Repair Occupations</v>
      </c>
      <c r="D615" s="77" t="str">
        <f t="shared" si="42"/>
        <v>49-9000</v>
      </c>
      <c r="E615" s="77" t="str">
        <f>VLOOKUP(D615,'[1]2- &amp; 3-digit SOC'!$A$1:$B$121,2,FALSE)</f>
        <v>Other Installation, Maintenance, and Repair Occupations</v>
      </c>
      <c r="F615" s="77" t="str">
        <f t="shared" si="43"/>
        <v>49-9000 Other Installation, Maintenance, and Repair Occupations</v>
      </c>
      <c r="G615" s="77" t="s">
        <v>1917</v>
      </c>
      <c r="H615" s="77" t="s">
        <v>1918</v>
      </c>
      <c r="I615" s="77" t="s">
        <v>1919</v>
      </c>
      <c r="J615" s="78" t="str">
        <f>CONCATENATE(H615, " (", R615, ")")</f>
        <v>Locksmiths and Safe Repairers ($44,067)</v>
      </c>
      <c r="K615" s="70">
        <v>9.1407853381899997</v>
      </c>
      <c r="L615" s="70">
        <v>14.7628765565</v>
      </c>
      <c r="M615" s="70">
        <v>21.186166967799998</v>
      </c>
      <c r="N615" s="70">
        <v>23.6449967591</v>
      </c>
      <c r="O615" s="70">
        <v>26.6798671285</v>
      </c>
      <c r="P615" s="70">
        <v>33.663948640900003</v>
      </c>
      <c r="Q615" s="71">
        <v>44067.227293000004</v>
      </c>
      <c r="R615" s="71" t="str">
        <f>TEXT(Q615, "$#,###")</f>
        <v>$44,067</v>
      </c>
      <c r="S615" s="68" t="s">
        <v>307</v>
      </c>
      <c r="T615" s="68" t="s">
        <v>8</v>
      </c>
      <c r="U615" s="68" t="s">
        <v>648</v>
      </c>
      <c r="V615" s="61">
        <v>492.59287039499998</v>
      </c>
      <c r="W615" s="61">
        <v>358.88873991600002</v>
      </c>
      <c r="X615" s="61">
        <f>W615-V615</f>
        <v>-133.70413047899996</v>
      </c>
      <c r="Y615" s="72">
        <f>X615/V615</f>
        <v>-0.27142928473931299</v>
      </c>
      <c r="Z615" s="61">
        <v>358.88873991600002</v>
      </c>
      <c r="AA615" s="61">
        <v>379.62945807</v>
      </c>
      <c r="AB615" s="61">
        <f>AA615-Z615</f>
        <v>20.740718153999978</v>
      </c>
      <c r="AC615" s="72">
        <f>AB615/Z615</f>
        <v>5.7791498721454629E-2</v>
      </c>
      <c r="AD615" s="61">
        <v>163.54558484399999</v>
      </c>
      <c r="AE615" s="61">
        <v>40.886396210999997</v>
      </c>
      <c r="AF615" s="61">
        <v>103.476505334</v>
      </c>
      <c r="AG615" s="61">
        <v>34.492168444699999</v>
      </c>
      <c r="AH615" s="62">
        <v>9.4E-2</v>
      </c>
      <c r="AI615" s="61">
        <v>347.65649124499998</v>
      </c>
      <c r="AJ615" s="61">
        <v>161.49519675400001</v>
      </c>
      <c r="AK615" s="63">
        <f>AJ615/AI615</f>
        <v>0.46452518742183169</v>
      </c>
      <c r="AL615" s="73">
        <v>127.8</v>
      </c>
      <c r="AM615" s="74">
        <v>0.65191399999999999</v>
      </c>
      <c r="AN615" s="74">
        <v>0.68222000000000005</v>
      </c>
      <c r="AO615" s="76" t="s">
        <v>90</v>
      </c>
      <c r="AP615" s="76" t="s">
        <v>90</v>
      </c>
      <c r="AQ615" s="76" t="s">
        <v>90</v>
      </c>
      <c r="AR615" s="75">
        <v>0.16008925986</v>
      </c>
      <c r="AS615" s="75">
        <v>0.21766015122099999</v>
      </c>
      <c r="AT615" s="75">
        <v>0.182672962785</v>
      </c>
      <c r="AU615" s="75">
        <v>0.24735057313700001</v>
      </c>
      <c r="AV615" s="75">
        <v>0.15079259635299999</v>
      </c>
      <c r="AW615" s="61">
        <v>0</v>
      </c>
      <c r="AX615" s="61">
        <v>0</v>
      </c>
      <c r="AY615" s="61">
        <v>0</v>
      </c>
      <c r="AZ615" s="61">
        <v>0</v>
      </c>
      <c r="BA615" s="61">
        <v>0</v>
      </c>
      <c r="BB615" s="61">
        <f>SUM(AW615:BA615)</f>
        <v>0</v>
      </c>
      <c r="BC615" s="61">
        <f>BA615-AW615</f>
        <v>0</v>
      </c>
      <c r="BD615" s="62">
        <v>0</v>
      </c>
      <c r="BE615" s="67">
        <f>IF(K615&lt;BE$6,1,0)</f>
        <v>1</v>
      </c>
      <c r="BF615" s="67">
        <f>+IF(AND(K615&gt;=BF$5,K615&lt;BF$6),1,0)</f>
        <v>0</v>
      </c>
      <c r="BG615" s="67">
        <f>+IF(AND(K615&gt;=BG$5,K615&lt;BG$6),1,0)</f>
        <v>0</v>
      </c>
      <c r="BH615" s="67">
        <f>+IF(AND(K615&gt;=BH$5,K615&lt;BH$6),1,0)</f>
        <v>0</v>
      </c>
      <c r="BI615" s="67">
        <f>+IF(K615&gt;=BI$6,1,0)</f>
        <v>0</v>
      </c>
      <c r="BJ615" s="67">
        <f>IF(M615&lt;BJ$6,1,0)</f>
        <v>0</v>
      </c>
      <c r="BK615" s="67">
        <f>+IF(AND(M615&gt;=BK$5,M615&lt;BK$6),1,0)</f>
        <v>0</v>
      </c>
      <c r="BL615" s="67">
        <f>+IF(AND(M615&gt;=BL$5,M615&lt;BL$6),1,0)</f>
        <v>1</v>
      </c>
      <c r="BM615" s="67">
        <f>+IF(AND(M615&gt;=BM$5,M615&lt;BM$6),1,0)</f>
        <v>0</v>
      </c>
      <c r="BN615" s="67">
        <f>+IF(M615&gt;=BN$6,1,0)</f>
        <v>0</v>
      </c>
      <c r="BO615" s="67" t="str">
        <f>+IF(M615&gt;=BO$6,"YES","NO")</f>
        <v>NO</v>
      </c>
      <c r="BP615" s="67" t="str">
        <f>+IF(K615&gt;=BP$6,"YES","NO")</f>
        <v>NO</v>
      </c>
      <c r="BQ615" s="67" t="str">
        <f>+IF(ISERROR(VLOOKUP(E615,'[1]Hi Tech List (2020)'!$A$2:$B$84,1,FALSE)),"NO","YES")</f>
        <v>NO</v>
      </c>
      <c r="BR615" s="67" t="str">
        <f>IF(AL615&gt;=BR$6,"YES","NO")</f>
        <v>YES</v>
      </c>
      <c r="BS615" s="67" t="str">
        <f>IF(AB615&gt;BS$6,"YES","NO")</f>
        <v>NO</v>
      </c>
      <c r="BT615" s="67" t="str">
        <f>IF(AC615&gt;BT$6,"YES","NO")</f>
        <v>NO</v>
      </c>
      <c r="BU615" s="67" t="str">
        <f>IF(AD615&gt;BU$6,"YES","NO")</f>
        <v>YES</v>
      </c>
      <c r="BV615" s="67" t="str">
        <f>IF(OR(BS615="YES",BT615="YES",BU615="YES"),"YES","NO")</f>
        <v>YES</v>
      </c>
      <c r="BW615" s="67" t="str">
        <f>+IF(BE615=1,BE$8,IF(BF615=1,BF$8,IF(BG615=1,BG$8,IF(BH615=1,BH$8,BI$8))))</f>
        <v>&lt;$15</v>
      </c>
      <c r="BX615" s="67" t="str">
        <f>+IF(BJ615=1,BJ$8,IF(BK615=1,BK$8,IF(BL615=1,BL$8,IF(BM615=1,BM$8,BN$8))))</f>
        <v>$20-25</v>
      </c>
    </row>
    <row r="616" spans="1:76" ht="25.5" hidden="1" x14ac:dyDescent="0.2">
      <c r="A616" s="77" t="str">
        <f t="shared" si="40"/>
        <v>49-0000</v>
      </c>
      <c r="B616" s="77" t="str">
        <f>VLOOKUP(A616,'[1]2- &amp; 3-digit SOC'!$A$1:$B$121,2,FALSE)</f>
        <v>Installation, Maintenance, and Repair Occupations</v>
      </c>
      <c r="C616" s="77" t="str">
        <f t="shared" si="41"/>
        <v>49-0000 Installation, Maintenance, and Repair Occupations</v>
      </c>
      <c r="D616" s="77" t="str">
        <f t="shared" si="42"/>
        <v>49-9000</v>
      </c>
      <c r="E616" s="77" t="str">
        <f>VLOOKUP(D616,'[1]2- &amp; 3-digit SOC'!$A$1:$B$121,2,FALSE)</f>
        <v>Other Installation, Maintenance, and Repair Occupations</v>
      </c>
      <c r="F616" s="77" t="str">
        <f t="shared" si="43"/>
        <v>49-9000 Other Installation, Maintenance, and Repair Occupations</v>
      </c>
      <c r="G616" s="77" t="s">
        <v>1920</v>
      </c>
      <c r="H616" s="77" t="s">
        <v>1921</v>
      </c>
      <c r="I616" s="77" t="s">
        <v>1922</v>
      </c>
      <c r="J616" s="78" t="str">
        <f>CONCATENATE(H616, " (", R616, ")")</f>
        <v>Manufactured Building and Mobile Home Installers ($31,198)</v>
      </c>
      <c r="K616" s="70">
        <v>10.9652589451</v>
      </c>
      <c r="L616" s="70">
        <v>12.6577300554</v>
      </c>
      <c r="M616" s="70">
        <v>14.9991957695</v>
      </c>
      <c r="N616" s="70">
        <v>15.484846165900001</v>
      </c>
      <c r="O616" s="70">
        <v>17.606676769500002</v>
      </c>
      <c r="P616" s="70">
        <v>21.411545651699999</v>
      </c>
      <c r="Q616" s="71">
        <v>31198.3272005</v>
      </c>
      <c r="R616" s="71" t="str">
        <f>TEXT(Q616, "$#,###")</f>
        <v>$31,198</v>
      </c>
      <c r="S616" s="68" t="s">
        <v>307</v>
      </c>
      <c r="T616" s="68" t="s">
        <v>8</v>
      </c>
      <c r="U616" s="68" t="s">
        <v>317</v>
      </c>
      <c r="V616" s="61">
        <v>71.074886488199994</v>
      </c>
      <c r="W616" s="61">
        <v>90.119059041699998</v>
      </c>
      <c r="X616" s="61">
        <f>W616-V616</f>
        <v>19.044172553500005</v>
      </c>
      <c r="Y616" s="72">
        <f>X616/V616</f>
        <v>0.26794517015038438</v>
      </c>
      <c r="Z616" s="61">
        <v>90.119059041699998</v>
      </c>
      <c r="AA616" s="61">
        <v>86.148932750300006</v>
      </c>
      <c r="AB616" s="61">
        <f>AA616-Z616</f>
        <v>-3.9701262913999926</v>
      </c>
      <c r="AC616" s="72">
        <f>AB616/Z616</f>
        <v>-4.4054235958710254E-2</v>
      </c>
      <c r="AD616" s="61">
        <v>23.7561748235</v>
      </c>
      <c r="AE616" s="61">
        <v>5.9390437058699996</v>
      </c>
      <c r="AF616" s="61">
        <v>17.588156773600002</v>
      </c>
      <c r="AG616" s="61">
        <v>5.8627189245200002</v>
      </c>
      <c r="AH616" s="76">
        <v>6.6000000000000003E-2</v>
      </c>
      <c r="AI616" s="61">
        <v>91.569491719499993</v>
      </c>
      <c r="AJ616" s="61">
        <v>54.8547012477</v>
      </c>
      <c r="AK616" s="63">
        <f>AJ616/AI616</f>
        <v>0.5990499697839704</v>
      </c>
      <c r="AL616" s="73">
        <v>118.4</v>
      </c>
      <c r="AM616" s="74">
        <v>1.126117</v>
      </c>
      <c r="AN616" s="74">
        <v>1.113629</v>
      </c>
      <c r="AO616" s="76" t="s">
        <v>90</v>
      </c>
      <c r="AP616" s="76" t="s">
        <v>90</v>
      </c>
      <c r="AQ616" s="76" t="s">
        <v>90</v>
      </c>
      <c r="AR616" s="75">
        <v>0.22839835299700001</v>
      </c>
      <c r="AS616" s="75">
        <v>0.22680504923</v>
      </c>
      <c r="AT616" s="75">
        <v>0.20357051608400001</v>
      </c>
      <c r="AU616" s="75">
        <v>0.14921098939499999</v>
      </c>
      <c r="AV616" s="76" t="s">
        <v>90</v>
      </c>
      <c r="AW616" s="61">
        <v>0</v>
      </c>
      <c r="AX616" s="61">
        <v>0</v>
      </c>
      <c r="AY616" s="61">
        <v>0</v>
      </c>
      <c r="AZ616" s="61">
        <v>0</v>
      </c>
      <c r="BA616" s="61">
        <v>0</v>
      </c>
      <c r="BB616" s="61">
        <f>SUM(AW616:BA616)</f>
        <v>0</v>
      </c>
      <c r="BC616" s="61">
        <f>BA616-AW616</f>
        <v>0</v>
      </c>
      <c r="BD616" s="62">
        <v>0</v>
      </c>
      <c r="BE616" s="67">
        <f>IF(K616&lt;BE$6,1,0)</f>
        <v>1</v>
      </c>
      <c r="BF616" s="67">
        <f>+IF(AND(K616&gt;=BF$5,K616&lt;BF$6),1,0)</f>
        <v>0</v>
      </c>
      <c r="BG616" s="67">
        <f>+IF(AND(K616&gt;=BG$5,K616&lt;BG$6),1,0)</f>
        <v>0</v>
      </c>
      <c r="BH616" s="67">
        <f>+IF(AND(K616&gt;=BH$5,K616&lt;BH$6),1,0)</f>
        <v>0</v>
      </c>
      <c r="BI616" s="67">
        <f>+IF(K616&gt;=BI$6,1,0)</f>
        <v>0</v>
      </c>
      <c r="BJ616" s="67">
        <f>IF(M616&lt;BJ$6,1,0)</f>
        <v>1</v>
      </c>
      <c r="BK616" s="67">
        <f>+IF(AND(M616&gt;=BK$5,M616&lt;BK$6),1,0)</f>
        <v>0</v>
      </c>
      <c r="BL616" s="67">
        <f>+IF(AND(M616&gt;=BL$5,M616&lt;BL$6),1,0)</f>
        <v>0</v>
      </c>
      <c r="BM616" s="67">
        <f>+IF(AND(M616&gt;=BM$5,M616&lt;BM$6),1,0)</f>
        <v>0</v>
      </c>
      <c r="BN616" s="67">
        <f>+IF(M616&gt;=BN$6,1,0)</f>
        <v>0</v>
      </c>
      <c r="BO616" s="67" t="str">
        <f>+IF(M616&gt;=BO$6,"YES","NO")</f>
        <v>NO</v>
      </c>
      <c r="BP616" s="67" t="str">
        <f>+IF(K616&gt;=BP$6,"YES","NO")</f>
        <v>NO</v>
      </c>
      <c r="BQ616" s="67" t="str">
        <f>+IF(ISERROR(VLOOKUP(E616,'[1]Hi Tech List (2020)'!$A$2:$B$84,1,FALSE)),"NO","YES")</f>
        <v>NO</v>
      </c>
      <c r="BR616" s="67" t="str">
        <f>IF(AL616&gt;=BR$6,"YES","NO")</f>
        <v>YES</v>
      </c>
      <c r="BS616" s="67" t="str">
        <f>IF(AB616&gt;BS$6,"YES","NO")</f>
        <v>NO</v>
      </c>
      <c r="BT616" s="67" t="str">
        <f>IF(AC616&gt;BT$6,"YES","NO")</f>
        <v>NO</v>
      </c>
      <c r="BU616" s="67" t="str">
        <f>IF(AD616&gt;BU$6,"YES","NO")</f>
        <v>NO</v>
      </c>
      <c r="BV616" s="67" t="str">
        <f>IF(OR(BS616="YES",BT616="YES",BU616="YES"),"YES","NO")</f>
        <v>NO</v>
      </c>
      <c r="BW616" s="67" t="str">
        <f>+IF(BE616=1,BE$8,IF(BF616=1,BF$8,IF(BG616=1,BG$8,IF(BH616=1,BH$8,BI$8))))</f>
        <v>&lt;$15</v>
      </c>
      <c r="BX616" s="67" t="str">
        <f>+IF(BJ616=1,BJ$8,IF(BK616=1,BK$8,IF(BL616=1,BL$8,IF(BM616=1,BM$8,BN$8))))</f>
        <v>&lt;$15</v>
      </c>
    </row>
    <row r="617" spans="1:76" hidden="1" x14ac:dyDescent="0.2">
      <c r="A617" s="77" t="str">
        <f t="shared" si="40"/>
        <v>49-0000</v>
      </c>
      <c r="B617" s="77" t="str">
        <f>VLOOKUP(A617,'[1]2- &amp; 3-digit SOC'!$A$1:$B$121,2,FALSE)</f>
        <v>Installation, Maintenance, and Repair Occupations</v>
      </c>
      <c r="C617" s="77" t="str">
        <f t="shared" si="41"/>
        <v>49-0000 Installation, Maintenance, and Repair Occupations</v>
      </c>
      <c r="D617" s="77" t="str">
        <f t="shared" si="42"/>
        <v>49-9000</v>
      </c>
      <c r="E617" s="77" t="str">
        <f>VLOOKUP(D617,'[1]2- &amp; 3-digit SOC'!$A$1:$B$121,2,FALSE)</f>
        <v>Other Installation, Maintenance, and Repair Occupations</v>
      </c>
      <c r="F617" s="77" t="str">
        <f t="shared" si="43"/>
        <v>49-9000 Other Installation, Maintenance, and Repair Occupations</v>
      </c>
      <c r="G617" s="77" t="s">
        <v>1923</v>
      </c>
      <c r="H617" s="77" t="s">
        <v>1924</v>
      </c>
      <c r="I617" s="77" t="s">
        <v>1925</v>
      </c>
      <c r="J617" s="78" t="str">
        <f>CONCATENATE(H617, " (", R617, ")")</f>
        <v>Signal and Track Switch Repairers ($77,760)</v>
      </c>
      <c r="K617" s="70">
        <v>36.479890585100001</v>
      </c>
      <c r="L617" s="70">
        <v>36.799863033000001</v>
      </c>
      <c r="M617" s="70">
        <v>37.384439971100001</v>
      </c>
      <c r="N617" s="70">
        <v>38.905735631299997</v>
      </c>
      <c r="O617" s="70">
        <v>43.654494280599998</v>
      </c>
      <c r="P617" s="70">
        <v>49.9840420612</v>
      </c>
      <c r="Q617" s="71">
        <v>77759.635139799997</v>
      </c>
      <c r="R617" s="71" t="str">
        <f>TEXT(Q617, "$#,###")</f>
        <v>$77,760</v>
      </c>
      <c r="S617" s="68" t="s">
        <v>307</v>
      </c>
      <c r="T617" s="68" t="s">
        <v>8</v>
      </c>
      <c r="U617" s="68" t="s">
        <v>85</v>
      </c>
      <c r="V617" s="61">
        <v>165.910987116</v>
      </c>
      <c r="W617" s="61">
        <v>144.95826443300001</v>
      </c>
      <c r="X617" s="61">
        <f>W617-V617</f>
        <v>-20.95272268299999</v>
      </c>
      <c r="Y617" s="72">
        <f>X617/V617</f>
        <v>-0.1262889399142112</v>
      </c>
      <c r="Z617" s="61">
        <v>144.95826443300001</v>
      </c>
      <c r="AA617" s="61">
        <v>149.15704199699999</v>
      </c>
      <c r="AB617" s="61">
        <f>AA617-Z617</f>
        <v>4.1987775639999825</v>
      </c>
      <c r="AC617" s="72">
        <f>AB617/Z617</f>
        <v>2.8965423809559101E-2</v>
      </c>
      <c r="AD617" s="61">
        <v>61.4423457615</v>
      </c>
      <c r="AE617" s="61">
        <v>15.360586440400001</v>
      </c>
      <c r="AF617" s="61">
        <v>41.710764008699996</v>
      </c>
      <c r="AG617" s="61">
        <v>13.903588002899999</v>
      </c>
      <c r="AH617" s="62">
        <v>9.5000000000000001E-2</v>
      </c>
      <c r="AI617" s="61">
        <v>143.5507432</v>
      </c>
      <c r="AJ617" s="61">
        <v>102.885861048</v>
      </c>
      <c r="AK617" s="63">
        <f>AJ617/AI617</f>
        <v>0.71672120084154323</v>
      </c>
      <c r="AL617" s="73">
        <v>110</v>
      </c>
      <c r="AM617" s="74">
        <v>0.77992399999999995</v>
      </c>
      <c r="AN617" s="74">
        <v>0.78418699999999997</v>
      </c>
      <c r="AO617" s="76" t="s">
        <v>90</v>
      </c>
      <c r="AP617" s="76" t="s">
        <v>90</v>
      </c>
      <c r="AQ617" s="76" t="s">
        <v>90</v>
      </c>
      <c r="AR617" s="75">
        <v>0.22765138288100001</v>
      </c>
      <c r="AS617" s="75">
        <v>0.22403650748699999</v>
      </c>
      <c r="AT617" s="75">
        <v>0.27377882790699998</v>
      </c>
      <c r="AU617" s="75">
        <v>0.150056278529</v>
      </c>
      <c r="AV617" s="76" t="s">
        <v>90</v>
      </c>
      <c r="AW617" s="61">
        <v>112</v>
      </c>
      <c r="AX617" s="61">
        <v>126</v>
      </c>
      <c r="AY617" s="61">
        <v>109</v>
      </c>
      <c r="AZ617" s="61">
        <v>67</v>
      </c>
      <c r="BA617" s="61">
        <v>66</v>
      </c>
      <c r="BB617" s="61">
        <f>SUM(AW617:BA617)</f>
        <v>480</v>
      </c>
      <c r="BC617" s="61">
        <f>BA617-AW617</f>
        <v>-46</v>
      </c>
      <c r="BD617" s="62">
        <f>BC617/AW617</f>
        <v>-0.4107142857142857</v>
      </c>
      <c r="BE617" s="67">
        <f>IF(K617&lt;BE$6,1,0)</f>
        <v>0</v>
      </c>
      <c r="BF617" s="67">
        <f>+IF(AND(K617&gt;=BF$5,K617&lt;BF$6),1,0)</f>
        <v>0</v>
      </c>
      <c r="BG617" s="67">
        <f>+IF(AND(K617&gt;=BG$5,K617&lt;BG$6),1,0)</f>
        <v>0</v>
      </c>
      <c r="BH617" s="67">
        <f>+IF(AND(K617&gt;=BH$5,K617&lt;BH$6),1,0)</f>
        <v>0</v>
      </c>
      <c r="BI617" s="67">
        <f>+IF(K617&gt;=BI$6,1,0)</f>
        <v>1</v>
      </c>
      <c r="BJ617" s="67">
        <f>IF(M617&lt;BJ$6,1,0)</f>
        <v>0</v>
      </c>
      <c r="BK617" s="67">
        <f>+IF(AND(M617&gt;=BK$5,M617&lt;BK$6),1,0)</f>
        <v>0</v>
      </c>
      <c r="BL617" s="67">
        <f>+IF(AND(M617&gt;=BL$5,M617&lt;BL$6),1,0)</f>
        <v>0</v>
      </c>
      <c r="BM617" s="67">
        <f>+IF(AND(M617&gt;=BM$5,M617&lt;BM$6),1,0)</f>
        <v>0</v>
      </c>
      <c r="BN617" s="67">
        <f>+IF(M617&gt;=BN$6,1,0)</f>
        <v>1</v>
      </c>
      <c r="BO617" s="67" t="str">
        <f>+IF(M617&gt;=BO$6,"YES","NO")</f>
        <v>YES</v>
      </c>
      <c r="BP617" s="67" t="str">
        <f>+IF(K617&gt;=BP$6,"YES","NO")</f>
        <v>YES</v>
      </c>
      <c r="BQ617" s="67" t="str">
        <f>+IF(ISERROR(VLOOKUP(E617,'[1]Hi Tech List (2020)'!$A$2:$B$84,1,FALSE)),"NO","YES")</f>
        <v>NO</v>
      </c>
      <c r="BR617" s="67" t="str">
        <f>IF(AL617&gt;=BR$6,"YES","NO")</f>
        <v>YES</v>
      </c>
      <c r="BS617" s="67" t="str">
        <f>IF(AB617&gt;BS$6,"YES","NO")</f>
        <v>NO</v>
      </c>
      <c r="BT617" s="67" t="str">
        <f>IF(AC617&gt;BT$6,"YES","NO")</f>
        <v>NO</v>
      </c>
      <c r="BU617" s="67" t="str">
        <f>IF(AD617&gt;BU$6,"YES","NO")</f>
        <v>NO</v>
      </c>
      <c r="BV617" s="67" t="str">
        <f>IF(OR(BS617="YES",BT617="YES",BU617="YES"),"YES","NO")</f>
        <v>NO</v>
      </c>
      <c r="BW617" s="67" t="str">
        <f>+IF(BE617=1,BE$8,IF(BF617=1,BF$8,IF(BG617=1,BG$8,IF(BH617=1,BH$8,BI$8))))</f>
        <v>&gt;$30</v>
      </c>
      <c r="BX617" s="67" t="str">
        <f>+IF(BJ617=1,BJ$8,IF(BK617=1,BK$8,IF(BL617=1,BL$8,IF(BM617=1,BM$8,BN$8))))</f>
        <v>&gt;$30</v>
      </c>
    </row>
    <row r="618" spans="1:76" ht="25.5" hidden="1" x14ac:dyDescent="0.2">
      <c r="A618" s="77" t="str">
        <f t="shared" si="40"/>
        <v>49-0000</v>
      </c>
      <c r="B618" s="77" t="str">
        <f>VLOOKUP(A618,'[1]2- &amp; 3-digit SOC'!$A$1:$B$121,2,FALSE)</f>
        <v>Installation, Maintenance, and Repair Occupations</v>
      </c>
      <c r="C618" s="77" t="str">
        <f t="shared" si="41"/>
        <v>49-0000 Installation, Maintenance, and Repair Occupations</v>
      </c>
      <c r="D618" s="77" t="str">
        <f t="shared" si="42"/>
        <v>49-9000</v>
      </c>
      <c r="E618" s="77" t="str">
        <f>VLOOKUP(D618,'[1]2- &amp; 3-digit SOC'!$A$1:$B$121,2,FALSE)</f>
        <v>Other Installation, Maintenance, and Repair Occupations</v>
      </c>
      <c r="F618" s="77" t="str">
        <f t="shared" si="43"/>
        <v>49-9000 Other Installation, Maintenance, and Repair Occupations</v>
      </c>
      <c r="G618" s="77" t="s">
        <v>1926</v>
      </c>
      <c r="H618" s="77" t="s">
        <v>1927</v>
      </c>
      <c r="I618" s="77" t="s">
        <v>1928</v>
      </c>
      <c r="J618" s="78" t="str">
        <f>CONCATENATE(H618, " (", R618, ")")</f>
        <v>Helpers--Installation, Maintenance, and Repair Workers ($33,549)</v>
      </c>
      <c r="K618" s="70">
        <v>10.6907784296</v>
      </c>
      <c r="L618" s="70">
        <v>13.091973940600001</v>
      </c>
      <c r="M618" s="70">
        <v>16.1293354126</v>
      </c>
      <c r="N618" s="70">
        <v>16.350725197199999</v>
      </c>
      <c r="O618" s="70">
        <v>19.162757937199999</v>
      </c>
      <c r="P618" s="70">
        <v>22.8363169269</v>
      </c>
      <c r="Q618" s="71">
        <v>33549.017658299999</v>
      </c>
      <c r="R618" s="71" t="str">
        <f>TEXT(Q618, "$#,###")</f>
        <v>$33,549</v>
      </c>
      <c r="S618" s="68" t="s">
        <v>307</v>
      </c>
      <c r="T618" s="68" t="s">
        <v>8</v>
      </c>
      <c r="U618" s="68" t="s">
        <v>317</v>
      </c>
      <c r="V618" s="61">
        <v>3735.38543643</v>
      </c>
      <c r="W618" s="61">
        <v>3388.8708153699999</v>
      </c>
      <c r="X618" s="61">
        <f>W618-V618</f>
        <v>-346.51462106000008</v>
      </c>
      <c r="Y618" s="72">
        <f>X618/V618</f>
        <v>-9.2765425939865698E-2</v>
      </c>
      <c r="Z618" s="61">
        <v>3388.8708153699999</v>
      </c>
      <c r="AA618" s="61">
        <v>3529.85170522</v>
      </c>
      <c r="AB618" s="61">
        <f>AA618-Z618</f>
        <v>140.98088985000004</v>
      </c>
      <c r="AC618" s="72">
        <f>AB618/Z618</f>
        <v>4.1601140182325781E-2</v>
      </c>
      <c r="AD618" s="61">
        <v>1852.5837563600001</v>
      </c>
      <c r="AE618" s="61">
        <v>463.145939091</v>
      </c>
      <c r="AF618" s="61">
        <v>1259.792774</v>
      </c>
      <c r="AG618" s="61">
        <v>419.93092466500002</v>
      </c>
      <c r="AH618" s="62">
        <v>0.122</v>
      </c>
      <c r="AI618" s="61">
        <v>3316.6452526399999</v>
      </c>
      <c r="AJ618" s="61">
        <v>2963.1757074500001</v>
      </c>
      <c r="AK618" s="63">
        <f>AJ618/AI618</f>
        <v>0.89342557968518244</v>
      </c>
      <c r="AL618" s="73">
        <v>117</v>
      </c>
      <c r="AM618" s="74">
        <v>1.3530960000000001</v>
      </c>
      <c r="AN618" s="74">
        <v>1.3453839999999999</v>
      </c>
      <c r="AO618" s="75">
        <v>5.34406810668E-2</v>
      </c>
      <c r="AP618" s="75">
        <v>0.116941317277</v>
      </c>
      <c r="AQ618" s="75">
        <v>8.8325643558699998E-2</v>
      </c>
      <c r="AR618" s="75">
        <v>0.27199143693299999</v>
      </c>
      <c r="AS618" s="75">
        <v>0.18335818421200001</v>
      </c>
      <c r="AT618" s="75">
        <v>0.141190945072</v>
      </c>
      <c r="AU618" s="75">
        <v>0.108721308807</v>
      </c>
      <c r="AV618" s="75">
        <v>3.6030483072900001E-2</v>
      </c>
      <c r="AW618" s="61">
        <v>0</v>
      </c>
      <c r="AX618" s="61">
        <v>0</v>
      </c>
      <c r="AY618" s="61">
        <v>0</v>
      </c>
      <c r="AZ618" s="61">
        <v>0</v>
      </c>
      <c r="BA618" s="61">
        <v>0</v>
      </c>
      <c r="BB618" s="61">
        <f>SUM(AW618:BA618)</f>
        <v>0</v>
      </c>
      <c r="BC618" s="61">
        <f>BA618-AW618</f>
        <v>0</v>
      </c>
      <c r="BD618" s="62">
        <v>0</v>
      </c>
      <c r="BE618" s="67">
        <f>IF(K618&lt;BE$6,1,0)</f>
        <v>1</v>
      </c>
      <c r="BF618" s="67">
        <f>+IF(AND(K618&gt;=BF$5,K618&lt;BF$6),1,0)</f>
        <v>0</v>
      </c>
      <c r="BG618" s="67">
        <f>+IF(AND(K618&gt;=BG$5,K618&lt;BG$6),1,0)</f>
        <v>0</v>
      </c>
      <c r="BH618" s="67">
        <f>+IF(AND(K618&gt;=BH$5,K618&lt;BH$6),1,0)</f>
        <v>0</v>
      </c>
      <c r="BI618" s="67">
        <f>+IF(K618&gt;=BI$6,1,0)</f>
        <v>0</v>
      </c>
      <c r="BJ618" s="67">
        <f>IF(M618&lt;BJ$6,1,0)</f>
        <v>0</v>
      </c>
      <c r="BK618" s="67">
        <f>+IF(AND(M618&gt;=BK$5,M618&lt;BK$6),1,0)</f>
        <v>1</v>
      </c>
      <c r="BL618" s="67">
        <f>+IF(AND(M618&gt;=BL$5,M618&lt;BL$6),1,0)</f>
        <v>0</v>
      </c>
      <c r="BM618" s="67">
        <f>+IF(AND(M618&gt;=BM$5,M618&lt;BM$6),1,0)</f>
        <v>0</v>
      </c>
      <c r="BN618" s="67">
        <f>+IF(M618&gt;=BN$6,1,0)</f>
        <v>0</v>
      </c>
      <c r="BO618" s="67" t="str">
        <f>+IF(M618&gt;=BO$6,"YES","NO")</f>
        <v>NO</v>
      </c>
      <c r="BP618" s="67" t="str">
        <f>+IF(K618&gt;=BP$6,"YES","NO")</f>
        <v>NO</v>
      </c>
      <c r="BQ618" s="67" t="str">
        <f>+IF(ISERROR(VLOOKUP(E618,'[1]Hi Tech List (2020)'!$A$2:$B$84,1,FALSE)),"NO","YES")</f>
        <v>NO</v>
      </c>
      <c r="BR618" s="67" t="str">
        <f>IF(AL618&gt;=BR$6,"YES","NO")</f>
        <v>YES</v>
      </c>
      <c r="BS618" s="67" t="str">
        <f>IF(AB618&gt;BS$6,"YES","NO")</f>
        <v>YES</v>
      </c>
      <c r="BT618" s="67" t="str">
        <f>IF(AC618&gt;BT$6,"YES","NO")</f>
        <v>NO</v>
      </c>
      <c r="BU618" s="67" t="str">
        <f>IF(AD618&gt;BU$6,"YES","NO")</f>
        <v>YES</v>
      </c>
      <c r="BV618" s="67" t="str">
        <f>IF(OR(BS618="YES",BT618="YES",BU618="YES"),"YES","NO")</f>
        <v>YES</v>
      </c>
      <c r="BW618" s="67" t="str">
        <f>+IF(BE618=1,BE$8,IF(BF618=1,BF$8,IF(BG618=1,BG$8,IF(BH618=1,BH$8,BI$8))))</f>
        <v>&lt;$15</v>
      </c>
      <c r="BX618" s="67" t="str">
        <f>+IF(BJ618=1,BJ$8,IF(BK618=1,BK$8,IF(BL618=1,BL$8,IF(BM618=1,BM$8,BN$8))))</f>
        <v>$15-20</v>
      </c>
    </row>
    <row r="619" spans="1:76" ht="25.5" hidden="1" x14ac:dyDescent="0.2">
      <c r="A619" s="77" t="str">
        <f t="shared" si="40"/>
        <v>49-0000</v>
      </c>
      <c r="B619" s="77" t="str">
        <f>VLOOKUP(A619,'[1]2- &amp; 3-digit SOC'!$A$1:$B$121,2,FALSE)</f>
        <v>Installation, Maintenance, and Repair Occupations</v>
      </c>
      <c r="C619" s="77" t="str">
        <f t="shared" si="41"/>
        <v>49-0000 Installation, Maintenance, and Repair Occupations</v>
      </c>
      <c r="D619" s="77" t="str">
        <f t="shared" si="42"/>
        <v>49-9000</v>
      </c>
      <c r="E619" s="77" t="str">
        <f>VLOOKUP(D619,'[1]2- &amp; 3-digit SOC'!$A$1:$B$121,2,FALSE)</f>
        <v>Other Installation, Maintenance, and Repair Occupations</v>
      </c>
      <c r="F619" s="77" t="str">
        <f t="shared" si="43"/>
        <v>49-9000 Other Installation, Maintenance, and Repair Occupations</v>
      </c>
      <c r="G619" s="77" t="s">
        <v>1929</v>
      </c>
      <c r="H619" s="77" t="s">
        <v>1930</v>
      </c>
      <c r="I619" s="77" t="s">
        <v>1931</v>
      </c>
      <c r="J619" s="78" t="str">
        <f>CONCATENATE(H619, " (", R619, ")")</f>
        <v>Installation, Maintenance, and Repair Workers, All Other ($36,628)</v>
      </c>
      <c r="K619" s="70">
        <v>11.5494754138</v>
      </c>
      <c r="L619" s="70">
        <v>13.742453899499999</v>
      </c>
      <c r="M619" s="70">
        <v>17.609610087099998</v>
      </c>
      <c r="N619" s="70">
        <v>20.420276968700001</v>
      </c>
      <c r="O619" s="70">
        <v>24.119203621099999</v>
      </c>
      <c r="P619" s="70">
        <v>31.2268786313</v>
      </c>
      <c r="Q619" s="71">
        <v>36627.988981299997</v>
      </c>
      <c r="R619" s="71" t="str">
        <f>TEXT(Q619, "$#,###")</f>
        <v>$36,628</v>
      </c>
      <c r="S619" s="68" t="s">
        <v>307</v>
      </c>
      <c r="T619" s="68" t="s">
        <v>8</v>
      </c>
      <c r="U619" s="68" t="s">
        <v>648</v>
      </c>
      <c r="V619" s="61">
        <v>4073.8494605300002</v>
      </c>
      <c r="W619" s="61">
        <v>4282.1320616900002</v>
      </c>
      <c r="X619" s="61">
        <f>W619-V619</f>
        <v>208.28260116000001</v>
      </c>
      <c r="Y619" s="72">
        <f>X619/V619</f>
        <v>5.1126729933929083E-2</v>
      </c>
      <c r="Z619" s="61">
        <v>4282.1320616900002</v>
      </c>
      <c r="AA619" s="61">
        <v>4399.0812580700003</v>
      </c>
      <c r="AB619" s="61">
        <f>AA619-Z619</f>
        <v>116.9491963800001</v>
      </c>
      <c r="AC619" s="72">
        <f>AB619/Z619</f>
        <v>2.7310973761478192E-2</v>
      </c>
      <c r="AD619" s="61">
        <v>1792.5888633100001</v>
      </c>
      <c r="AE619" s="61">
        <v>448.14721582700003</v>
      </c>
      <c r="AF619" s="61">
        <v>1232.57434162</v>
      </c>
      <c r="AG619" s="61">
        <v>410.85811387400003</v>
      </c>
      <c r="AH619" s="62">
        <v>9.5000000000000001E-2</v>
      </c>
      <c r="AI619" s="61">
        <v>4226.8726957600002</v>
      </c>
      <c r="AJ619" s="61">
        <v>2244.5358832400002</v>
      </c>
      <c r="AK619" s="63">
        <f>AJ619/AI619</f>
        <v>0.53101572836378697</v>
      </c>
      <c r="AL619" s="73">
        <v>110.6</v>
      </c>
      <c r="AM619" s="74">
        <v>0.86952700000000005</v>
      </c>
      <c r="AN619" s="74">
        <v>0.86303600000000003</v>
      </c>
      <c r="AO619" s="75">
        <v>8.1564418252299993E-3</v>
      </c>
      <c r="AP619" s="75">
        <v>3.7089615473300003E-2</v>
      </c>
      <c r="AQ619" s="75">
        <v>5.3981734873299998E-2</v>
      </c>
      <c r="AR619" s="75">
        <v>0.21618347373300001</v>
      </c>
      <c r="AS619" s="75">
        <v>0.219438659501</v>
      </c>
      <c r="AT619" s="75">
        <v>0.21269949443700001</v>
      </c>
      <c r="AU619" s="75">
        <v>0.185284903897</v>
      </c>
      <c r="AV619" s="75">
        <v>6.7165676260599994E-2</v>
      </c>
      <c r="AW619" s="61">
        <v>0</v>
      </c>
      <c r="AX619" s="61">
        <v>0</v>
      </c>
      <c r="AY619" s="61">
        <v>0</v>
      </c>
      <c r="AZ619" s="61">
        <v>0</v>
      </c>
      <c r="BA619" s="61">
        <v>5</v>
      </c>
      <c r="BB619" s="61">
        <f>SUM(AW619:BA619)</f>
        <v>5</v>
      </c>
      <c r="BC619" s="61">
        <f>BA619-AW619</f>
        <v>5</v>
      </c>
      <c r="BD619" s="62">
        <v>0</v>
      </c>
      <c r="BE619" s="67">
        <f>IF(K619&lt;BE$6,1,0)</f>
        <v>1</v>
      </c>
      <c r="BF619" s="67">
        <f>+IF(AND(K619&gt;=BF$5,K619&lt;BF$6),1,0)</f>
        <v>0</v>
      </c>
      <c r="BG619" s="67">
        <f>+IF(AND(K619&gt;=BG$5,K619&lt;BG$6),1,0)</f>
        <v>0</v>
      </c>
      <c r="BH619" s="67">
        <f>+IF(AND(K619&gt;=BH$5,K619&lt;BH$6),1,0)</f>
        <v>0</v>
      </c>
      <c r="BI619" s="67">
        <f>+IF(K619&gt;=BI$6,1,0)</f>
        <v>0</v>
      </c>
      <c r="BJ619" s="67">
        <f>IF(M619&lt;BJ$6,1,0)</f>
        <v>0</v>
      </c>
      <c r="BK619" s="67">
        <f>+IF(AND(M619&gt;=BK$5,M619&lt;BK$6),1,0)</f>
        <v>1</v>
      </c>
      <c r="BL619" s="67">
        <f>+IF(AND(M619&gt;=BL$5,M619&lt;BL$6),1,0)</f>
        <v>0</v>
      </c>
      <c r="BM619" s="67">
        <f>+IF(AND(M619&gt;=BM$5,M619&lt;BM$6),1,0)</f>
        <v>0</v>
      </c>
      <c r="BN619" s="67">
        <f>+IF(M619&gt;=BN$6,1,0)</f>
        <v>0</v>
      </c>
      <c r="BO619" s="67" t="str">
        <f>+IF(M619&gt;=BO$6,"YES","NO")</f>
        <v>NO</v>
      </c>
      <c r="BP619" s="67" t="str">
        <f>+IF(K619&gt;=BP$6,"YES","NO")</f>
        <v>NO</v>
      </c>
      <c r="BQ619" s="67" t="str">
        <f>+IF(ISERROR(VLOOKUP(E619,'[1]Hi Tech List (2020)'!$A$2:$B$84,1,FALSE)),"NO","YES")</f>
        <v>NO</v>
      </c>
      <c r="BR619" s="67" t="str">
        <f>IF(AL619&gt;=BR$6,"YES","NO")</f>
        <v>YES</v>
      </c>
      <c r="BS619" s="67" t="str">
        <f>IF(AB619&gt;BS$6,"YES","NO")</f>
        <v>YES</v>
      </c>
      <c r="BT619" s="67" t="str">
        <f>IF(AC619&gt;BT$6,"YES","NO")</f>
        <v>NO</v>
      </c>
      <c r="BU619" s="67" t="str">
        <f>IF(AD619&gt;BU$6,"YES","NO")</f>
        <v>YES</v>
      </c>
      <c r="BV619" s="67" t="str">
        <f>IF(OR(BS619="YES",BT619="YES",BU619="YES"),"YES","NO")</f>
        <v>YES</v>
      </c>
      <c r="BW619" s="67" t="str">
        <f>+IF(BE619=1,BE$8,IF(BF619=1,BF$8,IF(BG619=1,BG$8,IF(BH619=1,BH$8,BI$8))))</f>
        <v>&lt;$15</v>
      </c>
      <c r="BX619" s="67" t="str">
        <f>+IF(BJ619=1,BJ$8,IF(BK619=1,BK$8,IF(BL619=1,BL$8,IF(BM619=1,BM$8,BN$8))))</f>
        <v>$15-20</v>
      </c>
    </row>
    <row r="620" spans="1:76" ht="25.5" hidden="1" x14ac:dyDescent="0.2">
      <c r="A620" s="77" t="str">
        <f t="shared" si="40"/>
        <v>51-0000</v>
      </c>
      <c r="B620" s="77" t="str">
        <f>VLOOKUP(A620,'[1]2- &amp; 3-digit SOC'!$A$1:$B$121,2,FALSE)</f>
        <v>Production Occupations</v>
      </c>
      <c r="C620" s="77" t="str">
        <f t="shared" si="41"/>
        <v>51-0000 Production Occupations</v>
      </c>
      <c r="D620" s="77" t="str">
        <f t="shared" si="42"/>
        <v>51-1000</v>
      </c>
      <c r="E620" s="77" t="str">
        <f>VLOOKUP(D620,'[1]2- &amp; 3-digit SOC'!$A$1:$B$121,2,FALSE)</f>
        <v>Supervisors of Production Workers</v>
      </c>
      <c r="F620" s="77" t="str">
        <f t="shared" si="43"/>
        <v>51-1000 Supervisors of Production Workers</v>
      </c>
      <c r="G620" s="77" t="s">
        <v>1932</v>
      </c>
      <c r="H620" s="77" t="s">
        <v>1933</v>
      </c>
      <c r="I620" s="77" t="s">
        <v>1934</v>
      </c>
      <c r="J620" s="78" t="str">
        <f>CONCATENATE(H620, " (", R620, ")")</f>
        <v>First-Line Supervisors of Production and Operating Workers ($61,600)</v>
      </c>
      <c r="K620" s="70">
        <v>16.738152581600001</v>
      </c>
      <c r="L620" s="70">
        <v>22.023570658499999</v>
      </c>
      <c r="M620" s="70">
        <v>29.615268403000002</v>
      </c>
      <c r="N620" s="70">
        <v>31.279165513399999</v>
      </c>
      <c r="O620" s="70">
        <v>38.851024383800002</v>
      </c>
      <c r="P620" s="70">
        <v>48.531768126199999</v>
      </c>
      <c r="Q620" s="71">
        <v>61599.758278300003</v>
      </c>
      <c r="R620" s="71" t="str">
        <f>TEXT(Q620, "$#,###")</f>
        <v>$61,600</v>
      </c>
      <c r="S620" s="68" t="s">
        <v>307</v>
      </c>
      <c r="T620" s="68" t="s">
        <v>546</v>
      </c>
      <c r="U620" s="68" t="s">
        <v>8</v>
      </c>
      <c r="V620" s="61">
        <v>13378.5445824</v>
      </c>
      <c r="W620" s="61">
        <v>13680.938059800001</v>
      </c>
      <c r="X620" s="61">
        <f>W620-V620</f>
        <v>302.39347740000085</v>
      </c>
      <c r="Y620" s="72">
        <f>X620/V620</f>
        <v>2.2602868012848821E-2</v>
      </c>
      <c r="Z620" s="61">
        <v>13680.938059800001</v>
      </c>
      <c r="AA620" s="61">
        <v>14041.0966623</v>
      </c>
      <c r="AB620" s="61">
        <f>AA620-Z620</f>
        <v>360.15860249999969</v>
      </c>
      <c r="AC620" s="72">
        <f>AB620/Z620</f>
        <v>2.6325578036076921E-2</v>
      </c>
      <c r="AD620" s="61">
        <v>5292.5250001699997</v>
      </c>
      <c r="AE620" s="61">
        <v>1323.1312500399999</v>
      </c>
      <c r="AF620" s="61">
        <v>3648.6767624899999</v>
      </c>
      <c r="AG620" s="61">
        <v>1216.2255875000001</v>
      </c>
      <c r="AH620" s="62">
        <v>8.7999999999999995E-2</v>
      </c>
      <c r="AI620" s="61">
        <v>13483.779420299999</v>
      </c>
      <c r="AJ620" s="61">
        <v>5792.9312902399997</v>
      </c>
      <c r="AK620" s="63">
        <f>AJ620/AI620</f>
        <v>0.42962222309263448</v>
      </c>
      <c r="AL620" s="73">
        <v>88.6</v>
      </c>
      <c r="AM620" s="74">
        <v>0.86690800000000001</v>
      </c>
      <c r="AN620" s="74">
        <v>0.85795600000000005</v>
      </c>
      <c r="AO620" s="76" t="s">
        <v>90</v>
      </c>
      <c r="AP620" s="75">
        <v>5.4614795584999997E-3</v>
      </c>
      <c r="AQ620" s="75">
        <v>1.7514467903799999E-2</v>
      </c>
      <c r="AR620" s="75">
        <v>0.15854119001799999</v>
      </c>
      <c r="AS620" s="75">
        <v>0.24612337246999999</v>
      </c>
      <c r="AT620" s="75">
        <v>0.29047508294300001</v>
      </c>
      <c r="AU620" s="75">
        <v>0.22903626277</v>
      </c>
      <c r="AV620" s="75">
        <v>5.2398974259699999E-2</v>
      </c>
      <c r="AW620" s="61">
        <v>45</v>
      </c>
      <c r="AX620" s="61">
        <v>45</v>
      </c>
      <c r="AY620" s="61">
        <v>44</v>
      </c>
      <c r="AZ620" s="61">
        <v>30</v>
      </c>
      <c r="BA620" s="61">
        <v>22</v>
      </c>
      <c r="BB620" s="61">
        <f>SUM(AW620:BA620)</f>
        <v>186</v>
      </c>
      <c r="BC620" s="61">
        <f>BA620-AW620</f>
        <v>-23</v>
      </c>
      <c r="BD620" s="62">
        <f>BC620/AW620</f>
        <v>-0.51111111111111107</v>
      </c>
      <c r="BE620" s="67">
        <f>IF(K620&lt;BE$6,1,0)</f>
        <v>0</v>
      </c>
      <c r="BF620" s="67">
        <f>+IF(AND(K620&gt;=BF$5,K620&lt;BF$6),1,0)</f>
        <v>1</v>
      </c>
      <c r="BG620" s="67">
        <f>+IF(AND(K620&gt;=BG$5,K620&lt;BG$6),1,0)</f>
        <v>0</v>
      </c>
      <c r="BH620" s="67">
        <f>+IF(AND(K620&gt;=BH$5,K620&lt;BH$6),1,0)</f>
        <v>0</v>
      </c>
      <c r="BI620" s="67">
        <f>+IF(K620&gt;=BI$6,1,0)</f>
        <v>0</v>
      </c>
      <c r="BJ620" s="67">
        <f>IF(M620&lt;BJ$6,1,0)</f>
        <v>0</v>
      </c>
      <c r="BK620" s="67">
        <f>+IF(AND(M620&gt;=BK$5,M620&lt;BK$6),1,0)</f>
        <v>0</v>
      </c>
      <c r="BL620" s="67">
        <f>+IF(AND(M620&gt;=BL$5,M620&lt;BL$6),1,0)</f>
        <v>0</v>
      </c>
      <c r="BM620" s="67">
        <f>+IF(AND(M620&gt;=BM$5,M620&lt;BM$6),1,0)</f>
        <v>1</v>
      </c>
      <c r="BN620" s="67">
        <f>+IF(M620&gt;=BN$6,1,0)</f>
        <v>0</v>
      </c>
      <c r="BO620" s="67" t="str">
        <f>+IF(M620&gt;=BO$6,"YES","NO")</f>
        <v>YES</v>
      </c>
      <c r="BP620" s="67" t="str">
        <f>+IF(K620&gt;=BP$6,"YES","NO")</f>
        <v>YES</v>
      </c>
      <c r="BQ620" s="67" t="str">
        <f>+IF(ISERROR(VLOOKUP(E620,'[1]Hi Tech List (2020)'!$A$2:$B$84,1,FALSE)),"NO","YES")</f>
        <v>NO</v>
      </c>
      <c r="BR620" s="67" t="str">
        <f>IF(AL620&gt;=BR$6,"YES","NO")</f>
        <v>NO</v>
      </c>
      <c r="BS620" s="67" t="str">
        <f>IF(AB620&gt;BS$6,"YES","NO")</f>
        <v>YES</v>
      </c>
      <c r="BT620" s="67" t="str">
        <f>IF(AC620&gt;BT$6,"YES","NO")</f>
        <v>NO</v>
      </c>
      <c r="BU620" s="67" t="str">
        <f>IF(AD620&gt;BU$6,"YES","NO")</f>
        <v>YES</v>
      </c>
      <c r="BV620" s="67" t="str">
        <f>IF(OR(BS620="YES",BT620="YES",BU620="YES"),"YES","NO")</f>
        <v>YES</v>
      </c>
      <c r="BW620" s="67" t="str">
        <f>+IF(BE620=1,BE$8,IF(BF620=1,BF$8,IF(BG620=1,BG$8,IF(BH620=1,BH$8,BI$8))))</f>
        <v>$15-20</v>
      </c>
      <c r="BX620" s="67" t="str">
        <f>+IF(BJ620=1,BJ$8,IF(BK620=1,BK$8,IF(BL620=1,BL$8,IF(BM620=1,BM$8,BN$8))))</f>
        <v>$25-30</v>
      </c>
    </row>
    <row r="621" spans="1:76" ht="25.5" hidden="1" x14ac:dyDescent="0.2">
      <c r="A621" s="77" t="str">
        <f t="shared" si="40"/>
        <v>51-0000</v>
      </c>
      <c r="B621" s="77" t="str">
        <f>VLOOKUP(A621,'[1]2- &amp; 3-digit SOC'!$A$1:$B$121,2,FALSE)</f>
        <v>Production Occupations</v>
      </c>
      <c r="C621" s="77" t="str">
        <f t="shared" si="41"/>
        <v>51-0000 Production Occupations</v>
      </c>
      <c r="D621" s="77" t="str">
        <f t="shared" si="42"/>
        <v>51-2000</v>
      </c>
      <c r="E621" s="77" t="str">
        <f>VLOOKUP(D621,'[1]2- &amp; 3-digit SOC'!$A$1:$B$121,2,FALSE)</f>
        <v>Assemblers and Fabricators</v>
      </c>
      <c r="F621" s="77" t="str">
        <f t="shared" si="43"/>
        <v>51-2000 Assemblers and Fabricators</v>
      </c>
      <c r="G621" s="77" t="s">
        <v>1935</v>
      </c>
      <c r="H621" s="77" t="s">
        <v>1936</v>
      </c>
      <c r="I621" s="77" t="s">
        <v>1937</v>
      </c>
      <c r="J621" s="78" t="str">
        <f>CONCATENATE(H621, " (", R621, ")")</f>
        <v>Aircraft Structure, Surfaces, Rigging, and Systems Assemblers ($60,275)</v>
      </c>
      <c r="K621" s="70">
        <v>11.7912288592</v>
      </c>
      <c r="L621" s="70">
        <v>19.044655369600001</v>
      </c>
      <c r="M621" s="70">
        <v>28.978551493499999</v>
      </c>
      <c r="N621" s="70">
        <v>27.647252616300001</v>
      </c>
      <c r="O621" s="70">
        <v>35.9271671622</v>
      </c>
      <c r="P621" s="70">
        <v>39.989208235100001</v>
      </c>
      <c r="Q621" s="71">
        <v>60275.387106599999</v>
      </c>
      <c r="R621" s="71" t="str">
        <f>TEXT(Q621, "$#,###")</f>
        <v>$60,275</v>
      </c>
      <c r="S621" s="68" t="s">
        <v>307</v>
      </c>
      <c r="T621" s="68" t="s">
        <v>8</v>
      </c>
      <c r="U621" s="68" t="s">
        <v>85</v>
      </c>
      <c r="V621" s="61">
        <v>2389.13381961</v>
      </c>
      <c r="W621" s="61">
        <v>2631.8012347499998</v>
      </c>
      <c r="X621" s="61">
        <f>W621-V621</f>
        <v>242.66741513999978</v>
      </c>
      <c r="Y621" s="72">
        <f>X621/V621</f>
        <v>0.10157129464586148</v>
      </c>
      <c r="Z621" s="61">
        <v>2631.8012347499998</v>
      </c>
      <c r="AA621" s="61">
        <v>2551.1919134300001</v>
      </c>
      <c r="AB621" s="61">
        <f>AA621-Z621</f>
        <v>-80.609321319999708</v>
      </c>
      <c r="AC621" s="72">
        <f>AB621/Z621</f>
        <v>-3.0628954898129664E-2</v>
      </c>
      <c r="AD621" s="61">
        <v>883.38065524599995</v>
      </c>
      <c r="AE621" s="61">
        <v>220.84516381099999</v>
      </c>
      <c r="AF621" s="61">
        <v>657.16008737799996</v>
      </c>
      <c r="AG621" s="61">
        <v>219.053362459</v>
      </c>
      <c r="AH621" s="62">
        <v>8.4000000000000005E-2</v>
      </c>
      <c r="AI621" s="61">
        <v>2645.6977985200001</v>
      </c>
      <c r="AJ621" s="61">
        <v>807.83743852099997</v>
      </c>
      <c r="AK621" s="63">
        <f>AJ621/AI621</f>
        <v>0.30534002748647376</v>
      </c>
      <c r="AL621" s="73">
        <v>118.7</v>
      </c>
      <c r="AM621" s="74">
        <v>2.5023559999999998</v>
      </c>
      <c r="AN621" s="74">
        <v>2.455006</v>
      </c>
      <c r="AO621" s="75">
        <v>5.3747671866900002E-3</v>
      </c>
      <c r="AP621" s="75">
        <v>1.8564058119199998E-2</v>
      </c>
      <c r="AQ621" s="75">
        <v>6.4201940712699995E-2</v>
      </c>
      <c r="AR621" s="75">
        <v>0.20886724125299999</v>
      </c>
      <c r="AS621" s="75">
        <v>0.21215390930799999</v>
      </c>
      <c r="AT621" s="75">
        <v>0.200378935753</v>
      </c>
      <c r="AU621" s="75">
        <v>0.24633384299</v>
      </c>
      <c r="AV621" s="75">
        <v>4.4125304677400001E-2</v>
      </c>
      <c r="AW621" s="61">
        <v>209</v>
      </c>
      <c r="AX621" s="61">
        <v>264</v>
      </c>
      <c r="AY621" s="61">
        <v>357</v>
      </c>
      <c r="AZ621" s="61">
        <v>447</v>
      </c>
      <c r="BA621" s="61">
        <v>310</v>
      </c>
      <c r="BB621" s="61">
        <f>SUM(AW621:BA621)</f>
        <v>1587</v>
      </c>
      <c r="BC621" s="61">
        <f>BA621-AW621</f>
        <v>101</v>
      </c>
      <c r="BD621" s="62">
        <f>BC621/AW621</f>
        <v>0.48325358851674644</v>
      </c>
      <c r="BE621" s="67">
        <f>IF(K621&lt;BE$6,1,0)</f>
        <v>1</v>
      </c>
      <c r="BF621" s="67">
        <f>+IF(AND(K621&gt;=BF$5,K621&lt;BF$6),1,0)</f>
        <v>0</v>
      </c>
      <c r="BG621" s="67">
        <f>+IF(AND(K621&gt;=BG$5,K621&lt;BG$6),1,0)</f>
        <v>0</v>
      </c>
      <c r="BH621" s="67">
        <f>+IF(AND(K621&gt;=BH$5,K621&lt;BH$6),1,0)</f>
        <v>0</v>
      </c>
      <c r="BI621" s="67">
        <f>+IF(K621&gt;=BI$6,1,0)</f>
        <v>0</v>
      </c>
      <c r="BJ621" s="67">
        <f>IF(M621&lt;BJ$6,1,0)</f>
        <v>0</v>
      </c>
      <c r="BK621" s="67">
        <f>+IF(AND(M621&gt;=BK$5,M621&lt;BK$6),1,0)</f>
        <v>0</v>
      </c>
      <c r="BL621" s="67">
        <f>+IF(AND(M621&gt;=BL$5,M621&lt;BL$6),1,0)</f>
        <v>0</v>
      </c>
      <c r="BM621" s="67">
        <f>+IF(AND(M621&gt;=BM$5,M621&lt;BM$6),1,0)</f>
        <v>1</v>
      </c>
      <c r="BN621" s="67">
        <f>+IF(M621&gt;=BN$6,1,0)</f>
        <v>0</v>
      </c>
      <c r="BO621" s="67" t="str">
        <f>+IF(M621&gt;=BO$6,"YES","NO")</f>
        <v>YES</v>
      </c>
      <c r="BP621" s="67" t="str">
        <f>+IF(K621&gt;=BP$6,"YES","NO")</f>
        <v>NO</v>
      </c>
      <c r="BQ621" s="67" t="str">
        <f>+IF(ISERROR(VLOOKUP(E621,'[1]Hi Tech List (2020)'!$A$2:$B$84,1,FALSE)),"NO","YES")</f>
        <v>NO</v>
      </c>
      <c r="BR621" s="67" t="str">
        <f>IF(AL621&gt;=BR$6,"YES","NO")</f>
        <v>YES</v>
      </c>
      <c r="BS621" s="67" t="str">
        <f>IF(AB621&gt;BS$6,"YES","NO")</f>
        <v>NO</v>
      </c>
      <c r="BT621" s="67" t="str">
        <f>IF(AC621&gt;BT$6,"YES","NO")</f>
        <v>NO</v>
      </c>
      <c r="BU621" s="67" t="str">
        <f>IF(AD621&gt;BU$6,"YES","NO")</f>
        <v>YES</v>
      </c>
      <c r="BV621" s="67" t="str">
        <f>IF(OR(BS621="YES",BT621="YES",BU621="YES"),"YES","NO")</f>
        <v>YES</v>
      </c>
      <c r="BW621" s="67" t="str">
        <f>+IF(BE621=1,BE$8,IF(BF621=1,BF$8,IF(BG621=1,BG$8,IF(BH621=1,BH$8,BI$8))))</f>
        <v>&lt;$15</v>
      </c>
      <c r="BX621" s="67" t="str">
        <f>+IF(BJ621=1,BJ$8,IF(BK621=1,BK$8,IF(BL621=1,BL$8,IF(BM621=1,BM$8,BN$8))))</f>
        <v>$25-30</v>
      </c>
    </row>
    <row r="622" spans="1:76" hidden="1" x14ac:dyDescent="0.2">
      <c r="A622" s="77" t="str">
        <f t="shared" si="40"/>
        <v>51-0000</v>
      </c>
      <c r="B622" s="77" t="str">
        <f>VLOOKUP(A622,'[1]2- &amp; 3-digit SOC'!$A$1:$B$121,2,FALSE)</f>
        <v>Production Occupations</v>
      </c>
      <c r="C622" s="77" t="str">
        <f t="shared" si="41"/>
        <v>51-0000 Production Occupations</v>
      </c>
      <c r="D622" s="77" t="str">
        <f t="shared" si="42"/>
        <v>51-2000</v>
      </c>
      <c r="E622" s="77" t="str">
        <f>VLOOKUP(D622,'[1]2- &amp; 3-digit SOC'!$A$1:$B$121,2,FALSE)</f>
        <v>Assemblers and Fabricators</v>
      </c>
      <c r="F622" s="77" t="str">
        <f t="shared" si="43"/>
        <v>51-2000 Assemblers and Fabricators</v>
      </c>
      <c r="G622" s="77" t="s">
        <v>1938</v>
      </c>
      <c r="H622" s="77" t="s">
        <v>1939</v>
      </c>
      <c r="I622" s="77" t="s">
        <v>1940</v>
      </c>
      <c r="J622" s="78" t="str">
        <f>CONCATENATE(H622, " (", R622, ")")</f>
        <v>Coil Winders, Tapers, and Finishers ($38,421)</v>
      </c>
      <c r="K622" s="70">
        <v>11.7526714754</v>
      </c>
      <c r="L622" s="70">
        <v>14.8926691301</v>
      </c>
      <c r="M622" s="70">
        <v>18.471745405099998</v>
      </c>
      <c r="N622" s="70">
        <v>18.792205735900001</v>
      </c>
      <c r="O622" s="70">
        <v>22.850996085399998</v>
      </c>
      <c r="P622" s="70">
        <v>27.330664802800001</v>
      </c>
      <c r="Q622" s="71">
        <v>38421.230442599997</v>
      </c>
      <c r="R622" s="71" t="str">
        <f>TEXT(Q622, "$#,###")</f>
        <v>$38,421</v>
      </c>
      <c r="S622" s="68" t="s">
        <v>307</v>
      </c>
      <c r="T622" s="68" t="s">
        <v>8</v>
      </c>
      <c r="U622" s="68" t="s">
        <v>85</v>
      </c>
      <c r="V622" s="61">
        <v>144.63894009399999</v>
      </c>
      <c r="W622" s="61">
        <v>143.191786084</v>
      </c>
      <c r="X622" s="61">
        <f>W622-V622</f>
        <v>-1.4471540099999913</v>
      </c>
      <c r="Y622" s="72">
        <f>X622/V622</f>
        <v>-1.0005286329251959E-2</v>
      </c>
      <c r="Z622" s="61">
        <v>143.191786084</v>
      </c>
      <c r="AA622" s="61">
        <v>139.979546801</v>
      </c>
      <c r="AB622" s="61">
        <f>AA622-Z622</f>
        <v>-3.2122392830000024</v>
      </c>
      <c r="AC622" s="72">
        <f>AB622/Z622</f>
        <v>-2.2433125326864908E-2</v>
      </c>
      <c r="AD622" s="61">
        <v>58.854466856999998</v>
      </c>
      <c r="AE622" s="61">
        <v>14.713616714300001</v>
      </c>
      <c r="AF622" s="61">
        <v>41.368205236100003</v>
      </c>
      <c r="AG622" s="61">
        <v>13.789401745399999</v>
      </c>
      <c r="AH622" s="62">
        <v>9.7000000000000003E-2</v>
      </c>
      <c r="AI622" s="61">
        <v>143.305830348</v>
      </c>
      <c r="AJ622" s="61">
        <v>58.090223911700001</v>
      </c>
      <c r="AK622" s="63">
        <f>AJ622/AI622</f>
        <v>0.40535841263844796</v>
      </c>
      <c r="AL622" s="73">
        <v>122.6</v>
      </c>
      <c r="AM622" s="74">
        <v>0.40992899999999999</v>
      </c>
      <c r="AN622" s="74">
        <v>0.40725699999999998</v>
      </c>
      <c r="AO622" s="75">
        <v>1.29152125781E-3</v>
      </c>
      <c r="AP622" s="76" t="s">
        <v>90</v>
      </c>
      <c r="AQ622" s="76" t="s">
        <v>90</v>
      </c>
      <c r="AR622" s="75">
        <v>0.14612187755799999</v>
      </c>
      <c r="AS622" s="75">
        <v>0.20883271177000001</v>
      </c>
      <c r="AT622" s="75">
        <v>0.27013632460499998</v>
      </c>
      <c r="AU622" s="75">
        <v>0.25340327314299999</v>
      </c>
      <c r="AV622" s="76" t="s">
        <v>90</v>
      </c>
      <c r="AW622" s="61">
        <v>0</v>
      </c>
      <c r="AX622" s="61">
        <v>0</v>
      </c>
      <c r="AY622" s="61">
        <v>0</v>
      </c>
      <c r="AZ622" s="61">
        <v>0</v>
      </c>
      <c r="BA622" s="61">
        <v>0</v>
      </c>
      <c r="BB622" s="61">
        <f>SUM(AW622:BA622)</f>
        <v>0</v>
      </c>
      <c r="BC622" s="61">
        <f>BA622-AW622</f>
        <v>0</v>
      </c>
      <c r="BD622" s="62">
        <v>0</v>
      </c>
      <c r="BE622" s="67">
        <f>IF(K622&lt;BE$6,1,0)</f>
        <v>1</v>
      </c>
      <c r="BF622" s="67">
        <f>+IF(AND(K622&gt;=BF$5,K622&lt;BF$6),1,0)</f>
        <v>0</v>
      </c>
      <c r="BG622" s="67">
        <f>+IF(AND(K622&gt;=BG$5,K622&lt;BG$6),1,0)</f>
        <v>0</v>
      </c>
      <c r="BH622" s="67">
        <f>+IF(AND(K622&gt;=BH$5,K622&lt;BH$6),1,0)</f>
        <v>0</v>
      </c>
      <c r="BI622" s="67">
        <f>+IF(K622&gt;=BI$6,1,0)</f>
        <v>0</v>
      </c>
      <c r="BJ622" s="67">
        <f>IF(M622&lt;BJ$6,1,0)</f>
        <v>0</v>
      </c>
      <c r="BK622" s="67">
        <f>+IF(AND(M622&gt;=BK$5,M622&lt;BK$6),1,0)</f>
        <v>1</v>
      </c>
      <c r="BL622" s="67">
        <f>+IF(AND(M622&gt;=BL$5,M622&lt;BL$6),1,0)</f>
        <v>0</v>
      </c>
      <c r="BM622" s="67">
        <f>+IF(AND(M622&gt;=BM$5,M622&lt;BM$6),1,0)</f>
        <v>0</v>
      </c>
      <c r="BN622" s="67">
        <f>+IF(M622&gt;=BN$6,1,0)</f>
        <v>0</v>
      </c>
      <c r="BO622" s="67" t="str">
        <f>+IF(M622&gt;=BO$6,"YES","NO")</f>
        <v>NO</v>
      </c>
      <c r="BP622" s="67" t="str">
        <f>+IF(K622&gt;=BP$6,"YES","NO")</f>
        <v>NO</v>
      </c>
      <c r="BQ622" s="67" t="str">
        <f>+IF(ISERROR(VLOOKUP(E622,'[1]Hi Tech List (2020)'!$A$2:$B$84,1,FALSE)),"NO","YES")</f>
        <v>NO</v>
      </c>
      <c r="BR622" s="67" t="str">
        <f>IF(AL622&gt;=BR$6,"YES","NO")</f>
        <v>YES</v>
      </c>
      <c r="BS622" s="67" t="str">
        <f>IF(AB622&gt;BS$6,"YES","NO")</f>
        <v>NO</v>
      </c>
      <c r="BT622" s="67" t="str">
        <f>IF(AC622&gt;BT$6,"YES","NO")</f>
        <v>NO</v>
      </c>
      <c r="BU622" s="67" t="str">
        <f>IF(AD622&gt;BU$6,"YES","NO")</f>
        <v>NO</v>
      </c>
      <c r="BV622" s="67" t="str">
        <f>IF(OR(BS622="YES",BT622="YES",BU622="YES"),"YES","NO")</f>
        <v>NO</v>
      </c>
      <c r="BW622" s="67" t="str">
        <f>+IF(BE622=1,BE$8,IF(BF622=1,BF$8,IF(BG622=1,BG$8,IF(BH622=1,BH$8,BI$8))))</f>
        <v>&lt;$15</v>
      </c>
      <c r="BX622" s="67" t="str">
        <f>+IF(BJ622=1,BJ$8,IF(BK622=1,BK$8,IF(BL622=1,BL$8,IF(BM622=1,BM$8,BN$8))))</f>
        <v>$15-20</v>
      </c>
    </row>
    <row r="623" spans="1:76" ht="25.5" hidden="1" x14ac:dyDescent="0.2">
      <c r="A623" s="77" t="str">
        <f t="shared" si="40"/>
        <v>51-0000</v>
      </c>
      <c r="B623" s="77" t="str">
        <f>VLOOKUP(A623,'[1]2- &amp; 3-digit SOC'!$A$1:$B$121,2,FALSE)</f>
        <v>Production Occupations</v>
      </c>
      <c r="C623" s="77" t="str">
        <f t="shared" si="41"/>
        <v>51-0000 Production Occupations</v>
      </c>
      <c r="D623" s="77" t="str">
        <f t="shared" si="42"/>
        <v>51-2000</v>
      </c>
      <c r="E623" s="77" t="str">
        <f>VLOOKUP(D623,'[1]2- &amp; 3-digit SOC'!$A$1:$B$121,2,FALSE)</f>
        <v>Assemblers and Fabricators</v>
      </c>
      <c r="F623" s="77" t="str">
        <f t="shared" si="43"/>
        <v>51-2000 Assemblers and Fabricators</v>
      </c>
      <c r="G623" s="77" t="s">
        <v>1941</v>
      </c>
      <c r="H623" s="77" t="s">
        <v>1942</v>
      </c>
      <c r="I623" s="77" t="s">
        <v>1943</v>
      </c>
      <c r="J623" s="78" t="str">
        <f>CONCATENATE(H623, " (", R623, ")")</f>
        <v>Electrical, Electronic, and Electromechanical Assemblers, Except Coil Winders, Tapers, and Finishers ($33,893)</v>
      </c>
      <c r="K623" s="70">
        <v>10.4432581253</v>
      </c>
      <c r="L623" s="70">
        <v>12.793819489100001</v>
      </c>
      <c r="M623" s="70">
        <v>16.2949509064</v>
      </c>
      <c r="N623" s="70">
        <v>18.5304331872</v>
      </c>
      <c r="O623" s="70">
        <v>22.914351263699999</v>
      </c>
      <c r="P623" s="70">
        <v>31.8632402635</v>
      </c>
      <c r="Q623" s="71">
        <v>33893.497885299999</v>
      </c>
      <c r="R623" s="71" t="str">
        <f>TEXT(Q623, "$#,###")</f>
        <v>$33,893</v>
      </c>
      <c r="S623" s="68" t="s">
        <v>307</v>
      </c>
      <c r="T623" s="68" t="s">
        <v>8</v>
      </c>
      <c r="U623" s="68" t="s">
        <v>85</v>
      </c>
      <c r="V623" s="61">
        <v>10616.890253400001</v>
      </c>
      <c r="W623" s="61">
        <v>11072.0738047</v>
      </c>
      <c r="X623" s="61">
        <f>W623-V623</f>
        <v>455.18355129999873</v>
      </c>
      <c r="Y623" s="72">
        <f>X623/V623</f>
        <v>4.2873528918152722E-2</v>
      </c>
      <c r="Z623" s="61">
        <v>11072.0738047</v>
      </c>
      <c r="AA623" s="61">
        <v>11221.9739845</v>
      </c>
      <c r="AB623" s="61">
        <f>AA623-Z623</f>
        <v>149.90017980000084</v>
      </c>
      <c r="AC623" s="72">
        <f>AB623/Z623</f>
        <v>1.3538582061868981E-2</v>
      </c>
      <c r="AD623" s="61">
        <v>4611.3818302899999</v>
      </c>
      <c r="AE623" s="61">
        <v>1152.84545757</v>
      </c>
      <c r="AF623" s="61">
        <v>3240.21421943</v>
      </c>
      <c r="AG623" s="61">
        <v>1080.07140648</v>
      </c>
      <c r="AH623" s="62">
        <v>9.7000000000000003E-2</v>
      </c>
      <c r="AI623" s="61">
        <v>10971.5389375</v>
      </c>
      <c r="AJ623" s="61">
        <v>5090.44652589</v>
      </c>
      <c r="AK623" s="63">
        <f>AJ623/AI623</f>
        <v>0.46396832339455935</v>
      </c>
      <c r="AL623" s="73">
        <v>110.9</v>
      </c>
      <c r="AM623" s="74">
        <v>1.513538</v>
      </c>
      <c r="AN623" s="74">
        <v>1.4722189999999999</v>
      </c>
      <c r="AO623" s="75">
        <v>2.35937815897E-3</v>
      </c>
      <c r="AP623" s="75">
        <v>1.9543533079299999E-2</v>
      </c>
      <c r="AQ623" s="75">
        <v>4.1765717129900001E-2</v>
      </c>
      <c r="AR623" s="75">
        <v>0.15327314282599999</v>
      </c>
      <c r="AS623" s="75">
        <v>0.202771118566</v>
      </c>
      <c r="AT623" s="75">
        <v>0.260131657746</v>
      </c>
      <c r="AU623" s="75">
        <v>0.25500346865899998</v>
      </c>
      <c r="AV623" s="75">
        <v>6.5151983835200003E-2</v>
      </c>
      <c r="AW623" s="61">
        <v>0</v>
      </c>
      <c r="AX623" s="61">
        <v>0</v>
      </c>
      <c r="AY623" s="61">
        <v>0</v>
      </c>
      <c r="AZ623" s="61">
        <v>0</v>
      </c>
      <c r="BA623" s="61">
        <v>0</v>
      </c>
      <c r="BB623" s="61">
        <f>SUM(AW623:BA623)</f>
        <v>0</v>
      </c>
      <c r="BC623" s="61">
        <f>BA623-AW623</f>
        <v>0</v>
      </c>
      <c r="BD623" s="62">
        <v>0</v>
      </c>
      <c r="BE623" s="67">
        <f>IF(K623&lt;BE$6,1,0)</f>
        <v>1</v>
      </c>
      <c r="BF623" s="67">
        <f>+IF(AND(K623&gt;=BF$5,K623&lt;BF$6),1,0)</f>
        <v>0</v>
      </c>
      <c r="BG623" s="67">
        <f>+IF(AND(K623&gt;=BG$5,K623&lt;BG$6),1,0)</f>
        <v>0</v>
      </c>
      <c r="BH623" s="67">
        <f>+IF(AND(K623&gt;=BH$5,K623&lt;BH$6),1,0)</f>
        <v>0</v>
      </c>
      <c r="BI623" s="67">
        <f>+IF(K623&gt;=BI$6,1,0)</f>
        <v>0</v>
      </c>
      <c r="BJ623" s="67">
        <f>IF(M623&lt;BJ$6,1,0)</f>
        <v>0</v>
      </c>
      <c r="BK623" s="67">
        <f>+IF(AND(M623&gt;=BK$5,M623&lt;BK$6),1,0)</f>
        <v>1</v>
      </c>
      <c r="BL623" s="67">
        <f>+IF(AND(M623&gt;=BL$5,M623&lt;BL$6),1,0)</f>
        <v>0</v>
      </c>
      <c r="BM623" s="67">
        <f>+IF(AND(M623&gt;=BM$5,M623&lt;BM$6),1,0)</f>
        <v>0</v>
      </c>
      <c r="BN623" s="67">
        <f>+IF(M623&gt;=BN$6,1,0)</f>
        <v>0</v>
      </c>
      <c r="BO623" s="67" t="str">
        <f>+IF(M623&gt;=BO$6,"YES","NO")</f>
        <v>NO</v>
      </c>
      <c r="BP623" s="67" t="str">
        <f>+IF(K623&gt;=BP$6,"YES","NO")</f>
        <v>NO</v>
      </c>
      <c r="BQ623" s="67" t="str">
        <f>+IF(ISERROR(VLOOKUP(E623,'[1]Hi Tech List (2020)'!$A$2:$B$84,1,FALSE)),"NO","YES")</f>
        <v>NO</v>
      </c>
      <c r="BR623" s="67" t="str">
        <f>IF(AL623&gt;=BR$6,"YES","NO")</f>
        <v>YES</v>
      </c>
      <c r="BS623" s="67" t="str">
        <f>IF(AB623&gt;BS$6,"YES","NO")</f>
        <v>YES</v>
      </c>
      <c r="BT623" s="67" t="str">
        <f>IF(AC623&gt;BT$6,"YES","NO")</f>
        <v>NO</v>
      </c>
      <c r="BU623" s="67" t="str">
        <f>IF(AD623&gt;BU$6,"YES","NO")</f>
        <v>YES</v>
      </c>
      <c r="BV623" s="67" t="str">
        <f>IF(OR(BS623="YES",BT623="YES",BU623="YES"),"YES","NO")</f>
        <v>YES</v>
      </c>
      <c r="BW623" s="67" t="str">
        <f>+IF(BE623=1,BE$8,IF(BF623=1,BF$8,IF(BG623=1,BG$8,IF(BH623=1,BH$8,BI$8))))</f>
        <v>&lt;$15</v>
      </c>
      <c r="BX623" s="67" t="str">
        <f>+IF(BJ623=1,BJ$8,IF(BK623=1,BK$8,IF(BL623=1,BL$8,IF(BM623=1,BM$8,BN$8))))</f>
        <v>$15-20</v>
      </c>
    </row>
    <row r="624" spans="1:76" hidden="1" x14ac:dyDescent="0.2">
      <c r="A624" s="77" t="str">
        <f t="shared" si="40"/>
        <v>51-0000</v>
      </c>
      <c r="B624" s="77" t="str">
        <f>VLOOKUP(A624,'[1]2- &amp; 3-digit SOC'!$A$1:$B$121,2,FALSE)</f>
        <v>Production Occupations</v>
      </c>
      <c r="C624" s="77" t="str">
        <f t="shared" si="41"/>
        <v>51-0000 Production Occupations</v>
      </c>
      <c r="D624" s="77" t="str">
        <f t="shared" si="42"/>
        <v>51-2000</v>
      </c>
      <c r="E624" s="77" t="str">
        <f>VLOOKUP(D624,'[1]2- &amp; 3-digit SOC'!$A$1:$B$121,2,FALSE)</f>
        <v>Assemblers and Fabricators</v>
      </c>
      <c r="F624" s="77" t="str">
        <f t="shared" si="43"/>
        <v>51-2000 Assemblers and Fabricators</v>
      </c>
      <c r="G624" s="77" t="s">
        <v>1944</v>
      </c>
      <c r="H624" s="77" t="s">
        <v>1945</v>
      </c>
      <c r="I624" s="77" t="s">
        <v>1946</v>
      </c>
      <c r="J624" s="78" t="str">
        <f>CONCATENATE(H624, " (", R624, ")")</f>
        <v>Engine and Other Machine Assemblers ($37,160)</v>
      </c>
      <c r="K624" s="70">
        <v>12.074619327800001</v>
      </c>
      <c r="L624" s="70">
        <v>14.0710366466</v>
      </c>
      <c r="M624" s="70">
        <v>17.8653184922</v>
      </c>
      <c r="N624" s="70">
        <v>19.204792848499999</v>
      </c>
      <c r="O624" s="70">
        <v>24.949135790900002</v>
      </c>
      <c r="P624" s="70">
        <v>28.488502669799999</v>
      </c>
      <c r="Q624" s="71">
        <v>37159.862463899997</v>
      </c>
      <c r="R624" s="71" t="str">
        <f>TEXT(Q624, "$#,###")</f>
        <v>$37,160</v>
      </c>
      <c r="S624" s="68" t="s">
        <v>307</v>
      </c>
      <c r="T624" s="68" t="s">
        <v>8</v>
      </c>
      <c r="U624" s="68" t="s">
        <v>85</v>
      </c>
      <c r="V624" s="61">
        <v>469.28826746300001</v>
      </c>
      <c r="W624" s="61">
        <v>483.08599115499999</v>
      </c>
      <c r="X624" s="61">
        <f>W624-V624</f>
        <v>13.797723691999977</v>
      </c>
      <c r="Y624" s="72">
        <f>X624/V624</f>
        <v>2.9401382153854565E-2</v>
      </c>
      <c r="Z624" s="61">
        <v>483.08599115499999</v>
      </c>
      <c r="AA624" s="61">
        <v>472.21344249600003</v>
      </c>
      <c r="AB624" s="61">
        <f>AA624-Z624</f>
        <v>-10.87254865899996</v>
      </c>
      <c r="AC624" s="72">
        <f>AB624/Z624</f>
        <v>-2.2506445763424057E-2</v>
      </c>
      <c r="AD624" s="61">
        <v>181.09153284300001</v>
      </c>
      <c r="AE624" s="61">
        <v>45.272883210700002</v>
      </c>
      <c r="AF624" s="61">
        <v>130.88088671700001</v>
      </c>
      <c r="AG624" s="61">
        <v>43.626962238899999</v>
      </c>
      <c r="AH624" s="62">
        <v>9.0999999999999998E-2</v>
      </c>
      <c r="AI624" s="61">
        <v>485.976333092</v>
      </c>
      <c r="AJ624" s="61">
        <v>236.58959503099999</v>
      </c>
      <c r="AK624" s="63">
        <f>AJ624/AI624</f>
        <v>0.48683357381975906</v>
      </c>
      <c r="AL624" s="73">
        <v>118.7</v>
      </c>
      <c r="AM624" s="74">
        <v>0.41560599999999998</v>
      </c>
      <c r="AN624" s="74">
        <v>0.41208800000000001</v>
      </c>
      <c r="AO624" s="76" t="s">
        <v>90</v>
      </c>
      <c r="AP624" s="76" t="s">
        <v>90</v>
      </c>
      <c r="AQ624" s="75">
        <v>3.9732195881E-2</v>
      </c>
      <c r="AR624" s="75">
        <v>0.17249630832400001</v>
      </c>
      <c r="AS624" s="75">
        <v>0.22313355894799999</v>
      </c>
      <c r="AT624" s="75">
        <v>0.25971947927599998</v>
      </c>
      <c r="AU624" s="75">
        <v>0.24701646930500001</v>
      </c>
      <c r="AV624" s="75">
        <v>3.6724780239999998E-2</v>
      </c>
      <c r="AW624" s="61">
        <v>0</v>
      </c>
      <c r="AX624" s="61">
        <v>0</v>
      </c>
      <c r="AY624" s="61">
        <v>0</v>
      </c>
      <c r="AZ624" s="61">
        <v>0</v>
      </c>
      <c r="BA624" s="61">
        <v>0</v>
      </c>
      <c r="BB624" s="61">
        <f>SUM(AW624:BA624)</f>
        <v>0</v>
      </c>
      <c r="BC624" s="61">
        <f>BA624-AW624</f>
        <v>0</v>
      </c>
      <c r="BD624" s="62">
        <v>0</v>
      </c>
      <c r="BE624" s="67">
        <f>IF(K624&lt;BE$6,1,0)</f>
        <v>1</v>
      </c>
      <c r="BF624" s="67">
        <f>+IF(AND(K624&gt;=BF$5,K624&lt;BF$6),1,0)</f>
        <v>0</v>
      </c>
      <c r="BG624" s="67">
        <f>+IF(AND(K624&gt;=BG$5,K624&lt;BG$6),1,0)</f>
        <v>0</v>
      </c>
      <c r="BH624" s="67">
        <f>+IF(AND(K624&gt;=BH$5,K624&lt;BH$6),1,0)</f>
        <v>0</v>
      </c>
      <c r="BI624" s="67">
        <f>+IF(K624&gt;=BI$6,1,0)</f>
        <v>0</v>
      </c>
      <c r="BJ624" s="67">
        <f>IF(M624&lt;BJ$6,1,0)</f>
        <v>0</v>
      </c>
      <c r="BK624" s="67">
        <f>+IF(AND(M624&gt;=BK$5,M624&lt;BK$6),1,0)</f>
        <v>1</v>
      </c>
      <c r="BL624" s="67">
        <f>+IF(AND(M624&gt;=BL$5,M624&lt;BL$6),1,0)</f>
        <v>0</v>
      </c>
      <c r="BM624" s="67">
        <f>+IF(AND(M624&gt;=BM$5,M624&lt;BM$6),1,0)</f>
        <v>0</v>
      </c>
      <c r="BN624" s="67">
        <f>+IF(M624&gt;=BN$6,1,0)</f>
        <v>0</v>
      </c>
      <c r="BO624" s="67" t="str">
        <f>+IF(M624&gt;=BO$6,"YES","NO")</f>
        <v>NO</v>
      </c>
      <c r="BP624" s="67" t="str">
        <f>+IF(K624&gt;=BP$6,"YES","NO")</f>
        <v>NO</v>
      </c>
      <c r="BQ624" s="67" t="str">
        <f>+IF(ISERROR(VLOOKUP(E624,'[1]Hi Tech List (2020)'!$A$2:$B$84,1,FALSE)),"NO","YES")</f>
        <v>NO</v>
      </c>
      <c r="BR624" s="67" t="str">
        <f>IF(AL624&gt;=BR$6,"YES","NO")</f>
        <v>YES</v>
      </c>
      <c r="BS624" s="67" t="str">
        <f>IF(AB624&gt;BS$6,"YES","NO")</f>
        <v>NO</v>
      </c>
      <c r="BT624" s="67" t="str">
        <f>IF(AC624&gt;BT$6,"YES","NO")</f>
        <v>NO</v>
      </c>
      <c r="BU624" s="67" t="str">
        <f>IF(AD624&gt;BU$6,"YES","NO")</f>
        <v>YES</v>
      </c>
      <c r="BV624" s="67" t="str">
        <f>IF(OR(BS624="YES",BT624="YES",BU624="YES"),"YES","NO")</f>
        <v>YES</v>
      </c>
      <c r="BW624" s="67" t="str">
        <f>+IF(BE624=1,BE$8,IF(BF624=1,BF$8,IF(BG624=1,BG$8,IF(BH624=1,BH$8,BI$8))))</f>
        <v>&lt;$15</v>
      </c>
      <c r="BX624" s="67" t="str">
        <f>+IF(BJ624=1,BJ$8,IF(BK624=1,BK$8,IF(BL624=1,BL$8,IF(BM624=1,BM$8,BN$8))))</f>
        <v>$15-20</v>
      </c>
    </row>
    <row r="625" spans="1:76" hidden="1" x14ac:dyDescent="0.2">
      <c r="A625" s="77" t="str">
        <f t="shared" si="40"/>
        <v>51-0000</v>
      </c>
      <c r="B625" s="77" t="str">
        <f>VLOOKUP(A625,'[1]2- &amp; 3-digit SOC'!$A$1:$B$121,2,FALSE)</f>
        <v>Production Occupations</v>
      </c>
      <c r="C625" s="77" t="str">
        <f t="shared" si="41"/>
        <v>51-0000 Production Occupations</v>
      </c>
      <c r="D625" s="77" t="str">
        <f t="shared" si="42"/>
        <v>51-2000</v>
      </c>
      <c r="E625" s="77" t="str">
        <f>VLOOKUP(D625,'[1]2- &amp; 3-digit SOC'!$A$1:$B$121,2,FALSE)</f>
        <v>Assemblers and Fabricators</v>
      </c>
      <c r="F625" s="77" t="str">
        <f t="shared" si="43"/>
        <v>51-2000 Assemblers and Fabricators</v>
      </c>
      <c r="G625" s="77" t="s">
        <v>1947</v>
      </c>
      <c r="H625" s="77" t="s">
        <v>1948</v>
      </c>
      <c r="I625" s="77" t="s">
        <v>1949</v>
      </c>
      <c r="J625" s="78" t="str">
        <f>CONCATENATE(H625, " (", R625, ")")</f>
        <v>Structural Metal Fabricators and Fitters ($37,328)</v>
      </c>
      <c r="K625" s="70">
        <v>12.4812951764</v>
      </c>
      <c r="L625" s="70">
        <v>14.896163402299999</v>
      </c>
      <c r="M625" s="70">
        <v>17.9461089367</v>
      </c>
      <c r="N625" s="70">
        <v>19.552053905400001</v>
      </c>
      <c r="O625" s="70">
        <v>23.197392738600001</v>
      </c>
      <c r="P625" s="70">
        <v>30.059382042500001</v>
      </c>
      <c r="Q625" s="71">
        <v>37327.9065883</v>
      </c>
      <c r="R625" s="71" t="str">
        <f>TEXT(Q625, "$#,###")</f>
        <v>$37,328</v>
      </c>
      <c r="S625" s="68" t="s">
        <v>307</v>
      </c>
      <c r="T625" s="68" t="s">
        <v>8</v>
      </c>
      <c r="U625" s="68" t="s">
        <v>85</v>
      </c>
      <c r="V625" s="61">
        <v>1890.68186541</v>
      </c>
      <c r="W625" s="61">
        <v>2120.47241368</v>
      </c>
      <c r="X625" s="61">
        <f>W625-V625</f>
        <v>229.79054827000004</v>
      </c>
      <c r="Y625" s="72">
        <f>X625/V625</f>
        <v>0.12153845259428099</v>
      </c>
      <c r="Z625" s="61">
        <v>2120.47241368</v>
      </c>
      <c r="AA625" s="61">
        <v>2095.1504138099999</v>
      </c>
      <c r="AB625" s="61">
        <f>AA625-Z625</f>
        <v>-25.321999870000127</v>
      </c>
      <c r="AC625" s="72">
        <f>AB625/Z625</f>
        <v>-1.1941678517785926E-2</v>
      </c>
      <c r="AD625" s="61">
        <v>822.58265519400004</v>
      </c>
      <c r="AE625" s="61">
        <v>205.645663799</v>
      </c>
      <c r="AF625" s="61">
        <v>602.64613820800002</v>
      </c>
      <c r="AG625" s="61">
        <v>200.88204606900001</v>
      </c>
      <c r="AH625" s="62">
        <v>9.5000000000000001E-2</v>
      </c>
      <c r="AI625" s="61">
        <v>2115.2800478300001</v>
      </c>
      <c r="AJ625" s="61">
        <v>1339.94953536</v>
      </c>
      <c r="AK625" s="63">
        <f>AJ625/AI625</f>
        <v>0.63346200269539366</v>
      </c>
      <c r="AL625" s="73">
        <v>130.30000000000001</v>
      </c>
      <c r="AM625" s="74">
        <v>1.102306</v>
      </c>
      <c r="AN625" s="74">
        <v>1.095718</v>
      </c>
      <c r="AO625" s="76" t="s">
        <v>90</v>
      </c>
      <c r="AP625" s="75">
        <v>2.6022596465500002E-2</v>
      </c>
      <c r="AQ625" s="75">
        <v>4.0734895917800003E-2</v>
      </c>
      <c r="AR625" s="75">
        <v>0.20151225096700001</v>
      </c>
      <c r="AS625" s="75">
        <v>0.22550822036599999</v>
      </c>
      <c r="AT625" s="75">
        <v>0.23316384716999999</v>
      </c>
      <c r="AU625" s="75">
        <v>0.224135625087</v>
      </c>
      <c r="AV625" s="75">
        <v>4.5941745106399999E-2</v>
      </c>
      <c r="AW625" s="61">
        <v>0</v>
      </c>
      <c r="AX625" s="61">
        <v>0</v>
      </c>
      <c r="AY625" s="61">
        <v>0</v>
      </c>
      <c r="AZ625" s="61">
        <v>0</v>
      </c>
      <c r="BA625" s="61">
        <v>0</v>
      </c>
      <c r="BB625" s="61">
        <f>SUM(AW625:BA625)</f>
        <v>0</v>
      </c>
      <c r="BC625" s="61">
        <f>BA625-AW625</f>
        <v>0</v>
      </c>
      <c r="BD625" s="62">
        <v>0</v>
      </c>
      <c r="BE625" s="67">
        <f>IF(K625&lt;BE$6,1,0)</f>
        <v>1</v>
      </c>
      <c r="BF625" s="67">
        <f>+IF(AND(K625&gt;=BF$5,K625&lt;BF$6),1,0)</f>
        <v>0</v>
      </c>
      <c r="BG625" s="67">
        <f>+IF(AND(K625&gt;=BG$5,K625&lt;BG$6),1,0)</f>
        <v>0</v>
      </c>
      <c r="BH625" s="67">
        <f>+IF(AND(K625&gt;=BH$5,K625&lt;BH$6),1,0)</f>
        <v>0</v>
      </c>
      <c r="BI625" s="67">
        <f>+IF(K625&gt;=BI$6,1,0)</f>
        <v>0</v>
      </c>
      <c r="BJ625" s="67">
        <f>IF(M625&lt;BJ$6,1,0)</f>
        <v>0</v>
      </c>
      <c r="BK625" s="67">
        <f>+IF(AND(M625&gt;=BK$5,M625&lt;BK$6),1,0)</f>
        <v>1</v>
      </c>
      <c r="BL625" s="67">
        <f>+IF(AND(M625&gt;=BL$5,M625&lt;BL$6),1,0)</f>
        <v>0</v>
      </c>
      <c r="BM625" s="67">
        <f>+IF(AND(M625&gt;=BM$5,M625&lt;BM$6),1,0)</f>
        <v>0</v>
      </c>
      <c r="BN625" s="67">
        <f>+IF(M625&gt;=BN$6,1,0)</f>
        <v>0</v>
      </c>
      <c r="BO625" s="67" t="str">
        <f>+IF(M625&gt;=BO$6,"YES","NO")</f>
        <v>NO</v>
      </c>
      <c r="BP625" s="67" t="str">
        <f>+IF(K625&gt;=BP$6,"YES","NO")</f>
        <v>NO</v>
      </c>
      <c r="BQ625" s="67" t="str">
        <f>+IF(ISERROR(VLOOKUP(E625,'[1]Hi Tech List (2020)'!$A$2:$B$84,1,FALSE)),"NO","YES")</f>
        <v>NO</v>
      </c>
      <c r="BR625" s="67" t="str">
        <f>IF(AL625&gt;=BR$6,"YES","NO")</f>
        <v>YES</v>
      </c>
      <c r="BS625" s="67" t="str">
        <f>IF(AB625&gt;BS$6,"YES","NO")</f>
        <v>NO</v>
      </c>
      <c r="BT625" s="67" t="str">
        <f>IF(AC625&gt;BT$6,"YES","NO")</f>
        <v>NO</v>
      </c>
      <c r="BU625" s="67" t="str">
        <f>IF(AD625&gt;BU$6,"YES","NO")</f>
        <v>YES</v>
      </c>
      <c r="BV625" s="67" t="str">
        <f>IF(OR(BS625="YES",BT625="YES",BU625="YES"),"YES","NO")</f>
        <v>YES</v>
      </c>
      <c r="BW625" s="67" t="str">
        <f>+IF(BE625=1,BE$8,IF(BF625=1,BF$8,IF(BG625=1,BG$8,IF(BH625=1,BH$8,BI$8))))</f>
        <v>&lt;$15</v>
      </c>
      <c r="BX625" s="67" t="str">
        <f>+IF(BJ625=1,BJ$8,IF(BK625=1,BK$8,IF(BL625=1,BL$8,IF(BM625=1,BM$8,BN$8))))</f>
        <v>$15-20</v>
      </c>
    </row>
    <row r="626" spans="1:76" hidden="1" x14ac:dyDescent="0.2">
      <c r="A626" s="77" t="str">
        <f t="shared" si="40"/>
        <v>51-0000</v>
      </c>
      <c r="B626" s="77" t="str">
        <f>VLOOKUP(A626,'[1]2- &amp; 3-digit SOC'!$A$1:$B$121,2,FALSE)</f>
        <v>Production Occupations</v>
      </c>
      <c r="C626" s="77" t="str">
        <f t="shared" si="41"/>
        <v>51-0000 Production Occupations</v>
      </c>
      <c r="D626" s="77" t="str">
        <f t="shared" si="42"/>
        <v>51-2000</v>
      </c>
      <c r="E626" s="77" t="str">
        <f>VLOOKUP(D626,'[1]2- &amp; 3-digit SOC'!$A$1:$B$121,2,FALSE)</f>
        <v>Assemblers and Fabricators</v>
      </c>
      <c r="F626" s="77" t="str">
        <f t="shared" si="43"/>
        <v>51-2000 Assemblers and Fabricators</v>
      </c>
      <c r="G626" s="77" t="s">
        <v>1950</v>
      </c>
      <c r="H626" s="77" t="s">
        <v>1951</v>
      </c>
      <c r="I626" s="77" t="s">
        <v>1952</v>
      </c>
      <c r="J626" s="78" t="str">
        <f>CONCATENATE(H626, " (", R626, ")")</f>
        <v>Fiberglass Laminators and Fabricators ($69,474)</v>
      </c>
      <c r="K626" s="70">
        <v>12.175310275099999</v>
      </c>
      <c r="L626" s="70">
        <v>20.279596887</v>
      </c>
      <c r="M626" s="70">
        <v>33.401147630600001</v>
      </c>
      <c r="N626" s="70">
        <v>29.142129771800001</v>
      </c>
      <c r="O626" s="70">
        <v>37.306127171599996</v>
      </c>
      <c r="P626" s="70">
        <v>40.150893875500003</v>
      </c>
      <c r="Q626" s="71">
        <v>69474.387071599995</v>
      </c>
      <c r="R626" s="71" t="str">
        <f>TEXT(Q626, "$#,###")</f>
        <v>$69,474</v>
      </c>
      <c r="S626" s="68" t="s">
        <v>307</v>
      </c>
      <c r="T626" s="68" t="s">
        <v>8</v>
      </c>
      <c r="U626" s="68" t="s">
        <v>85</v>
      </c>
      <c r="V626" s="61">
        <v>422.58379168900001</v>
      </c>
      <c r="W626" s="61">
        <v>378.15625060100001</v>
      </c>
      <c r="X626" s="61">
        <f>W626-V626</f>
        <v>-44.427541087999998</v>
      </c>
      <c r="Y626" s="72">
        <f>X626/V626</f>
        <v>-0.1051330930380226</v>
      </c>
      <c r="Z626" s="61">
        <v>378.15625060100001</v>
      </c>
      <c r="AA626" s="61">
        <v>380.32927622599999</v>
      </c>
      <c r="AB626" s="61">
        <f>AA626-Z626</f>
        <v>2.1730256249999798</v>
      </c>
      <c r="AC626" s="72">
        <f>AB626/Z626</f>
        <v>5.7463697123779165E-3</v>
      </c>
      <c r="AD626" s="61">
        <v>157.11555847400001</v>
      </c>
      <c r="AE626" s="61">
        <v>39.278889618500003</v>
      </c>
      <c r="AF626" s="61">
        <v>114.950069762</v>
      </c>
      <c r="AG626" s="61">
        <v>38.316689920599998</v>
      </c>
      <c r="AH626" s="62">
        <v>0.10100000000000001</v>
      </c>
      <c r="AI626" s="61">
        <v>375.43268866800003</v>
      </c>
      <c r="AJ626" s="61">
        <v>187.12813164400001</v>
      </c>
      <c r="AK626" s="63">
        <f>AJ626/AI626</f>
        <v>0.49843324061075522</v>
      </c>
      <c r="AL626" s="73">
        <v>120.6</v>
      </c>
      <c r="AM626" s="74">
        <v>0.69616900000000004</v>
      </c>
      <c r="AN626" s="74">
        <v>0.69323199999999996</v>
      </c>
      <c r="AO626" s="76" t="s">
        <v>90</v>
      </c>
      <c r="AP626" s="75">
        <v>3.3600045511000001E-2</v>
      </c>
      <c r="AQ626" s="75">
        <v>5.5701153533499997E-2</v>
      </c>
      <c r="AR626" s="75">
        <v>0.230616039695</v>
      </c>
      <c r="AS626" s="75">
        <v>0.223431265095</v>
      </c>
      <c r="AT626" s="75">
        <v>0.20981738339</v>
      </c>
      <c r="AU626" s="75">
        <v>0.188647651877</v>
      </c>
      <c r="AV626" s="75">
        <v>5.1404214299699998E-2</v>
      </c>
      <c r="AW626" s="61">
        <v>0</v>
      </c>
      <c r="AX626" s="61">
        <v>0</v>
      </c>
      <c r="AY626" s="61">
        <v>0</v>
      </c>
      <c r="AZ626" s="61">
        <v>0</v>
      </c>
      <c r="BA626" s="61">
        <v>0</v>
      </c>
      <c r="BB626" s="61">
        <f>SUM(AW626:BA626)</f>
        <v>0</v>
      </c>
      <c r="BC626" s="61">
        <f>BA626-AW626</f>
        <v>0</v>
      </c>
      <c r="BD626" s="62">
        <v>0</v>
      </c>
      <c r="BE626" s="67">
        <f>IF(K626&lt;BE$6,1,0)</f>
        <v>1</v>
      </c>
      <c r="BF626" s="67">
        <f>+IF(AND(K626&gt;=BF$5,K626&lt;BF$6),1,0)</f>
        <v>0</v>
      </c>
      <c r="BG626" s="67">
        <f>+IF(AND(K626&gt;=BG$5,K626&lt;BG$6),1,0)</f>
        <v>0</v>
      </c>
      <c r="BH626" s="67">
        <f>+IF(AND(K626&gt;=BH$5,K626&lt;BH$6),1,0)</f>
        <v>0</v>
      </c>
      <c r="BI626" s="67">
        <f>+IF(K626&gt;=BI$6,1,0)</f>
        <v>0</v>
      </c>
      <c r="BJ626" s="67">
        <f>IF(M626&lt;BJ$6,1,0)</f>
        <v>0</v>
      </c>
      <c r="BK626" s="67">
        <f>+IF(AND(M626&gt;=BK$5,M626&lt;BK$6),1,0)</f>
        <v>0</v>
      </c>
      <c r="BL626" s="67">
        <f>+IF(AND(M626&gt;=BL$5,M626&lt;BL$6),1,0)</f>
        <v>0</v>
      </c>
      <c r="BM626" s="67">
        <f>+IF(AND(M626&gt;=BM$5,M626&lt;BM$6),1,0)</f>
        <v>0</v>
      </c>
      <c r="BN626" s="67">
        <f>+IF(M626&gt;=BN$6,1,0)</f>
        <v>1</v>
      </c>
      <c r="BO626" s="67" t="str">
        <f>+IF(M626&gt;=BO$6,"YES","NO")</f>
        <v>YES</v>
      </c>
      <c r="BP626" s="67" t="str">
        <f>+IF(K626&gt;=BP$6,"YES","NO")</f>
        <v>NO</v>
      </c>
      <c r="BQ626" s="67" t="str">
        <f>+IF(ISERROR(VLOOKUP(E626,'[1]Hi Tech List (2020)'!$A$2:$B$84,1,FALSE)),"NO","YES")</f>
        <v>NO</v>
      </c>
      <c r="BR626" s="67" t="str">
        <f>IF(AL626&gt;=BR$6,"YES","NO")</f>
        <v>YES</v>
      </c>
      <c r="BS626" s="67" t="str">
        <f>IF(AB626&gt;BS$6,"YES","NO")</f>
        <v>NO</v>
      </c>
      <c r="BT626" s="67" t="str">
        <f>IF(AC626&gt;BT$6,"YES","NO")</f>
        <v>NO</v>
      </c>
      <c r="BU626" s="67" t="str">
        <f>IF(AD626&gt;BU$6,"YES","NO")</f>
        <v>YES</v>
      </c>
      <c r="BV626" s="67" t="str">
        <f>IF(OR(BS626="YES",BT626="YES",BU626="YES"),"YES","NO")</f>
        <v>YES</v>
      </c>
      <c r="BW626" s="67" t="str">
        <f>+IF(BE626=1,BE$8,IF(BF626=1,BF$8,IF(BG626=1,BG$8,IF(BH626=1,BH$8,BI$8))))</f>
        <v>&lt;$15</v>
      </c>
      <c r="BX626" s="67" t="str">
        <f>+IF(BJ626=1,BJ$8,IF(BK626=1,BK$8,IF(BL626=1,BL$8,IF(BM626=1,BM$8,BN$8))))</f>
        <v>&gt;$30</v>
      </c>
    </row>
    <row r="627" spans="1:76" hidden="1" x14ac:dyDescent="0.2">
      <c r="A627" s="77" t="str">
        <f t="shared" si="40"/>
        <v>51-0000</v>
      </c>
      <c r="B627" s="77" t="str">
        <f>VLOOKUP(A627,'[1]2- &amp; 3-digit SOC'!$A$1:$B$121,2,FALSE)</f>
        <v>Production Occupations</v>
      </c>
      <c r="C627" s="77" t="str">
        <f t="shared" si="41"/>
        <v>51-0000 Production Occupations</v>
      </c>
      <c r="D627" s="77" t="str">
        <f t="shared" si="42"/>
        <v>51-2000</v>
      </c>
      <c r="E627" s="77" t="str">
        <f>VLOOKUP(D627,'[1]2- &amp; 3-digit SOC'!$A$1:$B$121,2,FALSE)</f>
        <v>Assemblers and Fabricators</v>
      </c>
      <c r="F627" s="77" t="str">
        <f t="shared" si="43"/>
        <v>51-2000 Assemblers and Fabricators</v>
      </c>
      <c r="G627" s="77" t="s">
        <v>1953</v>
      </c>
      <c r="H627" s="77" t="s">
        <v>1954</v>
      </c>
      <c r="I627" s="77" t="s">
        <v>1955</v>
      </c>
      <c r="J627" s="78" t="str">
        <f>CONCATENATE(H627, " (", R627, ")")</f>
        <v>Timing Device Assemblers and Adjusters (Insf. Data)</v>
      </c>
      <c r="K627" s="80">
        <v>0</v>
      </c>
      <c r="L627" s="76" t="s">
        <v>90</v>
      </c>
      <c r="M627" s="80">
        <v>0</v>
      </c>
      <c r="N627" s="76" t="s">
        <v>90</v>
      </c>
      <c r="O627" s="76" t="s">
        <v>90</v>
      </c>
      <c r="P627" s="76" t="s">
        <v>90</v>
      </c>
      <c r="Q627" s="71" t="s">
        <v>90</v>
      </c>
      <c r="R627" s="71" t="str">
        <f>TEXT(Q627, "$#,###")</f>
        <v>Insf. Data</v>
      </c>
      <c r="S627" s="68" t="s">
        <v>307</v>
      </c>
      <c r="T627" s="68" t="s">
        <v>8</v>
      </c>
      <c r="U627" s="68" t="s">
        <v>85</v>
      </c>
      <c r="V627" s="76" t="s">
        <v>90</v>
      </c>
      <c r="W627" s="76" t="s">
        <v>90</v>
      </c>
      <c r="X627" s="76" t="s">
        <v>90</v>
      </c>
      <c r="Y627" s="76" t="s">
        <v>90</v>
      </c>
      <c r="Z627" s="76" t="s">
        <v>90</v>
      </c>
      <c r="AA627" s="76" t="s">
        <v>90</v>
      </c>
      <c r="AB627" s="80" t="s">
        <v>90</v>
      </c>
      <c r="AC627" s="80" t="s">
        <v>90</v>
      </c>
      <c r="AD627" s="80" t="s">
        <v>90</v>
      </c>
      <c r="AE627" s="61">
        <v>0.61541188382199996</v>
      </c>
      <c r="AF627" s="76" t="s">
        <v>90</v>
      </c>
      <c r="AG627" s="76" t="s">
        <v>90</v>
      </c>
      <c r="AH627" s="76" t="s">
        <v>90</v>
      </c>
      <c r="AI627" s="76" t="s">
        <v>90</v>
      </c>
      <c r="AJ627" s="76" t="s">
        <v>90</v>
      </c>
      <c r="AK627" s="79" t="s">
        <v>90</v>
      </c>
      <c r="AL627" s="73">
        <v>117.2</v>
      </c>
      <c r="AM627" s="74">
        <v>0.152611</v>
      </c>
      <c r="AN627" s="74">
        <v>0.161853</v>
      </c>
      <c r="AO627" s="76" t="s">
        <v>90</v>
      </c>
      <c r="AP627" s="76" t="s">
        <v>90</v>
      </c>
      <c r="AQ627" s="76" t="s">
        <v>90</v>
      </c>
      <c r="AR627" s="76" t="s">
        <v>90</v>
      </c>
      <c r="AS627" s="76" t="s">
        <v>90</v>
      </c>
      <c r="AT627" s="76" t="s">
        <v>90</v>
      </c>
      <c r="AU627" s="76" t="s">
        <v>90</v>
      </c>
      <c r="AV627" s="76" t="s">
        <v>90</v>
      </c>
      <c r="AW627" s="61">
        <v>0</v>
      </c>
      <c r="AX627" s="61">
        <v>0</v>
      </c>
      <c r="AY627" s="61">
        <v>0</v>
      </c>
      <c r="AZ627" s="61">
        <v>0</v>
      </c>
      <c r="BA627" s="61">
        <v>0</v>
      </c>
      <c r="BB627" s="61">
        <f>SUM(AW627:BA627)</f>
        <v>0</v>
      </c>
      <c r="BC627" s="61">
        <f>BA627-AW627</f>
        <v>0</v>
      </c>
      <c r="BD627" s="62">
        <v>0</v>
      </c>
      <c r="BE627" s="67">
        <f>IF(K627&lt;BE$6,1,0)</f>
        <v>1</v>
      </c>
      <c r="BF627" s="67">
        <f>+IF(AND(K627&gt;=BF$5,K627&lt;BF$6),1,0)</f>
        <v>0</v>
      </c>
      <c r="BG627" s="67">
        <f>+IF(AND(K627&gt;=BG$5,K627&lt;BG$6),1,0)</f>
        <v>0</v>
      </c>
      <c r="BH627" s="67">
        <f>+IF(AND(K627&gt;=BH$5,K627&lt;BH$6),1,0)</f>
        <v>0</v>
      </c>
      <c r="BI627" s="67">
        <f>+IF(K627&gt;=BI$6,1,0)</f>
        <v>0</v>
      </c>
      <c r="BJ627" s="67">
        <f>IF(M627&lt;BJ$6,1,0)</f>
        <v>1</v>
      </c>
      <c r="BK627" s="67">
        <f>+IF(AND(M627&gt;=BK$5,M627&lt;BK$6),1,0)</f>
        <v>0</v>
      </c>
      <c r="BL627" s="67">
        <f>+IF(AND(M627&gt;=BL$5,M627&lt;BL$6),1,0)</f>
        <v>0</v>
      </c>
      <c r="BM627" s="67">
        <f>+IF(AND(M627&gt;=BM$5,M627&lt;BM$6),1,0)</f>
        <v>0</v>
      </c>
      <c r="BN627" s="67">
        <f>+IF(M627&gt;=BN$6,1,0)</f>
        <v>0</v>
      </c>
      <c r="BO627" s="67" t="str">
        <f>+IF(M627&gt;=BO$6,"YES","NO")</f>
        <v>NO</v>
      </c>
      <c r="BP627" s="67" t="str">
        <f>+IF(K627&gt;=BP$6,"YES","NO")</f>
        <v>NO</v>
      </c>
      <c r="BQ627" s="67" t="str">
        <f>+IF(ISERROR(VLOOKUP(E627,'[1]Hi Tech List (2020)'!$A$2:$B$84,1,FALSE)),"NO","YES")</f>
        <v>NO</v>
      </c>
      <c r="BR627" s="67" t="str">
        <f>IF(AL627&gt;=BR$6,"YES","NO")</f>
        <v>YES</v>
      </c>
      <c r="BS627" s="67" t="str">
        <f>IF(AB627&gt;BS$6,"YES","NO")</f>
        <v>YES</v>
      </c>
      <c r="BT627" s="67" t="str">
        <f>IF(AC627&gt;BT$6,"YES","NO")</f>
        <v>YES</v>
      </c>
      <c r="BU627" s="67" t="str">
        <f>IF(AD627&gt;BU$6,"YES","NO")</f>
        <v>YES</v>
      </c>
      <c r="BV627" s="67" t="str">
        <f>IF(OR(BS627="YES",BT627="YES",BU627="YES"),"YES","NO")</f>
        <v>YES</v>
      </c>
      <c r="BW627" s="67" t="str">
        <f>+IF(BE627=1,BE$8,IF(BF627=1,BF$8,IF(BG627=1,BG$8,IF(BH627=1,BH$8,BI$8))))</f>
        <v>&lt;$15</v>
      </c>
      <c r="BX627" s="67" t="str">
        <f>+IF(BJ627=1,BJ$8,IF(BK627=1,BK$8,IF(BL627=1,BL$8,IF(BM627=1,BM$8,BN$8))))</f>
        <v>&lt;$15</v>
      </c>
    </row>
    <row r="628" spans="1:76" hidden="1" x14ac:dyDescent="0.2">
      <c r="A628" s="77" t="str">
        <f t="shared" si="40"/>
        <v>51-0000</v>
      </c>
      <c r="B628" s="77" t="str">
        <f>VLOOKUP(A628,'[1]2- &amp; 3-digit SOC'!$A$1:$B$121,2,FALSE)</f>
        <v>Production Occupations</v>
      </c>
      <c r="C628" s="77" t="str">
        <f t="shared" si="41"/>
        <v>51-0000 Production Occupations</v>
      </c>
      <c r="D628" s="77" t="str">
        <f t="shared" si="42"/>
        <v>51-2000</v>
      </c>
      <c r="E628" s="77" t="str">
        <f>VLOOKUP(D628,'[1]2- &amp; 3-digit SOC'!$A$1:$B$121,2,FALSE)</f>
        <v>Assemblers and Fabricators</v>
      </c>
      <c r="F628" s="77" t="str">
        <f t="shared" si="43"/>
        <v>51-2000 Assemblers and Fabricators</v>
      </c>
      <c r="G628" s="77" t="s">
        <v>1956</v>
      </c>
      <c r="H628" s="77" t="s">
        <v>1957</v>
      </c>
      <c r="I628" s="77" t="s">
        <v>1958</v>
      </c>
      <c r="J628" s="78" t="str">
        <f>CONCATENATE(H628, " (", R628, ")")</f>
        <v>Miscellaneous Assemblers and Fabricators ($29,372)</v>
      </c>
      <c r="K628" s="70">
        <v>9.8845821841500001</v>
      </c>
      <c r="L628" s="70">
        <v>11.356740609499999</v>
      </c>
      <c r="M628" s="70">
        <v>14.121006772299999</v>
      </c>
      <c r="N628" s="70">
        <v>16.284108487400001</v>
      </c>
      <c r="O628" s="70">
        <v>18.729027910500001</v>
      </c>
      <c r="P628" s="70">
        <v>27.566697101700001</v>
      </c>
      <c r="Q628" s="71">
        <v>29371.694086399999</v>
      </c>
      <c r="R628" s="71" t="str">
        <f>TEXT(Q628, "$#,###")</f>
        <v>$29,372</v>
      </c>
      <c r="S628" s="68" t="s">
        <v>307</v>
      </c>
      <c r="T628" s="68" t="s">
        <v>8</v>
      </c>
      <c r="U628" s="68" t="s">
        <v>85</v>
      </c>
      <c r="V628" s="61">
        <v>28969.0406133</v>
      </c>
      <c r="W628" s="61">
        <v>29693.440302899999</v>
      </c>
      <c r="X628" s="61">
        <f>W628-V628</f>
        <v>724.39968959999896</v>
      </c>
      <c r="Y628" s="72">
        <f>X628/V628</f>
        <v>2.500599516807675E-2</v>
      </c>
      <c r="Z628" s="61">
        <v>29693.440302899999</v>
      </c>
      <c r="AA628" s="61">
        <v>29426.023071899999</v>
      </c>
      <c r="AB628" s="61">
        <f>AA628-Z628</f>
        <v>-267.41723099999945</v>
      </c>
      <c r="AC628" s="72">
        <f>AB628/Z628</f>
        <v>-9.0059362698327091E-3</v>
      </c>
      <c r="AD628" s="61">
        <v>11328.5535076</v>
      </c>
      <c r="AE628" s="61">
        <v>2832.1383769099998</v>
      </c>
      <c r="AF628" s="61">
        <v>8377.0756973799998</v>
      </c>
      <c r="AG628" s="61">
        <v>2792.3585657899998</v>
      </c>
      <c r="AH628" s="62">
        <v>9.4233676481199999E-2</v>
      </c>
      <c r="AI628" s="61">
        <v>29657.513311300001</v>
      </c>
      <c r="AJ628" s="61">
        <v>29399.727114400001</v>
      </c>
      <c r="AK628" s="63">
        <f>AJ628/AI628</f>
        <v>0.99130789577014944</v>
      </c>
      <c r="AL628" s="73">
        <v>112.6</v>
      </c>
      <c r="AM628" s="74">
        <v>0.91024499999999997</v>
      </c>
      <c r="AN628" s="74">
        <v>0.90193100000000004</v>
      </c>
      <c r="AO628" s="75">
        <v>6.3592249634399998E-3</v>
      </c>
      <c r="AP628" s="75">
        <v>4.1161335825799998E-2</v>
      </c>
      <c r="AQ628" s="75">
        <v>5.8643258273099998E-2</v>
      </c>
      <c r="AR628" s="75">
        <v>0.22770209822000001</v>
      </c>
      <c r="AS628" s="75">
        <v>0.226227564366</v>
      </c>
      <c r="AT628" s="75">
        <v>0.22034359349999999</v>
      </c>
      <c r="AU628" s="75">
        <v>0.171683584177</v>
      </c>
      <c r="AV628" s="75">
        <v>4.7879340675100003E-2</v>
      </c>
      <c r="AW628" s="61">
        <v>0</v>
      </c>
      <c r="AX628" s="61">
        <v>0</v>
      </c>
      <c r="AY628" s="61">
        <v>0</v>
      </c>
      <c r="AZ628" s="61">
        <v>0</v>
      </c>
      <c r="BA628" s="61">
        <v>0</v>
      </c>
      <c r="BB628" s="61">
        <f>SUM(AW628:BA628)</f>
        <v>0</v>
      </c>
      <c r="BC628" s="61">
        <f>BA628-AW628</f>
        <v>0</v>
      </c>
      <c r="BD628" s="62">
        <v>0</v>
      </c>
      <c r="BE628" s="67">
        <f>IF(K628&lt;BE$6,1,0)</f>
        <v>1</v>
      </c>
      <c r="BF628" s="67">
        <f>+IF(AND(K628&gt;=BF$5,K628&lt;BF$6),1,0)</f>
        <v>0</v>
      </c>
      <c r="BG628" s="67">
        <f>+IF(AND(K628&gt;=BG$5,K628&lt;BG$6),1,0)</f>
        <v>0</v>
      </c>
      <c r="BH628" s="67">
        <f>+IF(AND(K628&gt;=BH$5,K628&lt;BH$6),1,0)</f>
        <v>0</v>
      </c>
      <c r="BI628" s="67">
        <f>+IF(K628&gt;=BI$6,1,0)</f>
        <v>0</v>
      </c>
      <c r="BJ628" s="67">
        <f>IF(M628&lt;BJ$6,1,0)</f>
        <v>1</v>
      </c>
      <c r="BK628" s="67">
        <f>+IF(AND(M628&gt;=BK$5,M628&lt;BK$6),1,0)</f>
        <v>0</v>
      </c>
      <c r="BL628" s="67">
        <f>+IF(AND(M628&gt;=BL$5,M628&lt;BL$6),1,0)</f>
        <v>0</v>
      </c>
      <c r="BM628" s="67">
        <f>+IF(AND(M628&gt;=BM$5,M628&lt;BM$6),1,0)</f>
        <v>0</v>
      </c>
      <c r="BN628" s="67">
        <f>+IF(M628&gt;=BN$6,1,0)</f>
        <v>0</v>
      </c>
      <c r="BO628" s="67" t="str">
        <f>+IF(M628&gt;=BO$6,"YES","NO")</f>
        <v>NO</v>
      </c>
      <c r="BP628" s="67" t="str">
        <f>+IF(K628&gt;=BP$6,"YES","NO")</f>
        <v>NO</v>
      </c>
      <c r="BQ628" s="67" t="str">
        <f>+IF(ISERROR(VLOOKUP(E628,'[1]Hi Tech List (2020)'!$A$2:$B$84,1,FALSE)),"NO","YES")</f>
        <v>NO</v>
      </c>
      <c r="BR628" s="67" t="str">
        <f>IF(AL628&gt;=BR$6,"YES","NO")</f>
        <v>YES</v>
      </c>
      <c r="BS628" s="67" t="str">
        <f>IF(AB628&gt;BS$6,"YES","NO")</f>
        <v>NO</v>
      </c>
      <c r="BT628" s="67" t="str">
        <f>IF(AC628&gt;BT$6,"YES","NO")</f>
        <v>NO</v>
      </c>
      <c r="BU628" s="67" t="str">
        <f>IF(AD628&gt;BU$6,"YES","NO")</f>
        <v>YES</v>
      </c>
      <c r="BV628" s="67" t="str">
        <f>IF(OR(BS628="YES",BT628="YES",BU628="YES"),"YES","NO")</f>
        <v>YES</v>
      </c>
      <c r="BW628" s="67" t="str">
        <f>+IF(BE628=1,BE$8,IF(BF628=1,BF$8,IF(BG628=1,BG$8,IF(BH628=1,BH$8,BI$8))))</f>
        <v>&lt;$15</v>
      </c>
      <c r="BX628" s="67" t="str">
        <f>+IF(BJ628=1,BJ$8,IF(BK628=1,BK$8,IF(BL628=1,BL$8,IF(BM628=1,BM$8,BN$8))))</f>
        <v>&lt;$15</v>
      </c>
    </row>
    <row r="629" spans="1:76" hidden="1" x14ac:dyDescent="0.2">
      <c r="A629" s="77" t="str">
        <f t="shared" si="40"/>
        <v>51-0000</v>
      </c>
      <c r="B629" s="77" t="str">
        <f>VLOOKUP(A629,'[1]2- &amp; 3-digit SOC'!$A$1:$B$121,2,FALSE)</f>
        <v>Production Occupations</v>
      </c>
      <c r="C629" s="77" t="str">
        <f t="shared" si="41"/>
        <v>51-0000 Production Occupations</v>
      </c>
      <c r="D629" s="77" t="str">
        <f t="shared" si="42"/>
        <v>51-3000</v>
      </c>
      <c r="E629" s="77" t="str">
        <f>VLOOKUP(D629,'[1]2- &amp; 3-digit SOC'!$A$1:$B$121,2,FALSE)</f>
        <v>Food Processing Workers</v>
      </c>
      <c r="F629" s="77" t="str">
        <f t="shared" si="43"/>
        <v>51-3000 Food Processing Workers</v>
      </c>
      <c r="G629" s="77" t="s">
        <v>1959</v>
      </c>
      <c r="H629" s="77" t="s">
        <v>1960</v>
      </c>
      <c r="I629" s="77" t="s">
        <v>1961</v>
      </c>
      <c r="J629" s="78" t="str">
        <f>CONCATENATE(H629, " (", R629, ")")</f>
        <v>Bakers ($24,374)</v>
      </c>
      <c r="K629" s="70">
        <v>9.3411245555800004</v>
      </c>
      <c r="L629" s="70">
        <v>10.2234044721</v>
      </c>
      <c r="M629" s="70">
        <v>11.7180520169</v>
      </c>
      <c r="N629" s="70">
        <v>13.0756192157</v>
      </c>
      <c r="O629" s="70">
        <v>14.506743870599999</v>
      </c>
      <c r="P629" s="70">
        <v>18.172672702100002</v>
      </c>
      <c r="Q629" s="71">
        <v>24373.5481951</v>
      </c>
      <c r="R629" s="71" t="str">
        <f>TEXT(Q629, "$#,###")</f>
        <v>$24,374</v>
      </c>
      <c r="S629" s="68" t="s">
        <v>484</v>
      </c>
      <c r="T629" s="68" t="s">
        <v>8</v>
      </c>
      <c r="U629" s="68" t="s">
        <v>648</v>
      </c>
      <c r="V629" s="61">
        <v>5319.0604087000002</v>
      </c>
      <c r="W629" s="61">
        <v>5549.6020584300004</v>
      </c>
      <c r="X629" s="61">
        <f>W629-V629</f>
        <v>230.54164973000024</v>
      </c>
      <c r="Y629" s="72">
        <f>X629/V629</f>
        <v>4.3342551506450284E-2</v>
      </c>
      <c r="Z629" s="61">
        <v>5549.6020584300004</v>
      </c>
      <c r="AA629" s="61">
        <v>5748.1159297499999</v>
      </c>
      <c r="AB629" s="61">
        <f>AA629-Z629</f>
        <v>198.51387131999945</v>
      </c>
      <c r="AC629" s="72">
        <f>AB629/Z629</f>
        <v>3.5770829913552335E-2</v>
      </c>
      <c r="AD629" s="61">
        <v>2991.45655369</v>
      </c>
      <c r="AE629" s="61">
        <v>747.86413842100001</v>
      </c>
      <c r="AF629" s="61">
        <v>2058.35975964</v>
      </c>
      <c r="AG629" s="61">
        <v>686.11991987900001</v>
      </c>
      <c r="AH629" s="62">
        <v>0.122</v>
      </c>
      <c r="AI629" s="61">
        <v>5446.8035007500002</v>
      </c>
      <c r="AJ629" s="61">
        <v>4499.9623804100002</v>
      </c>
      <c r="AK629" s="63">
        <f>AJ629/AI629</f>
        <v>0.82616572817256495</v>
      </c>
      <c r="AL629" s="73">
        <v>121.9</v>
      </c>
      <c r="AM629" s="74">
        <v>1.148865</v>
      </c>
      <c r="AN629" s="74">
        <v>1.1485460000000001</v>
      </c>
      <c r="AO629" s="75">
        <v>2.2065242899100002E-2</v>
      </c>
      <c r="AP629" s="75">
        <v>5.7857942308699999E-2</v>
      </c>
      <c r="AQ629" s="75">
        <v>6.3620785723499995E-2</v>
      </c>
      <c r="AR629" s="75">
        <v>0.20747450992800001</v>
      </c>
      <c r="AS629" s="75">
        <v>0.22028262572599999</v>
      </c>
      <c r="AT629" s="75">
        <v>0.20493884345499999</v>
      </c>
      <c r="AU629" s="75">
        <v>0.15230002798</v>
      </c>
      <c r="AV629" s="75">
        <v>7.1460021979499994E-2</v>
      </c>
      <c r="AW629" s="61">
        <v>158</v>
      </c>
      <c r="AX629" s="61">
        <v>168</v>
      </c>
      <c r="AY629" s="61">
        <v>163</v>
      </c>
      <c r="AZ629" s="61">
        <v>93</v>
      </c>
      <c r="BA629" s="61">
        <v>100</v>
      </c>
      <c r="BB629" s="61">
        <f>SUM(AW629:BA629)</f>
        <v>682</v>
      </c>
      <c r="BC629" s="61">
        <f>BA629-AW629</f>
        <v>-58</v>
      </c>
      <c r="BD629" s="62">
        <f>BC629/AW629</f>
        <v>-0.36708860759493672</v>
      </c>
      <c r="BE629" s="67">
        <f>IF(K629&lt;BE$6,1,0)</f>
        <v>1</v>
      </c>
      <c r="BF629" s="67">
        <f>+IF(AND(K629&gt;=BF$5,K629&lt;BF$6),1,0)</f>
        <v>0</v>
      </c>
      <c r="BG629" s="67">
        <f>+IF(AND(K629&gt;=BG$5,K629&lt;BG$6),1,0)</f>
        <v>0</v>
      </c>
      <c r="BH629" s="67">
        <f>+IF(AND(K629&gt;=BH$5,K629&lt;BH$6),1,0)</f>
        <v>0</v>
      </c>
      <c r="BI629" s="67">
        <f>+IF(K629&gt;=BI$6,1,0)</f>
        <v>0</v>
      </c>
      <c r="BJ629" s="67">
        <f>IF(M629&lt;BJ$6,1,0)</f>
        <v>1</v>
      </c>
      <c r="BK629" s="67">
        <f>+IF(AND(M629&gt;=BK$5,M629&lt;BK$6),1,0)</f>
        <v>0</v>
      </c>
      <c r="BL629" s="67">
        <f>+IF(AND(M629&gt;=BL$5,M629&lt;BL$6),1,0)</f>
        <v>0</v>
      </c>
      <c r="BM629" s="67">
        <f>+IF(AND(M629&gt;=BM$5,M629&lt;BM$6),1,0)</f>
        <v>0</v>
      </c>
      <c r="BN629" s="67">
        <f>+IF(M629&gt;=BN$6,1,0)</f>
        <v>0</v>
      </c>
      <c r="BO629" s="67" t="str">
        <f>+IF(M629&gt;=BO$6,"YES","NO")</f>
        <v>NO</v>
      </c>
      <c r="BP629" s="67" t="str">
        <f>+IF(K629&gt;=BP$6,"YES","NO")</f>
        <v>NO</v>
      </c>
      <c r="BQ629" s="67" t="str">
        <f>+IF(ISERROR(VLOOKUP(E629,'[1]Hi Tech List (2020)'!$A$2:$B$84,1,FALSE)),"NO","YES")</f>
        <v>NO</v>
      </c>
      <c r="BR629" s="67" t="str">
        <f>IF(AL629&gt;=BR$6,"YES","NO")</f>
        <v>YES</v>
      </c>
      <c r="BS629" s="67" t="str">
        <f>IF(AB629&gt;BS$6,"YES","NO")</f>
        <v>YES</v>
      </c>
      <c r="BT629" s="67" t="str">
        <f>IF(AC629&gt;BT$6,"YES","NO")</f>
        <v>NO</v>
      </c>
      <c r="BU629" s="67" t="str">
        <f>IF(AD629&gt;BU$6,"YES","NO")</f>
        <v>YES</v>
      </c>
      <c r="BV629" s="67" t="str">
        <f>IF(OR(BS629="YES",BT629="YES",BU629="YES"),"YES","NO")</f>
        <v>YES</v>
      </c>
      <c r="BW629" s="67" t="str">
        <f>+IF(BE629=1,BE$8,IF(BF629=1,BF$8,IF(BG629=1,BG$8,IF(BH629=1,BH$8,BI$8))))</f>
        <v>&lt;$15</v>
      </c>
      <c r="BX629" s="67" t="str">
        <f>+IF(BJ629=1,BJ$8,IF(BK629=1,BK$8,IF(BL629=1,BL$8,IF(BM629=1,BM$8,BN$8))))</f>
        <v>&lt;$15</v>
      </c>
    </row>
    <row r="630" spans="1:76" hidden="1" x14ac:dyDescent="0.2">
      <c r="A630" s="77" t="str">
        <f t="shared" si="40"/>
        <v>51-0000</v>
      </c>
      <c r="B630" s="77" t="str">
        <f>VLOOKUP(A630,'[1]2- &amp; 3-digit SOC'!$A$1:$B$121,2,FALSE)</f>
        <v>Production Occupations</v>
      </c>
      <c r="C630" s="77" t="str">
        <f t="shared" si="41"/>
        <v>51-0000 Production Occupations</v>
      </c>
      <c r="D630" s="77" t="str">
        <f t="shared" si="42"/>
        <v>51-3000</v>
      </c>
      <c r="E630" s="77" t="str">
        <f>VLOOKUP(D630,'[1]2- &amp; 3-digit SOC'!$A$1:$B$121,2,FALSE)</f>
        <v>Food Processing Workers</v>
      </c>
      <c r="F630" s="77" t="str">
        <f t="shared" si="43"/>
        <v>51-3000 Food Processing Workers</v>
      </c>
      <c r="G630" s="77" t="s">
        <v>1962</v>
      </c>
      <c r="H630" s="77" t="s">
        <v>1963</v>
      </c>
      <c r="I630" s="77" t="s">
        <v>1964</v>
      </c>
      <c r="J630" s="78" t="str">
        <f>CONCATENATE(H630, " (", R630, ")")</f>
        <v>Butchers and Meat Cutters ($24,939)</v>
      </c>
      <c r="K630" s="70">
        <v>8.5468210576299999</v>
      </c>
      <c r="L630" s="70">
        <v>9.8469546690899996</v>
      </c>
      <c r="M630" s="70">
        <v>11.9900671549</v>
      </c>
      <c r="N630" s="70">
        <v>13.464257787899999</v>
      </c>
      <c r="O630" s="70">
        <v>15.674575386400001</v>
      </c>
      <c r="P630" s="70">
        <v>20.337939743500002</v>
      </c>
      <c r="Q630" s="71">
        <v>24939.3396822</v>
      </c>
      <c r="R630" s="71" t="str">
        <f>TEXT(Q630, "$#,###")</f>
        <v>$24,939</v>
      </c>
      <c r="S630" s="68" t="s">
        <v>484</v>
      </c>
      <c r="T630" s="68" t="s">
        <v>8</v>
      </c>
      <c r="U630" s="68" t="s">
        <v>648</v>
      </c>
      <c r="V630" s="61">
        <v>3248.23112107</v>
      </c>
      <c r="W630" s="61">
        <v>3280.93854917</v>
      </c>
      <c r="X630" s="61">
        <f>W630-V630</f>
        <v>32.707428100000016</v>
      </c>
      <c r="Y630" s="72">
        <f>X630/V630</f>
        <v>1.0069304455535744E-2</v>
      </c>
      <c r="Z630" s="61">
        <v>3280.93854917</v>
      </c>
      <c r="AA630" s="61">
        <v>3396.9273787699999</v>
      </c>
      <c r="AB630" s="61">
        <f>AA630-Z630</f>
        <v>115.98882959999992</v>
      </c>
      <c r="AC630" s="72">
        <f>AB630/Z630</f>
        <v>3.5352332224979452E-2</v>
      </c>
      <c r="AD630" s="61">
        <v>1555.26186979</v>
      </c>
      <c r="AE630" s="61">
        <v>388.815467447</v>
      </c>
      <c r="AF630" s="61">
        <v>1056.80572224</v>
      </c>
      <c r="AG630" s="61">
        <v>352.26857407900002</v>
      </c>
      <c r="AH630" s="62">
        <v>0.106</v>
      </c>
      <c r="AI630" s="61">
        <v>3227.4788176500001</v>
      </c>
      <c r="AJ630" s="61">
        <v>2144.5351538599998</v>
      </c>
      <c r="AK630" s="63">
        <f>AJ630/AI630</f>
        <v>0.66446141865664798</v>
      </c>
      <c r="AL630" s="73">
        <v>114.4</v>
      </c>
      <c r="AM630" s="74">
        <v>0.94051899999999999</v>
      </c>
      <c r="AN630" s="74">
        <v>0.94153900000000001</v>
      </c>
      <c r="AO630" s="75">
        <v>1.2566221699200001E-2</v>
      </c>
      <c r="AP630" s="75">
        <v>4.36270385771E-2</v>
      </c>
      <c r="AQ630" s="75">
        <v>5.2724827334899999E-2</v>
      </c>
      <c r="AR630" s="75">
        <v>0.206265311571</v>
      </c>
      <c r="AS630" s="75">
        <v>0.2112764419</v>
      </c>
      <c r="AT630" s="75">
        <v>0.214393017046</v>
      </c>
      <c r="AU630" s="75">
        <v>0.182535210398</v>
      </c>
      <c r="AV630" s="75">
        <v>7.6611931472800002E-2</v>
      </c>
      <c r="AW630" s="61">
        <v>0</v>
      </c>
      <c r="AX630" s="61">
        <v>0</v>
      </c>
      <c r="AY630" s="61">
        <v>0</v>
      </c>
      <c r="AZ630" s="61">
        <v>0</v>
      </c>
      <c r="BA630" s="61">
        <v>0</v>
      </c>
      <c r="BB630" s="61">
        <f>SUM(AW630:BA630)</f>
        <v>0</v>
      </c>
      <c r="BC630" s="61">
        <f>BA630-AW630</f>
        <v>0</v>
      </c>
      <c r="BD630" s="62">
        <v>0</v>
      </c>
      <c r="BE630" s="67">
        <f>IF(K630&lt;BE$6,1,0)</f>
        <v>1</v>
      </c>
      <c r="BF630" s="67">
        <f>+IF(AND(K630&gt;=BF$5,K630&lt;BF$6),1,0)</f>
        <v>0</v>
      </c>
      <c r="BG630" s="67">
        <f>+IF(AND(K630&gt;=BG$5,K630&lt;BG$6),1,0)</f>
        <v>0</v>
      </c>
      <c r="BH630" s="67">
        <f>+IF(AND(K630&gt;=BH$5,K630&lt;BH$6),1,0)</f>
        <v>0</v>
      </c>
      <c r="BI630" s="67">
        <f>+IF(K630&gt;=BI$6,1,0)</f>
        <v>0</v>
      </c>
      <c r="BJ630" s="67">
        <f>IF(M630&lt;BJ$6,1,0)</f>
        <v>1</v>
      </c>
      <c r="BK630" s="67">
        <f>+IF(AND(M630&gt;=BK$5,M630&lt;BK$6),1,0)</f>
        <v>0</v>
      </c>
      <c r="BL630" s="67">
        <f>+IF(AND(M630&gt;=BL$5,M630&lt;BL$6),1,0)</f>
        <v>0</v>
      </c>
      <c r="BM630" s="67">
        <f>+IF(AND(M630&gt;=BM$5,M630&lt;BM$6),1,0)</f>
        <v>0</v>
      </c>
      <c r="BN630" s="67">
        <f>+IF(M630&gt;=BN$6,1,0)</f>
        <v>0</v>
      </c>
      <c r="BO630" s="67" t="str">
        <f>+IF(M630&gt;=BO$6,"YES","NO")</f>
        <v>NO</v>
      </c>
      <c r="BP630" s="67" t="str">
        <f>+IF(K630&gt;=BP$6,"YES","NO")</f>
        <v>NO</v>
      </c>
      <c r="BQ630" s="67" t="str">
        <f>+IF(ISERROR(VLOOKUP(E630,'[1]Hi Tech List (2020)'!$A$2:$B$84,1,FALSE)),"NO","YES")</f>
        <v>NO</v>
      </c>
      <c r="BR630" s="67" t="str">
        <f>IF(AL630&gt;=BR$6,"YES","NO")</f>
        <v>YES</v>
      </c>
      <c r="BS630" s="67" t="str">
        <f>IF(AB630&gt;BS$6,"YES","NO")</f>
        <v>YES</v>
      </c>
      <c r="BT630" s="67" t="str">
        <f>IF(AC630&gt;BT$6,"YES","NO")</f>
        <v>NO</v>
      </c>
      <c r="BU630" s="67" t="str">
        <f>IF(AD630&gt;BU$6,"YES","NO")</f>
        <v>YES</v>
      </c>
      <c r="BV630" s="67" t="str">
        <f>IF(OR(BS630="YES",BT630="YES",BU630="YES"),"YES","NO")</f>
        <v>YES</v>
      </c>
      <c r="BW630" s="67" t="str">
        <f>+IF(BE630=1,BE$8,IF(BF630=1,BF$8,IF(BG630=1,BG$8,IF(BH630=1,BH$8,BI$8))))</f>
        <v>&lt;$15</v>
      </c>
      <c r="BX630" s="67" t="str">
        <f>+IF(BJ630=1,BJ$8,IF(BK630=1,BK$8,IF(BL630=1,BL$8,IF(BM630=1,BM$8,BN$8))))</f>
        <v>&lt;$15</v>
      </c>
    </row>
    <row r="631" spans="1:76" hidden="1" x14ac:dyDescent="0.2">
      <c r="A631" s="77" t="str">
        <f t="shared" si="40"/>
        <v>51-0000</v>
      </c>
      <c r="B631" s="77" t="str">
        <f>VLOOKUP(A631,'[1]2- &amp; 3-digit SOC'!$A$1:$B$121,2,FALSE)</f>
        <v>Production Occupations</v>
      </c>
      <c r="C631" s="77" t="str">
        <f t="shared" si="41"/>
        <v>51-0000 Production Occupations</v>
      </c>
      <c r="D631" s="77" t="str">
        <f t="shared" si="42"/>
        <v>51-3000</v>
      </c>
      <c r="E631" s="77" t="str">
        <f>VLOOKUP(D631,'[1]2- &amp; 3-digit SOC'!$A$1:$B$121,2,FALSE)</f>
        <v>Food Processing Workers</v>
      </c>
      <c r="F631" s="77" t="str">
        <f t="shared" si="43"/>
        <v>51-3000 Food Processing Workers</v>
      </c>
      <c r="G631" s="77" t="s">
        <v>1965</v>
      </c>
      <c r="H631" s="77" t="s">
        <v>1966</v>
      </c>
      <c r="I631" s="77" t="s">
        <v>1967</v>
      </c>
      <c r="J631" s="78" t="str">
        <f>CONCATENATE(H631, " (", R631, ")")</f>
        <v>Meat, Poultry, and Fish Cutters and Trimmers ($29,867)</v>
      </c>
      <c r="K631" s="70">
        <v>9.99559381049</v>
      </c>
      <c r="L631" s="70">
        <v>12.1442019169</v>
      </c>
      <c r="M631" s="70">
        <v>14.3589869271</v>
      </c>
      <c r="N631" s="70">
        <v>14.689214833399999</v>
      </c>
      <c r="O631" s="70">
        <v>17.435229387900002</v>
      </c>
      <c r="P631" s="70">
        <v>19.972103042099999</v>
      </c>
      <c r="Q631" s="71">
        <v>29866.6928085</v>
      </c>
      <c r="R631" s="71" t="str">
        <f>TEXT(Q631, "$#,###")</f>
        <v>$29,867</v>
      </c>
      <c r="S631" s="68" t="s">
        <v>484</v>
      </c>
      <c r="T631" s="68" t="s">
        <v>8</v>
      </c>
      <c r="U631" s="68" t="s">
        <v>317</v>
      </c>
      <c r="V631" s="61">
        <v>409.07586704599998</v>
      </c>
      <c r="W631" s="61">
        <v>393.33101925300002</v>
      </c>
      <c r="X631" s="61">
        <f>W631-V631</f>
        <v>-15.744847792999963</v>
      </c>
      <c r="Y631" s="72">
        <f>X631/V631</f>
        <v>-3.8488820928733687E-2</v>
      </c>
      <c r="Z631" s="61">
        <v>393.33101925300002</v>
      </c>
      <c r="AA631" s="61">
        <v>422.294707453</v>
      </c>
      <c r="AB631" s="61">
        <f>AA631-Z631</f>
        <v>28.963688199999979</v>
      </c>
      <c r="AC631" s="72">
        <f>AB631/Z631</f>
        <v>7.3636928648563652E-2</v>
      </c>
      <c r="AD631" s="61">
        <v>206.13343810200001</v>
      </c>
      <c r="AE631" s="61">
        <v>51.533359525400002</v>
      </c>
      <c r="AF631" s="61">
        <v>127.728604514</v>
      </c>
      <c r="AG631" s="61">
        <v>42.576201504799997</v>
      </c>
      <c r="AH631" s="62">
        <v>0.106</v>
      </c>
      <c r="AI631" s="61">
        <v>394.829090232</v>
      </c>
      <c r="AJ631" s="61">
        <v>473.31630070400001</v>
      </c>
      <c r="AK631" s="63">
        <f>AJ631/AI631</f>
        <v>1.1987878107610592</v>
      </c>
      <c r="AL631" s="73">
        <v>118.3</v>
      </c>
      <c r="AM631" s="74">
        <v>9.9134E-2</v>
      </c>
      <c r="AN631" s="74">
        <v>0.10269</v>
      </c>
      <c r="AO631" s="76" t="s">
        <v>90</v>
      </c>
      <c r="AP631" s="75">
        <v>3.7142851013600001E-2</v>
      </c>
      <c r="AQ631" s="75">
        <v>5.6370737434199999E-2</v>
      </c>
      <c r="AR631" s="75">
        <v>0.240667303754</v>
      </c>
      <c r="AS631" s="75">
        <v>0.203204236653</v>
      </c>
      <c r="AT631" s="75">
        <v>0.20916413604600001</v>
      </c>
      <c r="AU631" s="75">
        <v>0.16907691640399999</v>
      </c>
      <c r="AV631" s="75">
        <v>6.9277819995000003E-2</v>
      </c>
      <c r="AW631" s="61">
        <v>0</v>
      </c>
      <c r="AX631" s="61">
        <v>0</v>
      </c>
      <c r="AY631" s="61">
        <v>0</v>
      </c>
      <c r="AZ631" s="61">
        <v>0</v>
      </c>
      <c r="BA631" s="61">
        <v>0</v>
      </c>
      <c r="BB631" s="61">
        <f>SUM(AW631:BA631)</f>
        <v>0</v>
      </c>
      <c r="BC631" s="61">
        <f>BA631-AW631</f>
        <v>0</v>
      </c>
      <c r="BD631" s="62">
        <v>0</v>
      </c>
      <c r="BE631" s="67">
        <f>IF(K631&lt;BE$6,1,0)</f>
        <v>1</v>
      </c>
      <c r="BF631" s="67">
        <f>+IF(AND(K631&gt;=BF$5,K631&lt;BF$6),1,0)</f>
        <v>0</v>
      </c>
      <c r="BG631" s="67">
        <f>+IF(AND(K631&gt;=BG$5,K631&lt;BG$6),1,0)</f>
        <v>0</v>
      </c>
      <c r="BH631" s="67">
        <f>+IF(AND(K631&gt;=BH$5,K631&lt;BH$6),1,0)</f>
        <v>0</v>
      </c>
      <c r="BI631" s="67">
        <f>+IF(K631&gt;=BI$6,1,0)</f>
        <v>0</v>
      </c>
      <c r="BJ631" s="67">
        <f>IF(M631&lt;BJ$6,1,0)</f>
        <v>1</v>
      </c>
      <c r="BK631" s="67">
        <f>+IF(AND(M631&gt;=BK$5,M631&lt;BK$6),1,0)</f>
        <v>0</v>
      </c>
      <c r="BL631" s="67">
        <f>+IF(AND(M631&gt;=BL$5,M631&lt;BL$6),1,0)</f>
        <v>0</v>
      </c>
      <c r="BM631" s="67">
        <f>+IF(AND(M631&gt;=BM$5,M631&lt;BM$6),1,0)</f>
        <v>0</v>
      </c>
      <c r="BN631" s="67">
        <f>+IF(M631&gt;=BN$6,1,0)</f>
        <v>0</v>
      </c>
      <c r="BO631" s="67" t="str">
        <f>+IF(M631&gt;=BO$6,"YES","NO")</f>
        <v>NO</v>
      </c>
      <c r="BP631" s="67" t="str">
        <f>+IF(K631&gt;=BP$6,"YES","NO")</f>
        <v>NO</v>
      </c>
      <c r="BQ631" s="67" t="str">
        <f>+IF(ISERROR(VLOOKUP(E631,'[1]Hi Tech List (2020)'!$A$2:$B$84,1,FALSE)),"NO","YES")</f>
        <v>NO</v>
      </c>
      <c r="BR631" s="67" t="str">
        <f>IF(AL631&gt;=BR$6,"YES","NO")</f>
        <v>YES</v>
      </c>
      <c r="BS631" s="67" t="str">
        <f>IF(AB631&gt;BS$6,"YES","NO")</f>
        <v>NO</v>
      </c>
      <c r="BT631" s="67" t="str">
        <f>IF(AC631&gt;BT$6,"YES","NO")</f>
        <v>NO</v>
      </c>
      <c r="BU631" s="67" t="str">
        <f>IF(AD631&gt;BU$6,"YES","NO")</f>
        <v>YES</v>
      </c>
      <c r="BV631" s="67" t="str">
        <f>IF(OR(BS631="YES",BT631="YES",BU631="YES"),"YES","NO")</f>
        <v>YES</v>
      </c>
      <c r="BW631" s="67" t="str">
        <f>+IF(BE631=1,BE$8,IF(BF631=1,BF$8,IF(BG631=1,BG$8,IF(BH631=1,BH$8,BI$8))))</f>
        <v>&lt;$15</v>
      </c>
      <c r="BX631" s="67" t="str">
        <f>+IF(BJ631=1,BJ$8,IF(BK631=1,BK$8,IF(BL631=1,BL$8,IF(BM631=1,BM$8,BN$8))))</f>
        <v>&lt;$15</v>
      </c>
    </row>
    <row r="632" spans="1:76" hidden="1" x14ac:dyDescent="0.2">
      <c r="A632" s="77" t="str">
        <f t="shared" si="40"/>
        <v>51-0000</v>
      </c>
      <c r="B632" s="77" t="str">
        <f>VLOOKUP(A632,'[1]2- &amp; 3-digit SOC'!$A$1:$B$121,2,FALSE)</f>
        <v>Production Occupations</v>
      </c>
      <c r="C632" s="77" t="str">
        <f t="shared" si="41"/>
        <v>51-0000 Production Occupations</v>
      </c>
      <c r="D632" s="77" t="str">
        <f t="shared" si="42"/>
        <v>51-3000</v>
      </c>
      <c r="E632" s="77" t="str">
        <f>VLOOKUP(D632,'[1]2- &amp; 3-digit SOC'!$A$1:$B$121,2,FALSE)</f>
        <v>Food Processing Workers</v>
      </c>
      <c r="F632" s="77" t="str">
        <f t="shared" si="43"/>
        <v>51-3000 Food Processing Workers</v>
      </c>
      <c r="G632" s="77" t="s">
        <v>1968</v>
      </c>
      <c r="H632" s="77" t="s">
        <v>1969</v>
      </c>
      <c r="I632" s="77" t="s">
        <v>1970</v>
      </c>
      <c r="J632" s="78" t="str">
        <f>CONCATENATE(H632, " (", R632, ")")</f>
        <v>Slaughterers and Meat Packers ($26,636)</v>
      </c>
      <c r="K632" s="70">
        <v>9.7191485048399997</v>
      </c>
      <c r="L632" s="70">
        <v>10.7540836105</v>
      </c>
      <c r="M632" s="70">
        <v>12.805689474999999</v>
      </c>
      <c r="N632" s="70">
        <v>13.6501688869</v>
      </c>
      <c r="O632" s="70">
        <v>16.1674710084</v>
      </c>
      <c r="P632" s="70">
        <v>19.358453192100001</v>
      </c>
      <c r="Q632" s="71">
        <v>26635.8341081</v>
      </c>
      <c r="R632" s="71" t="str">
        <f>TEXT(Q632, "$#,###")</f>
        <v>$26,636</v>
      </c>
      <c r="S632" s="68" t="s">
        <v>484</v>
      </c>
      <c r="T632" s="68" t="s">
        <v>8</v>
      </c>
      <c r="U632" s="68" t="s">
        <v>317</v>
      </c>
      <c r="V632" s="61">
        <v>858.45484519599995</v>
      </c>
      <c r="W632" s="61">
        <v>709.43114257900004</v>
      </c>
      <c r="X632" s="61">
        <f>W632-V632</f>
        <v>-149.02370261699991</v>
      </c>
      <c r="Y632" s="72">
        <f>X632/V632</f>
        <v>-0.17359527230925612</v>
      </c>
      <c r="Z632" s="61">
        <v>709.43114257900004</v>
      </c>
      <c r="AA632" s="61">
        <v>737.78482558600001</v>
      </c>
      <c r="AB632" s="61">
        <f>AA632-Z632</f>
        <v>28.353683006999972</v>
      </c>
      <c r="AC632" s="72">
        <f>AB632/Z632</f>
        <v>3.9966786493084626E-2</v>
      </c>
      <c r="AD632" s="61">
        <v>341.945915265</v>
      </c>
      <c r="AE632" s="61">
        <v>85.486478816299993</v>
      </c>
      <c r="AF632" s="61">
        <v>228.96107430800001</v>
      </c>
      <c r="AG632" s="61">
        <v>76.320358102599997</v>
      </c>
      <c r="AH632" s="62">
        <v>0.106</v>
      </c>
      <c r="AI632" s="61">
        <v>696.29924423600005</v>
      </c>
      <c r="AJ632" s="61">
        <v>548.41690958900006</v>
      </c>
      <c r="AK632" s="63">
        <f>AJ632/AI632</f>
        <v>0.78761669516206234</v>
      </c>
      <c r="AL632" s="73">
        <v>129.69999999999999</v>
      </c>
      <c r="AM632" s="74">
        <v>0.38326100000000002</v>
      </c>
      <c r="AN632" s="74">
        <v>0.38030900000000001</v>
      </c>
      <c r="AO632" s="76" t="s">
        <v>90</v>
      </c>
      <c r="AP632" s="75">
        <v>3.8229371094099997E-2</v>
      </c>
      <c r="AQ632" s="75">
        <v>5.5880112665299998E-2</v>
      </c>
      <c r="AR632" s="75">
        <v>0.22439732671900001</v>
      </c>
      <c r="AS632" s="75">
        <v>0.21934208363800001</v>
      </c>
      <c r="AT632" s="75">
        <v>0.21447771955</v>
      </c>
      <c r="AU632" s="75">
        <v>0.17471968206800001</v>
      </c>
      <c r="AV632" s="75">
        <v>6.4224641781600006E-2</v>
      </c>
      <c r="AW632" s="61">
        <v>0</v>
      </c>
      <c r="AX632" s="61">
        <v>0</v>
      </c>
      <c r="AY632" s="61">
        <v>0</v>
      </c>
      <c r="AZ632" s="61">
        <v>0</v>
      </c>
      <c r="BA632" s="61">
        <v>0</v>
      </c>
      <c r="BB632" s="61">
        <f>SUM(AW632:BA632)</f>
        <v>0</v>
      </c>
      <c r="BC632" s="61">
        <f>BA632-AW632</f>
        <v>0</v>
      </c>
      <c r="BD632" s="62">
        <v>0</v>
      </c>
      <c r="BE632" s="67">
        <f>IF(K632&lt;BE$6,1,0)</f>
        <v>1</v>
      </c>
      <c r="BF632" s="67">
        <f>+IF(AND(K632&gt;=BF$5,K632&lt;BF$6),1,0)</f>
        <v>0</v>
      </c>
      <c r="BG632" s="67">
        <f>+IF(AND(K632&gt;=BG$5,K632&lt;BG$6),1,0)</f>
        <v>0</v>
      </c>
      <c r="BH632" s="67">
        <f>+IF(AND(K632&gt;=BH$5,K632&lt;BH$6),1,0)</f>
        <v>0</v>
      </c>
      <c r="BI632" s="67">
        <f>+IF(K632&gt;=BI$6,1,0)</f>
        <v>0</v>
      </c>
      <c r="BJ632" s="67">
        <f>IF(M632&lt;BJ$6,1,0)</f>
        <v>1</v>
      </c>
      <c r="BK632" s="67">
        <f>+IF(AND(M632&gt;=BK$5,M632&lt;BK$6),1,0)</f>
        <v>0</v>
      </c>
      <c r="BL632" s="67">
        <f>+IF(AND(M632&gt;=BL$5,M632&lt;BL$6),1,0)</f>
        <v>0</v>
      </c>
      <c r="BM632" s="67">
        <f>+IF(AND(M632&gt;=BM$5,M632&lt;BM$6),1,0)</f>
        <v>0</v>
      </c>
      <c r="BN632" s="67">
        <f>+IF(M632&gt;=BN$6,1,0)</f>
        <v>0</v>
      </c>
      <c r="BO632" s="67" t="str">
        <f>+IF(M632&gt;=BO$6,"YES","NO")</f>
        <v>NO</v>
      </c>
      <c r="BP632" s="67" t="str">
        <f>+IF(K632&gt;=BP$6,"YES","NO")</f>
        <v>NO</v>
      </c>
      <c r="BQ632" s="67" t="str">
        <f>+IF(ISERROR(VLOOKUP(E632,'[1]Hi Tech List (2020)'!$A$2:$B$84,1,FALSE)),"NO","YES")</f>
        <v>NO</v>
      </c>
      <c r="BR632" s="67" t="str">
        <f>IF(AL632&gt;=BR$6,"YES","NO")</f>
        <v>YES</v>
      </c>
      <c r="BS632" s="67" t="str">
        <f>IF(AB632&gt;BS$6,"YES","NO")</f>
        <v>NO</v>
      </c>
      <c r="BT632" s="67" t="str">
        <f>IF(AC632&gt;BT$6,"YES","NO")</f>
        <v>NO</v>
      </c>
      <c r="BU632" s="67" t="str">
        <f>IF(AD632&gt;BU$6,"YES","NO")</f>
        <v>YES</v>
      </c>
      <c r="BV632" s="67" t="str">
        <f>IF(OR(BS632="YES",BT632="YES",BU632="YES"),"YES","NO")</f>
        <v>YES</v>
      </c>
      <c r="BW632" s="67" t="str">
        <f>+IF(BE632=1,BE$8,IF(BF632=1,BF$8,IF(BG632=1,BG$8,IF(BH632=1,BH$8,BI$8))))</f>
        <v>&lt;$15</v>
      </c>
      <c r="BX632" s="67" t="str">
        <f>+IF(BJ632=1,BJ$8,IF(BK632=1,BK$8,IF(BL632=1,BL$8,IF(BM632=1,BM$8,BN$8))))</f>
        <v>&lt;$15</v>
      </c>
    </row>
    <row r="633" spans="1:76" ht="25.5" hidden="1" x14ac:dyDescent="0.2">
      <c r="A633" s="77" t="str">
        <f t="shared" si="40"/>
        <v>51-0000</v>
      </c>
      <c r="B633" s="77" t="str">
        <f>VLOOKUP(A633,'[1]2- &amp; 3-digit SOC'!$A$1:$B$121,2,FALSE)</f>
        <v>Production Occupations</v>
      </c>
      <c r="C633" s="77" t="str">
        <f t="shared" si="41"/>
        <v>51-0000 Production Occupations</v>
      </c>
      <c r="D633" s="77" t="str">
        <f t="shared" si="42"/>
        <v>51-3000</v>
      </c>
      <c r="E633" s="77" t="str">
        <f>VLOOKUP(D633,'[1]2- &amp; 3-digit SOC'!$A$1:$B$121,2,FALSE)</f>
        <v>Food Processing Workers</v>
      </c>
      <c r="F633" s="77" t="str">
        <f t="shared" si="43"/>
        <v>51-3000 Food Processing Workers</v>
      </c>
      <c r="G633" s="77" t="s">
        <v>1971</v>
      </c>
      <c r="H633" s="77" t="s">
        <v>1972</v>
      </c>
      <c r="I633" s="77" t="s">
        <v>1973</v>
      </c>
      <c r="J633" s="78" t="str">
        <f>CONCATENATE(H633, " (", R633, ")")</f>
        <v>Food and Tobacco Roasting, Baking, and Drying Machine Operators and Tenders ($23,637)</v>
      </c>
      <c r="K633" s="70">
        <v>9.5104137711799996</v>
      </c>
      <c r="L633" s="70">
        <v>10.2322323278</v>
      </c>
      <c r="M633" s="70">
        <v>11.3639248433</v>
      </c>
      <c r="N633" s="70">
        <v>11.971572329700001</v>
      </c>
      <c r="O633" s="70">
        <v>13.1311228587</v>
      </c>
      <c r="P633" s="70">
        <v>15.048710529299999</v>
      </c>
      <c r="Q633" s="71">
        <v>23636.963674099999</v>
      </c>
      <c r="R633" s="71" t="str">
        <f>TEXT(Q633, "$#,###")</f>
        <v>$23,637</v>
      </c>
      <c r="S633" s="68" t="s">
        <v>484</v>
      </c>
      <c r="T633" s="68" t="s">
        <v>8</v>
      </c>
      <c r="U633" s="68" t="s">
        <v>85</v>
      </c>
      <c r="V633" s="61">
        <v>196.336767442</v>
      </c>
      <c r="W633" s="61">
        <v>131.349271985</v>
      </c>
      <c r="X633" s="61">
        <f>W633-V633</f>
        <v>-64.987495456999994</v>
      </c>
      <c r="Y633" s="72">
        <f>X633/V633</f>
        <v>-0.33100012954118746</v>
      </c>
      <c r="Z633" s="61">
        <v>131.349271985</v>
      </c>
      <c r="AA633" s="61">
        <v>148.62863325000001</v>
      </c>
      <c r="AB633" s="61">
        <f>AA633-Z633</f>
        <v>17.279361265000006</v>
      </c>
      <c r="AC633" s="72">
        <f>AB633/Z633</f>
        <v>0.13155277531323734</v>
      </c>
      <c r="AD633" s="61">
        <v>81.515647729199998</v>
      </c>
      <c r="AE633" s="61">
        <v>20.378911932299999</v>
      </c>
      <c r="AF633" s="61">
        <v>45.829690578700003</v>
      </c>
      <c r="AG633" s="61">
        <v>15.2765635262</v>
      </c>
      <c r="AH633" s="62">
        <v>0.111</v>
      </c>
      <c r="AI633" s="61">
        <v>124.649743598</v>
      </c>
      <c r="AJ633" s="61">
        <v>113.979784847</v>
      </c>
      <c r="AK633" s="63">
        <f>AJ633/AI633</f>
        <v>0.91440047574096095</v>
      </c>
      <c r="AL633" s="73">
        <v>111.9</v>
      </c>
      <c r="AM633" s="74">
        <v>0.21965799999999999</v>
      </c>
      <c r="AN633" s="74">
        <v>0.23919299999999999</v>
      </c>
      <c r="AO633" s="76" t="s">
        <v>90</v>
      </c>
      <c r="AP633" s="76" t="s">
        <v>90</v>
      </c>
      <c r="AQ633" s="76" t="s">
        <v>90</v>
      </c>
      <c r="AR633" s="75">
        <v>0.19633632008599999</v>
      </c>
      <c r="AS633" s="75">
        <v>0.244004998789</v>
      </c>
      <c r="AT633" s="75">
        <v>0.225197485355</v>
      </c>
      <c r="AU633" s="75">
        <v>0.16228762037300001</v>
      </c>
      <c r="AV633" s="76" t="s">
        <v>90</v>
      </c>
      <c r="AW633" s="61">
        <v>0</v>
      </c>
      <c r="AX633" s="61">
        <v>0</v>
      </c>
      <c r="AY633" s="61">
        <v>0</v>
      </c>
      <c r="AZ633" s="61">
        <v>0</v>
      </c>
      <c r="BA633" s="61">
        <v>0</v>
      </c>
      <c r="BB633" s="61">
        <f>SUM(AW633:BA633)</f>
        <v>0</v>
      </c>
      <c r="BC633" s="61">
        <f>BA633-AW633</f>
        <v>0</v>
      </c>
      <c r="BD633" s="62">
        <v>0</v>
      </c>
      <c r="BE633" s="67">
        <f>IF(K633&lt;BE$6,1,0)</f>
        <v>1</v>
      </c>
      <c r="BF633" s="67">
        <f>+IF(AND(K633&gt;=BF$5,K633&lt;BF$6),1,0)</f>
        <v>0</v>
      </c>
      <c r="BG633" s="67">
        <f>+IF(AND(K633&gt;=BG$5,K633&lt;BG$6),1,0)</f>
        <v>0</v>
      </c>
      <c r="BH633" s="67">
        <f>+IF(AND(K633&gt;=BH$5,K633&lt;BH$6),1,0)</f>
        <v>0</v>
      </c>
      <c r="BI633" s="67">
        <f>+IF(K633&gt;=BI$6,1,0)</f>
        <v>0</v>
      </c>
      <c r="BJ633" s="67">
        <f>IF(M633&lt;BJ$6,1,0)</f>
        <v>1</v>
      </c>
      <c r="BK633" s="67">
        <f>+IF(AND(M633&gt;=BK$5,M633&lt;BK$6),1,0)</f>
        <v>0</v>
      </c>
      <c r="BL633" s="67">
        <f>+IF(AND(M633&gt;=BL$5,M633&lt;BL$6),1,0)</f>
        <v>0</v>
      </c>
      <c r="BM633" s="67">
        <f>+IF(AND(M633&gt;=BM$5,M633&lt;BM$6),1,0)</f>
        <v>0</v>
      </c>
      <c r="BN633" s="67">
        <f>+IF(M633&gt;=BN$6,1,0)</f>
        <v>0</v>
      </c>
      <c r="BO633" s="67" t="str">
        <f>+IF(M633&gt;=BO$6,"YES","NO")</f>
        <v>NO</v>
      </c>
      <c r="BP633" s="67" t="str">
        <f>+IF(K633&gt;=BP$6,"YES","NO")</f>
        <v>NO</v>
      </c>
      <c r="BQ633" s="67" t="str">
        <f>+IF(ISERROR(VLOOKUP(E633,'[1]Hi Tech List (2020)'!$A$2:$B$84,1,FALSE)),"NO","YES")</f>
        <v>NO</v>
      </c>
      <c r="BR633" s="67" t="str">
        <f>IF(AL633&gt;=BR$6,"YES","NO")</f>
        <v>YES</v>
      </c>
      <c r="BS633" s="67" t="str">
        <f>IF(AB633&gt;BS$6,"YES","NO")</f>
        <v>NO</v>
      </c>
      <c r="BT633" s="67" t="str">
        <f>IF(AC633&gt;BT$6,"YES","NO")</f>
        <v>NO</v>
      </c>
      <c r="BU633" s="67" t="str">
        <f>IF(AD633&gt;BU$6,"YES","NO")</f>
        <v>NO</v>
      </c>
      <c r="BV633" s="67" t="str">
        <f>IF(OR(BS633="YES",BT633="YES",BU633="YES"),"YES","NO")</f>
        <v>NO</v>
      </c>
      <c r="BW633" s="67" t="str">
        <f>+IF(BE633=1,BE$8,IF(BF633=1,BF$8,IF(BG633=1,BG$8,IF(BH633=1,BH$8,BI$8))))</f>
        <v>&lt;$15</v>
      </c>
      <c r="BX633" s="67" t="str">
        <f>+IF(BJ633=1,BJ$8,IF(BK633=1,BK$8,IF(BL633=1,BL$8,IF(BM633=1,BM$8,BN$8))))</f>
        <v>&lt;$15</v>
      </c>
    </row>
    <row r="634" spans="1:76" hidden="1" x14ac:dyDescent="0.2">
      <c r="A634" s="77" t="str">
        <f t="shared" si="40"/>
        <v>51-0000</v>
      </c>
      <c r="B634" s="77" t="str">
        <f>VLOOKUP(A634,'[1]2- &amp; 3-digit SOC'!$A$1:$B$121,2,FALSE)</f>
        <v>Production Occupations</v>
      </c>
      <c r="C634" s="77" t="str">
        <f t="shared" si="41"/>
        <v>51-0000 Production Occupations</v>
      </c>
      <c r="D634" s="77" t="str">
        <f t="shared" si="42"/>
        <v>51-3000</v>
      </c>
      <c r="E634" s="77" t="str">
        <f>VLOOKUP(D634,'[1]2- &amp; 3-digit SOC'!$A$1:$B$121,2,FALSE)</f>
        <v>Food Processing Workers</v>
      </c>
      <c r="F634" s="77" t="str">
        <f t="shared" si="43"/>
        <v>51-3000 Food Processing Workers</v>
      </c>
      <c r="G634" s="77" t="s">
        <v>1974</v>
      </c>
      <c r="H634" s="77" t="s">
        <v>1975</v>
      </c>
      <c r="I634" s="77" t="s">
        <v>1976</v>
      </c>
      <c r="J634" s="78" t="str">
        <f>CONCATENATE(H634, " (", R634, ")")</f>
        <v>Food Batchmakers ($31,839)</v>
      </c>
      <c r="K634" s="70">
        <v>8.9787624553400001</v>
      </c>
      <c r="L634" s="70">
        <v>11.727978848199999</v>
      </c>
      <c r="M634" s="70">
        <v>15.3074319919</v>
      </c>
      <c r="N634" s="70">
        <v>16.1153388625</v>
      </c>
      <c r="O634" s="70">
        <v>20.225850670300002</v>
      </c>
      <c r="P634" s="70">
        <v>24.370520163399998</v>
      </c>
      <c r="Q634" s="71">
        <v>31839.458543100001</v>
      </c>
      <c r="R634" s="71" t="str">
        <f>TEXT(Q634, "$#,###")</f>
        <v>$31,839</v>
      </c>
      <c r="S634" s="68" t="s">
        <v>307</v>
      </c>
      <c r="T634" s="68" t="s">
        <v>8</v>
      </c>
      <c r="U634" s="68" t="s">
        <v>85</v>
      </c>
      <c r="V634" s="61">
        <v>2928.27763271</v>
      </c>
      <c r="W634" s="61">
        <v>3116.4686484499998</v>
      </c>
      <c r="X634" s="61">
        <f>W634-V634</f>
        <v>188.19101573999978</v>
      </c>
      <c r="Y634" s="72">
        <f>X634/V634</f>
        <v>6.4266794117413234E-2</v>
      </c>
      <c r="Z634" s="61">
        <v>3116.4686484499998</v>
      </c>
      <c r="AA634" s="61">
        <v>3286.2526052200001</v>
      </c>
      <c r="AB634" s="61">
        <f>AA634-Z634</f>
        <v>169.78395677000026</v>
      </c>
      <c r="AC634" s="72">
        <f>AB634/Z634</f>
        <v>5.4479597237226708E-2</v>
      </c>
      <c r="AD634" s="61">
        <v>1752.0787247799999</v>
      </c>
      <c r="AE634" s="61">
        <v>438.01968119499998</v>
      </c>
      <c r="AF634" s="61">
        <v>1164.4882572700001</v>
      </c>
      <c r="AG634" s="61">
        <v>388.16275242400002</v>
      </c>
      <c r="AH634" s="62">
        <v>0.122</v>
      </c>
      <c r="AI634" s="61">
        <v>3026.1121665300002</v>
      </c>
      <c r="AJ634" s="61">
        <v>3031.4132623400001</v>
      </c>
      <c r="AK634" s="63">
        <f>AJ634/AI634</f>
        <v>1.0017517843088013</v>
      </c>
      <c r="AL634" s="73">
        <v>111.3</v>
      </c>
      <c r="AM634" s="74">
        <v>0.76356800000000002</v>
      </c>
      <c r="AN634" s="74">
        <v>0.77049100000000004</v>
      </c>
      <c r="AO634" s="75">
        <v>1.60491774871E-2</v>
      </c>
      <c r="AP634" s="75">
        <v>4.5596484834000001E-2</v>
      </c>
      <c r="AQ634" s="75">
        <v>7.0616125166400007E-2</v>
      </c>
      <c r="AR634" s="75">
        <v>0.234703328977</v>
      </c>
      <c r="AS634" s="75">
        <v>0.247088694507</v>
      </c>
      <c r="AT634" s="75">
        <v>0.205347366684</v>
      </c>
      <c r="AU634" s="75">
        <v>0.14122059475500001</v>
      </c>
      <c r="AV634" s="75">
        <v>3.9378227589899999E-2</v>
      </c>
      <c r="AW634" s="61">
        <v>8</v>
      </c>
      <c r="AX634" s="61">
        <v>3</v>
      </c>
      <c r="AY634" s="61">
        <v>0</v>
      </c>
      <c r="AZ634" s="61">
        <v>1</v>
      </c>
      <c r="BA634" s="61">
        <v>0</v>
      </c>
      <c r="BB634" s="61">
        <f>SUM(AW634:BA634)</f>
        <v>12</v>
      </c>
      <c r="BC634" s="61">
        <f>BA634-AW634</f>
        <v>-8</v>
      </c>
      <c r="BD634" s="62">
        <f>BC634/AW634</f>
        <v>-1</v>
      </c>
      <c r="BE634" s="67">
        <f>IF(K634&lt;BE$6,1,0)</f>
        <v>1</v>
      </c>
      <c r="BF634" s="67">
        <f>+IF(AND(K634&gt;=BF$5,K634&lt;BF$6),1,0)</f>
        <v>0</v>
      </c>
      <c r="BG634" s="67">
        <f>+IF(AND(K634&gt;=BG$5,K634&lt;BG$6),1,0)</f>
        <v>0</v>
      </c>
      <c r="BH634" s="67">
        <f>+IF(AND(K634&gt;=BH$5,K634&lt;BH$6),1,0)</f>
        <v>0</v>
      </c>
      <c r="BI634" s="67">
        <f>+IF(K634&gt;=BI$6,1,0)</f>
        <v>0</v>
      </c>
      <c r="BJ634" s="67">
        <f>IF(M634&lt;BJ$6,1,0)</f>
        <v>0</v>
      </c>
      <c r="BK634" s="67">
        <f>+IF(AND(M634&gt;=BK$5,M634&lt;BK$6),1,0)</f>
        <v>1</v>
      </c>
      <c r="BL634" s="67">
        <f>+IF(AND(M634&gt;=BL$5,M634&lt;BL$6),1,0)</f>
        <v>0</v>
      </c>
      <c r="BM634" s="67">
        <f>+IF(AND(M634&gt;=BM$5,M634&lt;BM$6),1,0)</f>
        <v>0</v>
      </c>
      <c r="BN634" s="67">
        <f>+IF(M634&gt;=BN$6,1,0)</f>
        <v>0</v>
      </c>
      <c r="BO634" s="67" t="str">
        <f>+IF(M634&gt;=BO$6,"YES","NO")</f>
        <v>NO</v>
      </c>
      <c r="BP634" s="67" t="str">
        <f>+IF(K634&gt;=BP$6,"YES","NO")</f>
        <v>NO</v>
      </c>
      <c r="BQ634" s="67" t="str">
        <f>+IF(ISERROR(VLOOKUP(E634,'[1]Hi Tech List (2020)'!$A$2:$B$84,1,FALSE)),"NO","YES")</f>
        <v>NO</v>
      </c>
      <c r="BR634" s="67" t="str">
        <f>IF(AL634&gt;=BR$6,"YES","NO")</f>
        <v>YES</v>
      </c>
      <c r="BS634" s="67" t="str">
        <f>IF(AB634&gt;BS$6,"YES","NO")</f>
        <v>YES</v>
      </c>
      <c r="BT634" s="67" t="str">
        <f>IF(AC634&gt;BT$6,"YES","NO")</f>
        <v>NO</v>
      </c>
      <c r="BU634" s="67" t="str">
        <f>IF(AD634&gt;BU$6,"YES","NO")</f>
        <v>YES</v>
      </c>
      <c r="BV634" s="67" t="str">
        <f>IF(OR(BS634="YES",BT634="YES",BU634="YES"),"YES","NO")</f>
        <v>YES</v>
      </c>
      <c r="BW634" s="67" t="str">
        <f>+IF(BE634=1,BE$8,IF(BF634=1,BF$8,IF(BG634=1,BG$8,IF(BH634=1,BH$8,BI$8))))</f>
        <v>&lt;$15</v>
      </c>
      <c r="BX634" s="67" t="str">
        <f>+IF(BJ634=1,BJ$8,IF(BK634=1,BK$8,IF(BL634=1,BL$8,IF(BM634=1,BM$8,BN$8))))</f>
        <v>$15-20</v>
      </c>
    </row>
    <row r="635" spans="1:76" hidden="1" x14ac:dyDescent="0.2">
      <c r="A635" s="77" t="str">
        <f t="shared" si="40"/>
        <v>51-0000</v>
      </c>
      <c r="B635" s="77" t="str">
        <f>VLOOKUP(A635,'[1]2- &amp; 3-digit SOC'!$A$1:$B$121,2,FALSE)</f>
        <v>Production Occupations</v>
      </c>
      <c r="C635" s="77" t="str">
        <f t="shared" si="41"/>
        <v>51-0000 Production Occupations</v>
      </c>
      <c r="D635" s="77" t="str">
        <f t="shared" si="42"/>
        <v>51-3000</v>
      </c>
      <c r="E635" s="77" t="str">
        <f>VLOOKUP(D635,'[1]2- &amp; 3-digit SOC'!$A$1:$B$121,2,FALSE)</f>
        <v>Food Processing Workers</v>
      </c>
      <c r="F635" s="77" t="str">
        <f t="shared" si="43"/>
        <v>51-3000 Food Processing Workers</v>
      </c>
      <c r="G635" s="77" t="s">
        <v>1977</v>
      </c>
      <c r="H635" s="77" t="s">
        <v>1978</v>
      </c>
      <c r="I635" s="77" t="s">
        <v>1979</v>
      </c>
      <c r="J635" s="78" t="str">
        <f>CONCATENATE(H635, " (", R635, ")")</f>
        <v>Food Cooking Machine Operators and Tenders ($30,310)</v>
      </c>
      <c r="K635" s="70">
        <v>9.8410315001599997</v>
      </c>
      <c r="L635" s="70">
        <v>12.783452992599999</v>
      </c>
      <c r="M635" s="70">
        <v>14.572265637399999</v>
      </c>
      <c r="N635" s="70">
        <v>15.051148957900001</v>
      </c>
      <c r="O635" s="70">
        <v>17.206510673299999</v>
      </c>
      <c r="P635" s="70">
        <v>21.650059753699999</v>
      </c>
      <c r="Q635" s="71">
        <v>30310.3125258</v>
      </c>
      <c r="R635" s="71" t="str">
        <f>TEXT(Q635, "$#,###")</f>
        <v>$30,310</v>
      </c>
      <c r="S635" s="68" t="s">
        <v>307</v>
      </c>
      <c r="T635" s="68" t="s">
        <v>8</v>
      </c>
      <c r="U635" s="68" t="s">
        <v>85</v>
      </c>
      <c r="V635" s="61">
        <v>486.353850765</v>
      </c>
      <c r="W635" s="61">
        <v>454.85593884899998</v>
      </c>
      <c r="X635" s="61">
        <f>W635-V635</f>
        <v>-31.497911916000021</v>
      </c>
      <c r="Y635" s="72">
        <f>X635/V635</f>
        <v>-6.4763364917242966E-2</v>
      </c>
      <c r="Z635" s="61">
        <v>454.85593884899998</v>
      </c>
      <c r="AA635" s="61">
        <v>480.11628275100003</v>
      </c>
      <c r="AB635" s="61">
        <f>AA635-Z635</f>
        <v>25.260343902000045</v>
      </c>
      <c r="AC635" s="72">
        <f>AB635/Z635</f>
        <v>5.5534822664777397E-2</v>
      </c>
      <c r="AD635" s="61">
        <v>319.90155106999998</v>
      </c>
      <c r="AE635" s="61">
        <v>79.975387767499996</v>
      </c>
      <c r="AF635" s="61">
        <v>217.376923957</v>
      </c>
      <c r="AG635" s="61">
        <v>72.4589746523</v>
      </c>
      <c r="AH635" s="62">
        <v>0.156</v>
      </c>
      <c r="AI635" s="61">
        <v>442.236999492</v>
      </c>
      <c r="AJ635" s="61">
        <v>523.72053987799995</v>
      </c>
      <c r="AK635" s="63">
        <f>AJ635/AI635</f>
        <v>1.1842531051893002</v>
      </c>
      <c r="AL635" s="73">
        <v>114.1</v>
      </c>
      <c r="AM635" s="74">
        <v>0.55525199999999997</v>
      </c>
      <c r="AN635" s="74">
        <v>0.56236399999999998</v>
      </c>
      <c r="AO635" s="76" t="s">
        <v>90</v>
      </c>
      <c r="AP635" s="75">
        <v>5.6832632677300002E-2</v>
      </c>
      <c r="AQ635" s="75">
        <v>7.1750267961399994E-2</v>
      </c>
      <c r="AR635" s="75">
        <v>0.21848516042499999</v>
      </c>
      <c r="AS635" s="75">
        <v>0.210819419397</v>
      </c>
      <c r="AT635" s="75">
        <v>0.21785565758</v>
      </c>
      <c r="AU635" s="75">
        <v>0.15261365276700001</v>
      </c>
      <c r="AV635" s="75">
        <v>5.6556557246799997E-2</v>
      </c>
      <c r="AW635" s="61">
        <v>0</v>
      </c>
      <c r="AX635" s="61">
        <v>0</v>
      </c>
      <c r="AY635" s="61">
        <v>0</v>
      </c>
      <c r="AZ635" s="61">
        <v>0</v>
      </c>
      <c r="BA635" s="61">
        <v>0</v>
      </c>
      <c r="BB635" s="61">
        <f>SUM(AW635:BA635)</f>
        <v>0</v>
      </c>
      <c r="BC635" s="61">
        <f>BA635-AW635</f>
        <v>0</v>
      </c>
      <c r="BD635" s="62">
        <v>0</v>
      </c>
      <c r="BE635" s="67">
        <f>IF(K635&lt;BE$6,1,0)</f>
        <v>1</v>
      </c>
      <c r="BF635" s="67">
        <f>+IF(AND(K635&gt;=BF$5,K635&lt;BF$6),1,0)</f>
        <v>0</v>
      </c>
      <c r="BG635" s="67">
        <f>+IF(AND(K635&gt;=BG$5,K635&lt;BG$6),1,0)</f>
        <v>0</v>
      </c>
      <c r="BH635" s="67">
        <f>+IF(AND(K635&gt;=BH$5,K635&lt;BH$6),1,0)</f>
        <v>0</v>
      </c>
      <c r="BI635" s="67">
        <f>+IF(K635&gt;=BI$6,1,0)</f>
        <v>0</v>
      </c>
      <c r="BJ635" s="67">
        <f>IF(M635&lt;BJ$6,1,0)</f>
        <v>1</v>
      </c>
      <c r="BK635" s="67">
        <f>+IF(AND(M635&gt;=BK$5,M635&lt;BK$6),1,0)</f>
        <v>0</v>
      </c>
      <c r="BL635" s="67">
        <f>+IF(AND(M635&gt;=BL$5,M635&lt;BL$6),1,0)</f>
        <v>0</v>
      </c>
      <c r="BM635" s="67">
        <f>+IF(AND(M635&gt;=BM$5,M635&lt;BM$6),1,0)</f>
        <v>0</v>
      </c>
      <c r="BN635" s="67">
        <f>+IF(M635&gt;=BN$6,1,0)</f>
        <v>0</v>
      </c>
      <c r="BO635" s="67" t="str">
        <f>+IF(M635&gt;=BO$6,"YES","NO")</f>
        <v>NO</v>
      </c>
      <c r="BP635" s="67" t="str">
        <f>+IF(K635&gt;=BP$6,"YES","NO")</f>
        <v>NO</v>
      </c>
      <c r="BQ635" s="67" t="str">
        <f>+IF(ISERROR(VLOOKUP(E635,'[1]Hi Tech List (2020)'!$A$2:$B$84,1,FALSE)),"NO","YES")</f>
        <v>NO</v>
      </c>
      <c r="BR635" s="67" t="str">
        <f>IF(AL635&gt;=BR$6,"YES","NO")</f>
        <v>YES</v>
      </c>
      <c r="BS635" s="67" t="str">
        <f>IF(AB635&gt;BS$6,"YES","NO")</f>
        <v>NO</v>
      </c>
      <c r="BT635" s="67" t="str">
        <f>IF(AC635&gt;BT$6,"YES","NO")</f>
        <v>NO</v>
      </c>
      <c r="BU635" s="67" t="str">
        <f>IF(AD635&gt;BU$6,"YES","NO")</f>
        <v>YES</v>
      </c>
      <c r="BV635" s="67" t="str">
        <f>IF(OR(BS635="YES",BT635="YES",BU635="YES"),"YES","NO")</f>
        <v>YES</v>
      </c>
      <c r="BW635" s="67" t="str">
        <f>+IF(BE635=1,BE$8,IF(BF635=1,BF$8,IF(BG635=1,BG$8,IF(BH635=1,BH$8,BI$8))))</f>
        <v>&lt;$15</v>
      </c>
      <c r="BX635" s="67" t="str">
        <f>+IF(BJ635=1,BJ$8,IF(BK635=1,BK$8,IF(BL635=1,BL$8,IF(BM635=1,BM$8,BN$8))))</f>
        <v>&lt;$15</v>
      </c>
    </row>
    <row r="636" spans="1:76" hidden="1" x14ac:dyDescent="0.2">
      <c r="A636" s="77" t="str">
        <f t="shared" si="40"/>
        <v>51-0000</v>
      </c>
      <c r="B636" s="77" t="str">
        <f>VLOOKUP(A636,'[1]2- &amp; 3-digit SOC'!$A$1:$B$121,2,FALSE)</f>
        <v>Production Occupations</v>
      </c>
      <c r="C636" s="77" t="str">
        <f t="shared" si="41"/>
        <v>51-0000 Production Occupations</v>
      </c>
      <c r="D636" s="77" t="str">
        <f t="shared" si="42"/>
        <v>51-3000</v>
      </c>
      <c r="E636" s="77" t="str">
        <f>VLOOKUP(D636,'[1]2- &amp; 3-digit SOC'!$A$1:$B$121,2,FALSE)</f>
        <v>Food Processing Workers</v>
      </c>
      <c r="F636" s="77" t="str">
        <f t="shared" si="43"/>
        <v>51-3000 Food Processing Workers</v>
      </c>
      <c r="G636" s="77" t="s">
        <v>1980</v>
      </c>
      <c r="H636" s="77" t="s">
        <v>1981</v>
      </c>
      <c r="I636" s="77" t="s">
        <v>1982</v>
      </c>
      <c r="J636" s="78" t="str">
        <f>CONCATENATE(H636, " (", R636, ")")</f>
        <v>Food Processing Workers, All Other ($25,850)</v>
      </c>
      <c r="K636" s="70">
        <v>9.9040700777499993</v>
      </c>
      <c r="L636" s="70">
        <v>10.8166604675</v>
      </c>
      <c r="M636" s="70">
        <v>12.428108851599999</v>
      </c>
      <c r="N636" s="70">
        <v>13.228232955599999</v>
      </c>
      <c r="O636" s="70">
        <v>15.200185764900001</v>
      </c>
      <c r="P636" s="70">
        <v>18.029303762000001</v>
      </c>
      <c r="Q636" s="71">
        <v>25850.4664113</v>
      </c>
      <c r="R636" s="71" t="str">
        <f>TEXT(Q636, "$#,###")</f>
        <v>$25,850</v>
      </c>
      <c r="S636" s="68" t="s">
        <v>484</v>
      </c>
      <c r="T636" s="68" t="s">
        <v>8</v>
      </c>
      <c r="U636" s="68" t="s">
        <v>85</v>
      </c>
      <c r="V636" s="61">
        <v>883.05189663299996</v>
      </c>
      <c r="W636" s="61">
        <v>928.29455673500001</v>
      </c>
      <c r="X636" s="61">
        <f>W636-V636</f>
        <v>45.242660102000059</v>
      </c>
      <c r="Y636" s="72">
        <f>X636/V636</f>
        <v>5.1234429453700721E-2</v>
      </c>
      <c r="Z636" s="61">
        <v>928.29455673500001</v>
      </c>
      <c r="AA636" s="61">
        <v>969.30054494900003</v>
      </c>
      <c r="AB636" s="61">
        <f>AA636-Z636</f>
        <v>41.005988214000013</v>
      </c>
      <c r="AC636" s="72">
        <f>AB636/Z636</f>
        <v>4.417346618752821E-2</v>
      </c>
      <c r="AD636" s="61">
        <v>389.84648640199998</v>
      </c>
      <c r="AE636" s="61">
        <v>97.461621600599997</v>
      </c>
      <c r="AF636" s="61">
        <v>254.78974132299999</v>
      </c>
      <c r="AG636" s="61">
        <v>84.929913774200003</v>
      </c>
      <c r="AH636" s="62">
        <v>0.09</v>
      </c>
      <c r="AI636" s="61">
        <v>907.19601740200005</v>
      </c>
      <c r="AJ636" s="61">
        <v>768.21546247399999</v>
      </c>
      <c r="AK636" s="63">
        <f>AJ636/AI636</f>
        <v>0.84680206673965752</v>
      </c>
      <c r="AL636" s="73">
        <v>117.6</v>
      </c>
      <c r="AM636" s="74">
        <v>0.80403999999999998</v>
      </c>
      <c r="AN636" s="74">
        <v>0.80727899999999997</v>
      </c>
      <c r="AO636" s="76" t="s">
        <v>90</v>
      </c>
      <c r="AP636" s="75">
        <v>3.9748455049700003E-2</v>
      </c>
      <c r="AQ636" s="75">
        <v>5.0969836676600003E-2</v>
      </c>
      <c r="AR636" s="75">
        <v>0.226402045902</v>
      </c>
      <c r="AS636" s="75">
        <v>0.23284304879500001</v>
      </c>
      <c r="AT636" s="75">
        <v>0.24272072247400001</v>
      </c>
      <c r="AU636" s="75">
        <v>0.16518093139100001</v>
      </c>
      <c r="AV636" s="75">
        <v>3.6289337837400001E-2</v>
      </c>
      <c r="AW636" s="61">
        <v>0</v>
      </c>
      <c r="AX636" s="61">
        <v>0</v>
      </c>
      <c r="AY636" s="61">
        <v>0</v>
      </c>
      <c r="AZ636" s="61">
        <v>0</v>
      </c>
      <c r="BA636" s="61">
        <v>0</v>
      </c>
      <c r="BB636" s="61">
        <f>SUM(AW636:BA636)</f>
        <v>0</v>
      </c>
      <c r="BC636" s="61">
        <f>BA636-AW636</f>
        <v>0</v>
      </c>
      <c r="BD636" s="62">
        <v>0</v>
      </c>
      <c r="BE636" s="67">
        <f>IF(K636&lt;BE$6,1,0)</f>
        <v>1</v>
      </c>
      <c r="BF636" s="67">
        <f>+IF(AND(K636&gt;=BF$5,K636&lt;BF$6),1,0)</f>
        <v>0</v>
      </c>
      <c r="BG636" s="67">
        <f>+IF(AND(K636&gt;=BG$5,K636&lt;BG$6),1,0)</f>
        <v>0</v>
      </c>
      <c r="BH636" s="67">
        <f>+IF(AND(K636&gt;=BH$5,K636&lt;BH$6),1,0)</f>
        <v>0</v>
      </c>
      <c r="BI636" s="67">
        <f>+IF(K636&gt;=BI$6,1,0)</f>
        <v>0</v>
      </c>
      <c r="BJ636" s="67">
        <f>IF(M636&lt;BJ$6,1,0)</f>
        <v>1</v>
      </c>
      <c r="BK636" s="67">
        <f>+IF(AND(M636&gt;=BK$5,M636&lt;BK$6),1,0)</f>
        <v>0</v>
      </c>
      <c r="BL636" s="67">
        <f>+IF(AND(M636&gt;=BL$5,M636&lt;BL$6),1,0)</f>
        <v>0</v>
      </c>
      <c r="BM636" s="67">
        <f>+IF(AND(M636&gt;=BM$5,M636&lt;BM$6),1,0)</f>
        <v>0</v>
      </c>
      <c r="BN636" s="67">
        <f>+IF(M636&gt;=BN$6,1,0)</f>
        <v>0</v>
      </c>
      <c r="BO636" s="67" t="str">
        <f>+IF(M636&gt;=BO$6,"YES","NO")</f>
        <v>NO</v>
      </c>
      <c r="BP636" s="67" t="str">
        <f>+IF(K636&gt;=BP$6,"YES","NO")</f>
        <v>NO</v>
      </c>
      <c r="BQ636" s="67" t="str">
        <f>+IF(ISERROR(VLOOKUP(E636,'[1]Hi Tech List (2020)'!$A$2:$B$84,1,FALSE)),"NO","YES")</f>
        <v>NO</v>
      </c>
      <c r="BR636" s="67" t="str">
        <f>IF(AL636&gt;=BR$6,"YES","NO")</f>
        <v>YES</v>
      </c>
      <c r="BS636" s="67" t="str">
        <f>IF(AB636&gt;BS$6,"YES","NO")</f>
        <v>NO</v>
      </c>
      <c r="BT636" s="67" t="str">
        <f>IF(AC636&gt;BT$6,"YES","NO")</f>
        <v>NO</v>
      </c>
      <c r="BU636" s="67" t="str">
        <f>IF(AD636&gt;BU$6,"YES","NO")</f>
        <v>YES</v>
      </c>
      <c r="BV636" s="67" t="str">
        <f>IF(OR(BS636="YES",BT636="YES",BU636="YES"),"YES","NO")</f>
        <v>YES</v>
      </c>
      <c r="BW636" s="67" t="str">
        <f>+IF(BE636=1,BE$8,IF(BF636=1,BF$8,IF(BG636=1,BG$8,IF(BH636=1,BH$8,BI$8))))</f>
        <v>&lt;$15</v>
      </c>
      <c r="BX636" s="67" t="str">
        <f>+IF(BJ636=1,BJ$8,IF(BK636=1,BK$8,IF(BL636=1,BL$8,IF(BM636=1,BM$8,BN$8))))</f>
        <v>&lt;$15</v>
      </c>
    </row>
    <row r="637" spans="1:76" ht="25.5" hidden="1" x14ac:dyDescent="0.2">
      <c r="A637" s="77" t="str">
        <f t="shared" si="40"/>
        <v>51-0000</v>
      </c>
      <c r="B637" s="77" t="str">
        <f>VLOOKUP(A637,'[1]2- &amp; 3-digit SOC'!$A$1:$B$121,2,FALSE)</f>
        <v>Production Occupations</v>
      </c>
      <c r="C637" s="77" t="str">
        <f t="shared" si="41"/>
        <v>51-0000 Production Occupations</v>
      </c>
      <c r="D637" s="77" t="str">
        <f t="shared" si="42"/>
        <v>51-4000</v>
      </c>
      <c r="E637" s="77" t="str">
        <f>VLOOKUP(D637,'[1]2- &amp; 3-digit SOC'!$A$1:$B$121,2,FALSE)</f>
        <v>Metal Workers and Plastic Workers</v>
      </c>
      <c r="F637" s="77" t="str">
        <f t="shared" si="43"/>
        <v>51-4000 Metal Workers and Plastic Workers</v>
      </c>
      <c r="G637" s="77" t="s">
        <v>1983</v>
      </c>
      <c r="H637" s="77" t="s">
        <v>1984</v>
      </c>
      <c r="I637" s="77" t="s">
        <v>1985</v>
      </c>
      <c r="J637" s="78" t="str">
        <f>CONCATENATE(H637, " (", R637, ")")</f>
        <v>Extruding and Drawing Machine Setters, Operators, and Tenders, Metal and Plastic ($32,499)</v>
      </c>
      <c r="K637" s="70">
        <v>10.3294175383</v>
      </c>
      <c r="L637" s="70">
        <v>12.3362945567</v>
      </c>
      <c r="M637" s="70">
        <v>15.6244004809</v>
      </c>
      <c r="N637" s="70">
        <v>16.5343559746</v>
      </c>
      <c r="O637" s="70">
        <v>19.4873175046</v>
      </c>
      <c r="P637" s="70">
        <v>24.4218282153</v>
      </c>
      <c r="Q637" s="71">
        <v>32498.7530004</v>
      </c>
      <c r="R637" s="71" t="str">
        <f>TEXT(Q637, "$#,###")</f>
        <v>$32,499</v>
      </c>
      <c r="S637" s="68" t="s">
        <v>307</v>
      </c>
      <c r="T637" s="68" t="s">
        <v>8</v>
      </c>
      <c r="U637" s="68" t="s">
        <v>85</v>
      </c>
      <c r="V637" s="61">
        <v>1928.6994277900001</v>
      </c>
      <c r="W637" s="61">
        <v>1866.60024165</v>
      </c>
      <c r="X637" s="61">
        <f>W637-V637</f>
        <v>-62.099186140000029</v>
      </c>
      <c r="Y637" s="72">
        <f>X637/V637</f>
        <v>-3.219744105547663E-2</v>
      </c>
      <c r="Z637" s="61">
        <v>1866.60024165</v>
      </c>
      <c r="AA637" s="61">
        <v>1887.0828375399999</v>
      </c>
      <c r="AB637" s="61">
        <f>AA637-Z637</f>
        <v>20.482595889999857</v>
      </c>
      <c r="AC637" s="72">
        <f>AB637/Z637</f>
        <v>1.0973209706591519E-2</v>
      </c>
      <c r="AD637" s="61">
        <v>823.79301258400005</v>
      </c>
      <c r="AE637" s="61">
        <v>205.94825314600001</v>
      </c>
      <c r="AF637" s="61">
        <v>585.73700105499995</v>
      </c>
      <c r="AG637" s="61">
        <v>195.24566701800001</v>
      </c>
      <c r="AH637" s="62">
        <v>0.104</v>
      </c>
      <c r="AI637" s="61">
        <v>1843.70950571</v>
      </c>
      <c r="AJ637" s="61">
        <v>1179.8480170800001</v>
      </c>
      <c r="AK637" s="63">
        <f>AJ637/AI637</f>
        <v>0.63993162340704457</v>
      </c>
      <c r="AL637" s="73">
        <v>116.6</v>
      </c>
      <c r="AM637" s="74">
        <v>0.99208099999999999</v>
      </c>
      <c r="AN637" s="74">
        <v>0.99501300000000004</v>
      </c>
      <c r="AO637" s="76" t="s">
        <v>90</v>
      </c>
      <c r="AP637" s="75">
        <v>2.2145729222100001E-2</v>
      </c>
      <c r="AQ637" s="75">
        <v>5.18069336399E-2</v>
      </c>
      <c r="AR637" s="75">
        <v>0.21937360050800001</v>
      </c>
      <c r="AS637" s="75">
        <v>0.23614946601299999</v>
      </c>
      <c r="AT637" s="75">
        <v>0.23868234274399999</v>
      </c>
      <c r="AU637" s="75">
        <v>0.19445486742599999</v>
      </c>
      <c r="AV637" s="75">
        <v>3.5785320079800002E-2</v>
      </c>
      <c r="AW637" s="61">
        <v>0</v>
      </c>
      <c r="AX637" s="61">
        <v>0</v>
      </c>
      <c r="AY637" s="61">
        <v>0</v>
      </c>
      <c r="AZ637" s="61">
        <v>0</v>
      </c>
      <c r="BA637" s="61">
        <v>0</v>
      </c>
      <c r="BB637" s="61">
        <f>SUM(AW637:BA637)</f>
        <v>0</v>
      </c>
      <c r="BC637" s="61">
        <f>BA637-AW637</f>
        <v>0</v>
      </c>
      <c r="BD637" s="62">
        <v>0</v>
      </c>
      <c r="BE637" s="67">
        <f>IF(K637&lt;BE$6,1,0)</f>
        <v>1</v>
      </c>
      <c r="BF637" s="67">
        <f>+IF(AND(K637&gt;=BF$5,K637&lt;BF$6),1,0)</f>
        <v>0</v>
      </c>
      <c r="BG637" s="67">
        <f>+IF(AND(K637&gt;=BG$5,K637&lt;BG$6),1,0)</f>
        <v>0</v>
      </c>
      <c r="BH637" s="67">
        <f>+IF(AND(K637&gt;=BH$5,K637&lt;BH$6),1,0)</f>
        <v>0</v>
      </c>
      <c r="BI637" s="67">
        <f>+IF(K637&gt;=BI$6,1,0)</f>
        <v>0</v>
      </c>
      <c r="BJ637" s="67">
        <f>IF(M637&lt;BJ$6,1,0)</f>
        <v>0</v>
      </c>
      <c r="BK637" s="67">
        <f>+IF(AND(M637&gt;=BK$5,M637&lt;BK$6),1,0)</f>
        <v>1</v>
      </c>
      <c r="BL637" s="67">
        <f>+IF(AND(M637&gt;=BL$5,M637&lt;BL$6),1,0)</f>
        <v>0</v>
      </c>
      <c r="BM637" s="67">
        <f>+IF(AND(M637&gt;=BM$5,M637&lt;BM$6),1,0)</f>
        <v>0</v>
      </c>
      <c r="BN637" s="67">
        <f>+IF(M637&gt;=BN$6,1,0)</f>
        <v>0</v>
      </c>
      <c r="BO637" s="67" t="str">
        <f>+IF(M637&gt;=BO$6,"YES","NO")</f>
        <v>NO</v>
      </c>
      <c r="BP637" s="67" t="str">
        <f>+IF(K637&gt;=BP$6,"YES","NO")</f>
        <v>NO</v>
      </c>
      <c r="BQ637" s="67" t="str">
        <f>+IF(ISERROR(VLOOKUP(E637,'[1]Hi Tech List (2020)'!$A$2:$B$84,1,FALSE)),"NO","YES")</f>
        <v>NO</v>
      </c>
      <c r="BR637" s="67" t="str">
        <f>IF(AL637&gt;=BR$6,"YES","NO")</f>
        <v>YES</v>
      </c>
      <c r="BS637" s="67" t="str">
        <f>IF(AB637&gt;BS$6,"YES","NO")</f>
        <v>NO</v>
      </c>
      <c r="BT637" s="67" t="str">
        <f>IF(AC637&gt;BT$6,"YES","NO")</f>
        <v>NO</v>
      </c>
      <c r="BU637" s="67" t="str">
        <f>IF(AD637&gt;BU$6,"YES","NO")</f>
        <v>YES</v>
      </c>
      <c r="BV637" s="67" t="str">
        <f>IF(OR(BS637="YES",BT637="YES",BU637="YES"),"YES","NO")</f>
        <v>YES</v>
      </c>
      <c r="BW637" s="67" t="str">
        <f>+IF(BE637=1,BE$8,IF(BF637=1,BF$8,IF(BG637=1,BG$8,IF(BH637=1,BH$8,BI$8))))</f>
        <v>&lt;$15</v>
      </c>
      <c r="BX637" s="67" t="str">
        <f>+IF(BJ637=1,BJ$8,IF(BK637=1,BK$8,IF(BL637=1,BL$8,IF(BM637=1,BM$8,BN$8))))</f>
        <v>$15-20</v>
      </c>
    </row>
    <row r="638" spans="1:76" ht="25.5" hidden="1" x14ac:dyDescent="0.2">
      <c r="A638" s="77" t="str">
        <f t="shared" si="40"/>
        <v>51-0000</v>
      </c>
      <c r="B638" s="77" t="str">
        <f>VLOOKUP(A638,'[1]2- &amp; 3-digit SOC'!$A$1:$B$121,2,FALSE)</f>
        <v>Production Occupations</v>
      </c>
      <c r="C638" s="77" t="str">
        <f t="shared" si="41"/>
        <v>51-0000 Production Occupations</v>
      </c>
      <c r="D638" s="77" t="str">
        <f t="shared" si="42"/>
        <v>51-4000</v>
      </c>
      <c r="E638" s="77" t="str">
        <f>VLOOKUP(D638,'[1]2- &amp; 3-digit SOC'!$A$1:$B$121,2,FALSE)</f>
        <v>Metal Workers and Plastic Workers</v>
      </c>
      <c r="F638" s="77" t="str">
        <f t="shared" si="43"/>
        <v>51-4000 Metal Workers and Plastic Workers</v>
      </c>
      <c r="G638" s="77" t="s">
        <v>1986</v>
      </c>
      <c r="H638" s="77" t="s">
        <v>1987</v>
      </c>
      <c r="I638" s="77" t="s">
        <v>1988</v>
      </c>
      <c r="J638" s="78" t="str">
        <f>CONCATENATE(H638, " (", R638, ")")</f>
        <v>Forging Machine Setters, Operators, and Tenders, Metal and Plastic ($38,370)</v>
      </c>
      <c r="K638" s="70">
        <v>12.270388560200001</v>
      </c>
      <c r="L638" s="70">
        <v>14.624589265899999</v>
      </c>
      <c r="M638" s="70">
        <v>18.447049304099998</v>
      </c>
      <c r="N638" s="70">
        <v>18.084358198299999</v>
      </c>
      <c r="O638" s="70">
        <v>21.531315749000001</v>
      </c>
      <c r="P638" s="70">
        <v>23.709721842899999</v>
      </c>
      <c r="Q638" s="71">
        <v>38369.862552600003</v>
      </c>
      <c r="R638" s="71" t="str">
        <f>TEXT(Q638, "$#,###")</f>
        <v>$38,370</v>
      </c>
      <c r="S638" s="68" t="s">
        <v>307</v>
      </c>
      <c r="T638" s="68" t="s">
        <v>8</v>
      </c>
      <c r="U638" s="68" t="s">
        <v>85</v>
      </c>
      <c r="V638" s="61">
        <v>284.54319099399999</v>
      </c>
      <c r="W638" s="61">
        <v>193.27476315199999</v>
      </c>
      <c r="X638" s="61">
        <f>W638-V638</f>
        <v>-91.268427841999994</v>
      </c>
      <c r="Y638" s="72">
        <f>X638/V638</f>
        <v>-0.32075421493366368</v>
      </c>
      <c r="Z638" s="61">
        <v>193.27476315199999</v>
      </c>
      <c r="AA638" s="61">
        <v>189.695500743</v>
      </c>
      <c r="AB638" s="61">
        <f>AA638-Z638</f>
        <v>-3.5792624089999947</v>
      </c>
      <c r="AC638" s="72">
        <f>AB638/Z638</f>
        <v>-1.8519036581020675E-2</v>
      </c>
      <c r="AD638" s="61">
        <v>68.370494592499995</v>
      </c>
      <c r="AE638" s="61">
        <v>17.092623648099998</v>
      </c>
      <c r="AF638" s="61">
        <v>49.681284069599997</v>
      </c>
      <c r="AG638" s="61">
        <v>16.5604280232</v>
      </c>
      <c r="AH638" s="62">
        <v>8.5999999999999993E-2</v>
      </c>
      <c r="AI638" s="61">
        <v>193.99959070899999</v>
      </c>
      <c r="AJ638" s="61">
        <v>118.886026837</v>
      </c>
      <c r="AK638" s="63">
        <f>AJ638/AI638</f>
        <v>0.61281586421143242</v>
      </c>
      <c r="AL638" s="73">
        <v>121.7</v>
      </c>
      <c r="AM638" s="74">
        <v>0.45685199999999998</v>
      </c>
      <c r="AN638" s="74">
        <v>0.461559</v>
      </c>
      <c r="AO638" s="76" t="s">
        <v>90</v>
      </c>
      <c r="AP638" s="76" t="s">
        <v>90</v>
      </c>
      <c r="AQ638" s="76" t="s">
        <v>90</v>
      </c>
      <c r="AR638" s="75">
        <v>0.206370536903</v>
      </c>
      <c r="AS638" s="75">
        <v>0.234846980585</v>
      </c>
      <c r="AT638" s="75">
        <v>0.23073313091</v>
      </c>
      <c r="AU638" s="75">
        <v>0.21718949588700001</v>
      </c>
      <c r="AV638" s="76" t="s">
        <v>90</v>
      </c>
      <c r="AW638" s="61">
        <v>0</v>
      </c>
      <c r="AX638" s="61">
        <v>0</v>
      </c>
      <c r="AY638" s="61">
        <v>0</v>
      </c>
      <c r="AZ638" s="61">
        <v>0</v>
      </c>
      <c r="BA638" s="61">
        <v>0</v>
      </c>
      <c r="BB638" s="61">
        <f>SUM(AW638:BA638)</f>
        <v>0</v>
      </c>
      <c r="BC638" s="61">
        <f>BA638-AW638</f>
        <v>0</v>
      </c>
      <c r="BD638" s="62">
        <v>0</v>
      </c>
      <c r="BE638" s="67">
        <f>IF(K638&lt;BE$6,1,0)</f>
        <v>1</v>
      </c>
      <c r="BF638" s="67">
        <f>+IF(AND(K638&gt;=BF$5,K638&lt;BF$6),1,0)</f>
        <v>0</v>
      </c>
      <c r="BG638" s="67">
        <f>+IF(AND(K638&gt;=BG$5,K638&lt;BG$6),1,0)</f>
        <v>0</v>
      </c>
      <c r="BH638" s="67">
        <f>+IF(AND(K638&gt;=BH$5,K638&lt;BH$6),1,0)</f>
        <v>0</v>
      </c>
      <c r="BI638" s="67">
        <f>+IF(K638&gt;=BI$6,1,0)</f>
        <v>0</v>
      </c>
      <c r="BJ638" s="67">
        <f>IF(M638&lt;BJ$6,1,0)</f>
        <v>0</v>
      </c>
      <c r="BK638" s="67">
        <f>+IF(AND(M638&gt;=BK$5,M638&lt;BK$6),1,0)</f>
        <v>1</v>
      </c>
      <c r="BL638" s="67">
        <f>+IF(AND(M638&gt;=BL$5,M638&lt;BL$6),1,0)</f>
        <v>0</v>
      </c>
      <c r="BM638" s="67">
        <f>+IF(AND(M638&gt;=BM$5,M638&lt;BM$6),1,0)</f>
        <v>0</v>
      </c>
      <c r="BN638" s="67">
        <f>+IF(M638&gt;=BN$6,1,0)</f>
        <v>0</v>
      </c>
      <c r="BO638" s="67" t="str">
        <f>+IF(M638&gt;=BO$6,"YES","NO")</f>
        <v>NO</v>
      </c>
      <c r="BP638" s="67" t="str">
        <f>+IF(K638&gt;=BP$6,"YES","NO")</f>
        <v>NO</v>
      </c>
      <c r="BQ638" s="67" t="str">
        <f>+IF(ISERROR(VLOOKUP(E638,'[1]Hi Tech List (2020)'!$A$2:$B$84,1,FALSE)),"NO","YES")</f>
        <v>NO</v>
      </c>
      <c r="BR638" s="67" t="str">
        <f>IF(AL638&gt;=BR$6,"YES","NO")</f>
        <v>YES</v>
      </c>
      <c r="BS638" s="67" t="str">
        <f>IF(AB638&gt;BS$6,"YES","NO")</f>
        <v>NO</v>
      </c>
      <c r="BT638" s="67" t="str">
        <f>IF(AC638&gt;BT$6,"YES","NO")</f>
        <v>NO</v>
      </c>
      <c r="BU638" s="67" t="str">
        <f>IF(AD638&gt;BU$6,"YES","NO")</f>
        <v>NO</v>
      </c>
      <c r="BV638" s="67" t="str">
        <f>IF(OR(BS638="YES",BT638="YES",BU638="YES"),"YES","NO")</f>
        <v>NO</v>
      </c>
      <c r="BW638" s="67" t="str">
        <f>+IF(BE638=1,BE$8,IF(BF638=1,BF$8,IF(BG638=1,BG$8,IF(BH638=1,BH$8,BI$8))))</f>
        <v>&lt;$15</v>
      </c>
      <c r="BX638" s="67" t="str">
        <f>+IF(BJ638=1,BJ$8,IF(BK638=1,BK$8,IF(BL638=1,BL$8,IF(BM638=1,BM$8,BN$8))))</f>
        <v>$15-20</v>
      </c>
    </row>
    <row r="639" spans="1:76" ht="25.5" hidden="1" x14ac:dyDescent="0.2">
      <c r="A639" s="77" t="str">
        <f t="shared" si="40"/>
        <v>51-0000</v>
      </c>
      <c r="B639" s="77" t="str">
        <f>VLOOKUP(A639,'[1]2- &amp; 3-digit SOC'!$A$1:$B$121,2,FALSE)</f>
        <v>Production Occupations</v>
      </c>
      <c r="C639" s="77" t="str">
        <f t="shared" si="41"/>
        <v>51-0000 Production Occupations</v>
      </c>
      <c r="D639" s="77" t="str">
        <f t="shared" si="42"/>
        <v>51-4000</v>
      </c>
      <c r="E639" s="77" t="str">
        <f>VLOOKUP(D639,'[1]2- &amp; 3-digit SOC'!$A$1:$B$121,2,FALSE)</f>
        <v>Metal Workers and Plastic Workers</v>
      </c>
      <c r="F639" s="77" t="str">
        <f t="shared" si="43"/>
        <v>51-4000 Metal Workers and Plastic Workers</v>
      </c>
      <c r="G639" s="77" t="s">
        <v>1989</v>
      </c>
      <c r="H639" s="77" t="s">
        <v>1990</v>
      </c>
      <c r="I639" s="77" t="s">
        <v>1991</v>
      </c>
      <c r="J639" s="78" t="str">
        <f>CONCATENATE(H639, " (", R639, ")")</f>
        <v>Rolling Machine Setters, Operators, and Tenders, Metal and Plastic ($31,543)</v>
      </c>
      <c r="K639" s="70">
        <v>12.2387327262</v>
      </c>
      <c r="L639" s="70">
        <v>13.3772806789</v>
      </c>
      <c r="M639" s="70">
        <v>15.164838334800001</v>
      </c>
      <c r="N639" s="70">
        <v>16.353596598100001</v>
      </c>
      <c r="O639" s="70">
        <v>19.1726126133</v>
      </c>
      <c r="P639" s="70">
        <v>23.244282051599999</v>
      </c>
      <c r="Q639" s="71">
        <v>31542.863736300002</v>
      </c>
      <c r="R639" s="71" t="str">
        <f>TEXT(Q639, "$#,###")</f>
        <v>$31,543</v>
      </c>
      <c r="S639" s="68" t="s">
        <v>307</v>
      </c>
      <c r="T639" s="68" t="s">
        <v>8</v>
      </c>
      <c r="U639" s="68" t="s">
        <v>85</v>
      </c>
      <c r="V639" s="61">
        <v>404.20868692499999</v>
      </c>
      <c r="W639" s="61">
        <v>463.146151406</v>
      </c>
      <c r="X639" s="61">
        <f>W639-V639</f>
        <v>58.937464481000006</v>
      </c>
      <c r="Y639" s="72">
        <f>X639/V639</f>
        <v>0.1458094949155205</v>
      </c>
      <c r="Z639" s="61">
        <v>463.146151406</v>
      </c>
      <c r="AA639" s="61">
        <v>484.587506813</v>
      </c>
      <c r="AB639" s="61">
        <f>AA639-Z639</f>
        <v>21.441355407000003</v>
      </c>
      <c r="AC639" s="72">
        <f>AB639/Z639</f>
        <v>4.6295009344046623E-2</v>
      </c>
      <c r="AD639" s="61">
        <v>192.118404011</v>
      </c>
      <c r="AE639" s="61">
        <v>48.029601002900002</v>
      </c>
      <c r="AF639" s="61">
        <v>121.578815428</v>
      </c>
      <c r="AG639" s="61">
        <v>40.526271809299999</v>
      </c>
      <c r="AH639" s="62">
        <v>8.5999999999999993E-2</v>
      </c>
      <c r="AI639" s="61">
        <v>451.24277727600003</v>
      </c>
      <c r="AJ639" s="61">
        <v>221.928720994</v>
      </c>
      <c r="AK639" s="63">
        <f>AJ639/AI639</f>
        <v>0.49181667202233931</v>
      </c>
      <c r="AL639" s="73">
        <v>111.7</v>
      </c>
      <c r="AM639" s="74">
        <v>0.54744899999999996</v>
      </c>
      <c r="AN639" s="74">
        <v>0.56735500000000005</v>
      </c>
      <c r="AO639" s="76" t="s">
        <v>90</v>
      </c>
      <c r="AP639" s="76" t="s">
        <v>90</v>
      </c>
      <c r="AQ639" s="75">
        <v>4.5341998499499998E-2</v>
      </c>
      <c r="AR639" s="75">
        <v>0.20800096651899999</v>
      </c>
      <c r="AS639" s="75">
        <v>0.23858936404100001</v>
      </c>
      <c r="AT639" s="75">
        <v>0.236597762223</v>
      </c>
      <c r="AU639" s="75">
        <v>0.21140781421400001</v>
      </c>
      <c r="AV639" s="75">
        <v>3.8212785116900003E-2</v>
      </c>
      <c r="AW639" s="61">
        <v>0</v>
      </c>
      <c r="AX639" s="61">
        <v>0</v>
      </c>
      <c r="AY639" s="61">
        <v>0</v>
      </c>
      <c r="AZ639" s="61">
        <v>0</v>
      </c>
      <c r="BA639" s="61">
        <v>0</v>
      </c>
      <c r="BB639" s="61">
        <f>SUM(AW639:BA639)</f>
        <v>0</v>
      </c>
      <c r="BC639" s="61">
        <f>BA639-AW639</f>
        <v>0</v>
      </c>
      <c r="BD639" s="62">
        <v>0</v>
      </c>
      <c r="BE639" s="67">
        <f>IF(K639&lt;BE$6,1,0)</f>
        <v>1</v>
      </c>
      <c r="BF639" s="67">
        <f>+IF(AND(K639&gt;=BF$5,K639&lt;BF$6),1,0)</f>
        <v>0</v>
      </c>
      <c r="BG639" s="67">
        <f>+IF(AND(K639&gt;=BG$5,K639&lt;BG$6),1,0)</f>
        <v>0</v>
      </c>
      <c r="BH639" s="67">
        <f>+IF(AND(K639&gt;=BH$5,K639&lt;BH$6),1,0)</f>
        <v>0</v>
      </c>
      <c r="BI639" s="67">
        <f>+IF(K639&gt;=BI$6,1,0)</f>
        <v>0</v>
      </c>
      <c r="BJ639" s="67">
        <f>IF(M639&lt;BJ$6,1,0)</f>
        <v>0</v>
      </c>
      <c r="BK639" s="67">
        <f>+IF(AND(M639&gt;=BK$5,M639&lt;BK$6),1,0)</f>
        <v>1</v>
      </c>
      <c r="BL639" s="67">
        <f>+IF(AND(M639&gt;=BL$5,M639&lt;BL$6),1,0)</f>
        <v>0</v>
      </c>
      <c r="BM639" s="67">
        <f>+IF(AND(M639&gt;=BM$5,M639&lt;BM$6),1,0)</f>
        <v>0</v>
      </c>
      <c r="BN639" s="67">
        <f>+IF(M639&gt;=BN$6,1,0)</f>
        <v>0</v>
      </c>
      <c r="BO639" s="67" t="str">
        <f>+IF(M639&gt;=BO$6,"YES","NO")</f>
        <v>NO</v>
      </c>
      <c r="BP639" s="67" t="str">
        <f>+IF(K639&gt;=BP$6,"YES","NO")</f>
        <v>NO</v>
      </c>
      <c r="BQ639" s="67" t="str">
        <f>+IF(ISERROR(VLOOKUP(E639,'[1]Hi Tech List (2020)'!$A$2:$B$84,1,FALSE)),"NO","YES")</f>
        <v>NO</v>
      </c>
      <c r="BR639" s="67" t="str">
        <f>IF(AL639&gt;=BR$6,"YES","NO")</f>
        <v>YES</v>
      </c>
      <c r="BS639" s="67" t="str">
        <f>IF(AB639&gt;BS$6,"YES","NO")</f>
        <v>NO</v>
      </c>
      <c r="BT639" s="67" t="str">
        <f>IF(AC639&gt;BT$6,"YES","NO")</f>
        <v>NO</v>
      </c>
      <c r="BU639" s="67" t="str">
        <f>IF(AD639&gt;BU$6,"YES","NO")</f>
        <v>YES</v>
      </c>
      <c r="BV639" s="67" t="str">
        <f>IF(OR(BS639="YES",BT639="YES",BU639="YES"),"YES","NO")</f>
        <v>YES</v>
      </c>
      <c r="BW639" s="67" t="str">
        <f>+IF(BE639=1,BE$8,IF(BF639=1,BF$8,IF(BG639=1,BG$8,IF(BH639=1,BH$8,BI$8))))</f>
        <v>&lt;$15</v>
      </c>
      <c r="BX639" s="67" t="str">
        <f>+IF(BJ639=1,BJ$8,IF(BK639=1,BK$8,IF(BL639=1,BL$8,IF(BM639=1,BM$8,BN$8))))</f>
        <v>$15-20</v>
      </c>
    </row>
    <row r="640" spans="1:76" ht="25.5" hidden="1" x14ac:dyDescent="0.2">
      <c r="A640" s="77" t="str">
        <f t="shared" si="40"/>
        <v>51-0000</v>
      </c>
      <c r="B640" s="77" t="str">
        <f>VLOOKUP(A640,'[1]2- &amp; 3-digit SOC'!$A$1:$B$121,2,FALSE)</f>
        <v>Production Occupations</v>
      </c>
      <c r="C640" s="77" t="str">
        <f t="shared" si="41"/>
        <v>51-0000 Production Occupations</v>
      </c>
      <c r="D640" s="77" t="str">
        <f t="shared" si="42"/>
        <v>51-4000</v>
      </c>
      <c r="E640" s="77" t="str">
        <f>VLOOKUP(D640,'[1]2- &amp; 3-digit SOC'!$A$1:$B$121,2,FALSE)</f>
        <v>Metal Workers and Plastic Workers</v>
      </c>
      <c r="F640" s="77" t="str">
        <f t="shared" si="43"/>
        <v>51-4000 Metal Workers and Plastic Workers</v>
      </c>
      <c r="G640" s="77" t="s">
        <v>1992</v>
      </c>
      <c r="H640" s="77" t="s">
        <v>1993</v>
      </c>
      <c r="I640" s="77" t="s">
        <v>1994</v>
      </c>
      <c r="J640" s="78" t="str">
        <f>CONCATENATE(H640, " (", R640, ")")</f>
        <v>Cutting, Punching, and Press Machine Setters, Operators, and Tenders, Metal and Plastic ($32,719)</v>
      </c>
      <c r="K640" s="70">
        <v>11.432938717800001</v>
      </c>
      <c r="L640" s="70">
        <v>13.174143332</v>
      </c>
      <c r="M640" s="70">
        <v>15.730261218000001</v>
      </c>
      <c r="N640" s="70">
        <v>15.9268303293</v>
      </c>
      <c r="O640" s="70">
        <v>18.3503829657</v>
      </c>
      <c r="P640" s="70">
        <v>21.123185166300001</v>
      </c>
      <c r="Q640" s="71">
        <v>32718.943333399999</v>
      </c>
      <c r="R640" s="71" t="str">
        <f>TEXT(Q640, "$#,###")</f>
        <v>$32,719</v>
      </c>
      <c r="S640" s="68" t="s">
        <v>307</v>
      </c>
      <c r="T640" s="68" t="s">
        <v>8</v>
      </c>
      <c r="U640" s="68" t="s">
        <v>85</v>
      </c>
      <c r="V640" s="61">
        <v>4301.4383996899996</v>
      </c>
      <c r="W640" s="61">
        <v>4433.9464877500004</v>
      </c>
      <c r="X640" s="61">
        <f>W640-V640</f>
        <v>132.50808806000077</v>
      </c>
      <c r="Y640" s="72">
        <f>X640/V640</f>
        <v>3.080552962691515E-2</v>
      </c>
      <c r="Z640" s="61">
        <v>4433.9464877500004</v>
      </c>
      <c r="AA640" s="61">
        <v>4455.7290154599996</v>
      </c>
      <c r="AB640" s="61">
        <f>AA640-Z640</f>
        <v>21.782527709999158</v>
      </c>
      <c r="AC640" s="72">
        <f>AB640/Z640</f>
        <v>4.9126726653511482E-3</v>
      </c>
      <c r="AD640" s="61">
        <v>1745.24598545</v>
      </c>
      <c r="AE640" s="61">
        <v>436.311496363</v>
      </c>
      <c r="AF640" s="61">
        <v>1254.1296297700001</v>
      </c>
      <c r="AG640" s="61">
        <v>418.04320992300001</v>
      </c>
      <c r="AH640" s="62">
        <v>9.4E-2</v>
      </c>
      <c r="AI640" s="61">
        <v>4401.3723565099999</v>
      </c>
      <c r="AJ640" s="61">
        <v>2632.17084819</v>
      </c>
      <c r="AK640" s="63">
        <f>AJ640/AI640</f>
        <v>0.59803412094793529</v>
      </c>
      <c r="AL640" s="73">
        <v>115.9</v>
      </c>
      <c r="AM640" s="74">
        <v>0.951936</v>
      </c>
      <c r="AN640" s="74">
        <v>0.94640800000000003</v>
      </c>
      <c r="AO640" s="75">
        <v>4.80835847364E-3</v>
      </c>
      <c r="AP640" s="75">
        <v>3.2211483083899997E-2</v>
      </c>
      <c r="AQ640" s="75">
        <v>4.7805910867999998E-2</v>
      </c>
      <c r="AR640" s="75">
        <v>0.19689898305600001</v>
      </c>
      <c r="AS640" s="75">
        <v>0.204292675831</v>
      </c>
      <c r="AT640" s="75">
        <v>0.24102435379100001</v>
      </c>
      <c r="AU640" s="75">
        <v>0.21792522181499999</v>
      </c>
      <c r="AV640" s="75">
        <v>5.5033013082000003E-2</v>
      </c>
      <c r="AW640" s="61">
        <v>0</v>
      </c>
      <c r="AX640" s="61">
        <v>0</v>
      </c>
      <c r="AY640" s="61">
        <v>0</v>
      </c>
      <c r="AZ640" s="61">
        <v>0</v>
      </c>
      <c r="BA640" s="61">
        <v>0</v>
      </c>
      <c r="BB640" s="61">
        <f>SUM(AW640:BA640)</f>
        <v>0</v>
      </c>
      <c r="BC640" s="61">
        <f>BA640-AW640</f>
        <v>0</v>
      </c>
      <c r="BD640" s="62">
        <v>0</v>
      </c>
      <c r="BE640" s="67">
        <f>IF(K640&lt;BE$6,1,0)</f>
        <v>1</v>
      </c>
      <c r="BF640" s="67">
        <f>+IF(AND(K640&gt;=BF$5,K640&lt;BF$6),1,0)</f>
        <v>0</v>
      </c>
      <c r="BG640" s="67">
        <f>+IF(AND(K640&gt;=BG$5,K640&lt;BG$6),1,0)</f>
        <v>0</v>
      </c>
      <c r="BH640" s="67">
        <f>+IF(AND(K640&gt;=BH$5,K640&lt;BH$6),1,0)</f>
        <v>0</v>
      </c>
      <c r="BI640" s="67">
        <f>+IF(K640&gt;=BI$6,1,0)</f>
        <v>0</v>
      </c>
      <c r="BJ640" s="67">
        <f>IF(M640&lt;BJ$6,1,0)</f>
        <v>0</v>
      </c>
      <c r="BK640" s="67">
        <f>+IF(AND(M640&gt;=BK$5,M640&lt;BK$6),1,0)</f>
        <v>1</v>
      </c>
      <c r="BL640" s="67">
        <f>+IF(AND(M640&gt;=BL$5,M640&lt;BL$6),1,0)</f>
        <v>0</v>
      </c>
      <c r="BM640" s="67">
        <f>+IF(AND(M640&gt;=BM$5,M640&lt;BM$6),1,0)</f>
        <v>0</v>
      </c>
      <c r="BN640" s="67">
        <f>+IF(M640&gt;=BN$6,1,0)</f>
        <v>0</v>
      </c>
      <c r="BO640" s="67" t="str">
        <f>+IF(M640&gt;=BO$6,"YES","NO")</f>
        <v>NO</v>
      </c>
      <c r="BP640" s="67" t="str">
        <f>+IF(K640&gt;=BP$6,"YES","NO")</f>
        <v>NO</v>
      </c>
      <c r="BQ640" s="67" t="str">
        <f>+IF(ISERROR(VLOOKUP(E640,'[1]Hi Tech List (2020)'!$A$2:$B$84,1,FALSE)),"NO","YES")</f>
        <v>NO</v>
      </c>
      <c r="BR640" s="67" t="str">
        <f>IF(AL640&gt;=BR$6,"YES","NO")</f>
        <v>YES</v>
      </c>
      <c r="BS640" s="67" t="str">
        <f>IF(AB640&gt;BS$6,"YES","NO")</f>
        <v>NO</v>
      </c>
      <c r="BT640" s="67" t="str">
        <f>IF(AC640&gt;BT$6,"YES","NO")</f>
        <v>NO</v>
      </c>
      <c r="BU640" s="67" t="str">
        <f>IF(AD640&gt;BU$6,"YES","NO")</f>
        <v>YES</v>
      </c>
      <c r="BV640" s="67" t="str">
        <f>IF(OR(BS640="YES",BT640="YES",BU640="YES"),"YES","NO")</f>
        <v>YES</v>
      </c>
      <c r="BW640" s="67" t="str">
        <f>+IF(BE640=1,BE$8,IF(BF640=1,BF$8,IF(BG640=1,BG$8,IF(BH640=1,BH$8,BI$8))))</f>
        <v>&lt;$15</v>
      </c>
      <c r="BX640" s="67" t="str">
        <f>+IF(BJ640=1,BJ$8,IF(BK640=1,BK$8,IF(BL640=1,BL$8,IF(BM640=1,BM$8,BN$8))))</f>
        <v>$15-20</v>
      </c>
    </row>
    <row r="641" spans="1:76" ht="25.5" hidden="1" x14ac:dyDescent="0.2">
      <c r="A641" s="77" t="str">
        <f t="shared" si="40"/>
        <v>51-0000</v>
      </c>
      <c r="B641" s="77" t="str">
        <f>VLOOKUP(A641,'[1]2- &amp; 3-digit SOC'!$A$1:$B$121,2,FALSE)</f>
        <v>Production Occupations</v>
      </c>
      <c r="C641" s="77" t="str">
        <f t="shared" si="41"/>
        <v>51-0000 Production Occupations</v>
      </c>
      <c r="D641" s="77" t="str">
        <f t="shared" si="42"/>
        <v>51-4000</v>
      </c>
      <c r="E641" s="77" t="str">
        <f>VLOOKUP(D641,'[1]2- &amp; 3-digit SOC'!$A$1:$B$121,2,FALSE)</f>
        <v>Metal Workers and Plastic Workers</v>
      </c>
      <c r="F641" s="77" t="str">
        <f t="shared" si="43"/>
        <v>51-4000 Metal Workers and Plastic Workers</v>
      </c>
      <c r="G641" s="77" t="s">
        <v>1995</v>
      </c>
      <c r="H641" s="77" t="s">
        <v>1996</v>
      </c>
      <c r="I641" s="77" t="s">
        <v>1997</v>
      </c>
      <c r="J641" s="78" t="str">
        <f>CONCATENATE(H641, " (", R641, ")")</f>
        <v>Drilling and Boring Machine Tool Setters, Operators, and Tenders, Metal and Plastic ($48,777)</v>
      </c>
      <c r="K641" s="70">
        <v>16.017299767800001</v>
      </c>
      <c r="L641" s="70">
        <v>19.027668737100001</v>
      </c>
      <c r="M641" s="70">
        <v>23.4505986295</v>
      </c>
      <c r="N641" s="70">
        <v>30.0392787627</v>
      </c>
      <c r="O641" s="70">
        <v>43.907903947900003</v>
      </c>
      <c r="P641" s="70">
        <v>49.292702244300003</v>
      </c>
      <c r="Q641" s="71">
        <v>48777.245149299997</v>
      </c>
      <c r="R641" s="71" t="str">
        <f>TEXT(Q641, "$#,###")</f>
        <v>$48,777</v>
      </c>
      <c r="S641" s="68" t="s">
        <v>307</v>
      </c>
      <c r="T641" s="68" t="s">
        <v>8</v>
      </c>
      <c r="U641" s="68" t="s">
        <v>85</v>
      </c>
      <c r="V641" s="61">
        <v>201.575398581</v>
      </c>
      <c r="W641" s="61">
        <v>221.60921046499999</v>
      </c>
      <c r="X641" s="61">
        <f>W641-V641</f>
        <v>20.033811883999988</v>
      </c>
      <c r="Y641" s="72">
        <f>X641/V641</f>
        <v>9.9386195066605343E-2</v>
      </c>
      <c r="Z641" s="61">
        <v>221.60921046499999</v>
      </c>
      <c r="AA641" s="61">
        <v>215.09297378900001</v>
      </c>
      <c r="AB641" s="61">
        <f>AA641-Z641</f>
        <v>-6.516236675999977</v>
      </c>
      <c r="AC641" s="72">
        <f>AB641/Z641</f>
        <v>-2.9404178022777276E-2</v>
      </c>
      <c r="AD641" s="61">
        <v>80.107226609700007</v>
      </c>
      <c r="AE641" s="61">
        <v>20.026806652400001</v>
      </c>
      <c r="AF641" s="61">
        <v>59.279967088900001</v>
      </c>
      <c r="AG641" s="61">
        <v>19.7599890296</v>
      </c>
      <c r="AH641" s="62">
        <v>0.09</v>
      </c>
      <c r="AI641" s="61">
        <v>223.15719310899999</v>
      </c>
      <c r="AJ641" s="61">
        <v>149.01565000799999</v>
      </c>
      <c r="AK641" s="63">
        <f>AJ641/AI641</f>
        <v>0.66776090849652359</v>
      </c>
      <c r="AL641" s="73">
        <v>118.1</v>
      </c>
      <c r="AM641" s="74">
        <v>0.77523200000000003</v>
      </c>
      <c r="AN641" s="74">
        <v>0.77632400000000001</v>
      </c>
      <c r="AO641" s="76" t="s">
        <v>90</v>
      </c>
      <c r="AP641" s="76" t="s">
        <v>90</v>
      </c>
      <c r="AQ641" s="75">
        <v>5.9221047855799999E-2</v>
      </c>
      <c r="AR641" s="75">
        <v>0.185164103661</v>
      </c>
      <c r="AS641" s="75">
        <v>0.19516300622999999</v>
      </c>
      <c r="AT641" s="75">
        <v>0.24079741895199999</v>
      </c>
      <c r="AU641" s="75">
        <v>0.227971042067</v>
      </c>
      <c r="AV641" s="75">
        <v>5.5622074156199998E-2</v>
      </c>
      <c r="AW641" s="61">
        <v>0</v>
      </c>
      <c r="AX641" s="61">
        <v>0</v>
      </c>
      <c r="AY641" s="61">
        <v>0</v>
      </c>
      <c r="AZ641" s="61">
        <v>0</v>
      </c>
      <c r="BA641" s="61">
        <v>0</v>
      </c>
      <c r="BB641" s="61">
        <f>SUM(AW641:BA641)</f>
        <v>0</v>
      </c>
      <c r="BC641" s="61">
        <f>BA641-AW641</f>
        <v>0</v>
      </c>
      <c r="BD641" s="62">
        <v>0</v>
      </c>
      <c r="BE641" s="67">
        <f>IF(K641&lt;BE$6,1,0)</f>
        <v>0</v>
      </c>
      <c r="BF641" s="67">
        <f>+IF(AND(K641&gt;=BF$5,K641&lt;BF$6),1,0)</f>
        <v>1</v>
      </c>
      <c r="BG641" s="67">
        <f>+IF(AND(K641&gt;=BG$5,K641&lt;BG$6),1,0)</f>
        <v>0</v>
      </c>
      <c r="BH641" s="67">
        <f>+IF(AND(K641&gt;=BH$5,K641&lt;BH$6),1,0)</f>
        <v>0</v>
      </c>
      <c r="BI641" s="67">
        <f>+IF(K641&gt;=BI$6,1,0)</f>
        <v>0</v>
      </c>
      <c r="BJ641" s="67">
        <f>IF(M641&lt;BJ$6,1,0)</f>
        <v>0</v>
      </c>
      <c r="BK641" s="67">
        <f>+IF(AND(M641&gt;=BK$5,M641&lt;BK$6),1,0)</f>
        <v>0</v>
      </c>
      <c r="BL641" s="67">
        <f>+IF(AND(M641&gt;=BL$5,M641&lt;BL$6),1,0)</f>
        <v>1</v>
      </c>
      <c r="BM641" s="67">
        <f>+IF(AND(M641&gt;=BM$5,M641&lt;BM$6),1,0)</f>
        <v>0</v>
      </c>
      <c r="BN641" s="67">
        <f>+IF(M641&gt;=BN$6,1,0)</f>
        <v>0</v>
      </c>
      <c r="BO641" s="67" t="str">
        <f>+IF(M641&gt;=BO$6,"YES","NO")</f>
        <v>YES</v>
      </c>
      <c r="BP641" s="67" t="str">
        <f>+IF(K641&gt;=BP$6,"YES","NO")</f>
        <v>YES</v>
      </c>
      <c r="BQ641" s="67" t="str">
        <f>+IF(ISERROR(VLOOKUP(E641,'[1]Hi Tech List (2020)'!$A$2:$B$84,1,FALSE)),"NO","YES")</f>
        <v>NO</v>
      </c>
      <c r="BR641" s="67" t="str">
        <f>IF(AL641&gt;=BR$6,"YES","NO")</f>
        <v>YES</v>
      </c>
      <c r="BS641" s="67" t="str">
        <f>IF(AB641&gt;BS$6,"YES","NO")</f>
        <v>NO</v>
      </c>
      <c r="BT641" s="67" t="str">
        <f>IF(AC641&gt;BT$6,"YES","NO")</f>
        <v>NO</v>
      </c>
      <c r="BU641" s="67" t="str">
        <f>IF(AD641&gt;BU$6,"YES","NO")</f>
        <v>NO</v>
      </c>
      <c r="BV641" s="67" t="str">
        <f>IF(OR(BS641="YES",BT641="YES",BU641="YES"),"YES","NO")</f>
        <v>NO</v>
      </c>
      <c r="BW641" s="67" t="str">
        <f>+IF(BE641=1,BE$8,IF(BF641=1,BF$8,IF(BG641=1,BG$8,IF(BH641=1,BH$8,BI$8))))</f>
        <v>$15-20</v>
      </c>
      <c r="BX641" s="67" t="str">
        <f>+IF(BJ641=1,BJ$8,IF(BK641=1,BK$8,IF(BL641=1,BL$8,IF(BM641=1,BM$8,BN$8))))</f>
        <v>$20-25</v>
      </c>
    </row>
    <row r="642" spans="1:76" ht="38.25" hidden="1" x14ac:dyDescent="0.2">
      <c r="A642" s="77" t="str">
        <f t="shared" si="40"/>
        <v>51-0000</v>
      </c>
      <c r="B642" s="77" t="str">
        <f>VLOOKUP(A642,'[1]2- &amp; 3-digit SOC'!$A$1:$B$121,2,FALSE)</f>
        <v>Production Occupations</v>
      </c>
      <c r="C642" s="77" t="str">
        <f t="shared" si="41"/>
        <v>51-0000 Production Occupations</v>
      </c>
      <c r="D642" s="77" t="str">
        <f t="shared" si="42"/>
        <v>51-4000</v>
      </c>
      <c r="E642" s="77" t="str">
        <f>VLOOKUP(D642,'[1]2- &amp; 3-digit SOC'!$A$1:$B$121,2,FALSE)</f>
        <v>Metal Workers and Plastic Workers</v>
      </c>
      <c r="F642" s="77" t="str">
        <f t="shared" si="43"/>
        <v>51-4000 Metal Workers and Plastic Workers</v>
      </c>
      <c r="G642" s="77" t="s">
        <v>1998</v>
      </c>
      <c r="H642" s="77" t="s">
        <v>1999</v>
      </c>
      <c r="I642" s="77" t="s">
        <v>2000</v>
      </c>
      <c r="J642" s="78" t="str">
        <f>CONCATENATE(H642, " (", R642, ")")</f>
        <v>Grinding, Lapping, Polishing, and Buffing Machine Tool Setters, Operators, and Tenders, Metal and Plastic ($29,756)</v>
      </c>
      <c r="K642" s="70">
        <v>10.728521494600001</v>
      </c>
      <c r="L642" s="70">
        <v>12.4095567247</v>
      </c>
      <c r="M642" s="70">
        <v>14.3058589374</v>
      </c>
      <c r="N642" s="70">
        <v>17.7487880135</v>
      </c>
      <c r="O642" s="70">
        <v>18.1379865985</v>
      </c>
      <c r="P642" s="70">
        <v>35.110610236200003</v>
      </c>
      <c r="Q642" s="71">
        <v>29756.1865898</v>
      </c>
      <c r="R642" s="71" t="str">
        <f>TEXT(Q642, "$#,###")</f>
        <v>$29,756</v>
      </c>
      <c r="S642" s="68" t="s">
        <v>307</v>
      </c>
      <c r="T642" s="68" t="s">
        <v>8</v>
      </c>
      <c r="U642" s="68" t="s">
        <v>85</v>
      </c>
      <c r="V642" s="61">
        <v>960.85185932800005</v>
      </c>
      <c r="W642" s="61">
        <v>1013.21721834</v>
      </c>
      <c r="X642" s="61">
        <f>W642-V642</f>
        <v>52.365359011999999</v>
      </c>
      <c r="Y642" s="72">
        <f>X642/V642</f>
        <v>5.4498889192578816E-2</v>
      </c>
      <c r="Z642" s="61">
        <v>1013.21721834</v>
      </c>
      <c r="AA642" s="61">
        <v>1022.62567534</v>
      </c>
      <c r="AB642" s="61">
        <f>AA642-Z642</f>
        <v>9.4084569999999985</v>
      </c>
      <c r="AC642" s="72">
        <f>AB642/Z642</f>
        <v>9.2857255381173873E-3</v>
      </c>
      <c r="AD642" s="61">
        <v>428.15052955700003</v>
      </c>
      <c r="AE642" s="61">
        <v>107.037632389</v>
      </c>
      <c r="AF642" s="61">
        <v>305.43199996099997</v>
      </c>
      <c r="AG642" s="61">
        <v>101.810666654</v>
      </c>
      <c r="AH642" s="62">
        <v>0.1</v>
      </c>
      <c r="AI642" s="61">
        <v>1003.59779532</v>
      </c>
      <c r="AJ642" s="61">
        <v>536.33644972100001</v>
      </c>
      <c r="AK642" s="63">
        <f>AJ642/AI642</f>
        <v>0.53441373847377538</v>
      </c>
      <c r="AL642" s="73">
        <v>119</v>
      </c>
      <c r="AM642" s="74">
        <v>0.53412599999999999</v>
      </c>
      <c r="AN642" s="74">
        <v>0.53409700000000004</v>
      </c>
      <c r="AO642" s="76" t="s">
        <v>90</v>
      </c>
      <c r="AP642" s="75">
        <v>2.9864252600500001E-2</v>
      </c>
      <c r="AQ642" s="75">
        <v>4.5658246511100002E-2</v>
      </c>
      <c r="AR642" s="75">
        <v>0.18531599534599999</v>
      </c>
      <c r="AS642" s="75">
        <v>0.19734848204700001</v>
      </c>
      <c r="AT642" s="75">
        <v>0.23438110027600001</v>
      </c>
      <c r="AU642" s="75">
        <v>0.232796315166</v>
      </c>
      <c r="AV642" s="75">
        <v>6.9868918919000003E-2</v>
      </c>
      <c r="AW642" s="61">
        <v>0</v>
      </c>
      <c r="AX642" s="61">
        <v>0</v>
      </c>
      <c r="AY642" s="61">
        <v>0</v>
      </c>
      <c r="AZ642" s="61">
        <v>0</v>
      </c>
      <c r="BA642" s="61">
        <v>0</v>
      </c>
      <c r="BB642" s="61">
        <f>SUM(AW642:BA642)</f>
        <v>0</v>
      </c>
      <c r="BC642" s="61">
        <f>BA642-AW642</f>
        <v>0</v>
      </c>
      <c r="BD642" s="62">
        <v>0</v>
      </c>
      <c r="BE642" s="67">
        <f>IF(K642&lt;BE$6,1,0)</f>
        <v>1</v>
      </c>
      <c r="BF642" s="67">
        <f>+IF(AND(K642&gt;=BF$5,K642&lt;BF$6),1,0)</f>
        <v>0</v>
      </c>
      <c r="BG642" s="67">
        <f>+IF(AND(K642&gt;=BG$5,K642&lt;BG$6),1,0)</f>
        <v>0</v>
      </c>
      <c r="BH642" s="67">
        <f>+IF(AND(K642&gt;=BH$5,K642&lt;BH$6),1,0)</f>
        <v>0</v>
      </c>
      <c r="BI642" s="67">
        <f>+IF(K642&gt;=BI$6,1,0)</f>
        <v>0</v>
      </c>
      <c r="BJ642" s="67">
        <f>IF(M642&lt;BJ$6,1,0)</f>
        <v>1</v>
      </c>
      <c r="BK642" s="67">
        <f>+IF(AND(M642&gt;=BK$5,M642&lt;BK$6),1,0)</f>
        <v>0</v>
      </c>
      <c r="BL642" s="67">
        <f>+IF(AND(M642&gt;=BL$5,M642&lt;BL$6),1,0)</f>
        <v>0</v>
      </c>
      <c r="BM642" s="67">
        <f>+IF(AND(M642&gt;=BM$5,M642&lt;BM$6),1,0)</f>
        <v>0</v>
      </c>
      <c r="BN642" s="67">
        <f>+IF(M642&gt;=BN$6,1,0)</f>
        <v>0</v>
      </c>
      <c r="BO642" s="67" t="str">
        <f>+IF(M642&gt;=BO$6,"YES","NO")</f>
        <v>NO</v>
      </c>
      <c r="BP642" s="67" t="str">
        <f>+IF(K642&gt;=BP$6,"YES","NO")</f>
        <v>NO</v>
      </c>
      <c r="BQ642" s="67" t="str">
        <f>+IF(ISERROR(VLOOKUP(E642,'[1]Hi Tech List (2020)'!$A$2:$B$84,1,FALSE)),"NO","YES")</f>
        <v>NO</v>
      </c>
      <c r="BR642" s="67" t="str">
        <f>IF(AL642&gt;=BR$6,"YES","NO")</f>
        <v>YES</v>
      </c>
      <c r="BS642" s="67" t="str">
        <f>IF(AB642&gt;BS$6,"YES","NO")</f>
        <v>NO</v>
      </c>
      <c r="BT642" s="67" t="str">
        <f>IF(AC642&gt;BT$6,"YES","NO")</f>
        <v>NO</v>
      </c>
      <c r="BU642" s="67" t="str">
        <f>IF(AD642&gt;BU$6,"YES","NO")</f>
        <v>YES</v>
      </c>
      <c r="BV642" s="67" t="str">
        <f>IF(OR(BS642="YES",BT642="YES",BU642="YES"),"YES","NO")</f>
        <v>YES</v>
      </c>
      <c r="BW642" s="67" t="str">
        <f>+IF(BE642=1,BE$8,IF(BF642=1,BF$8,IF(BG642=1,BG$8,IF(BH642=1,BH$8,BI$8))))</f>
        <v>&lt;$15</v>
      </c>
      <c r="BX642" s="67" t="str">
        <f>+IF(BJ642=1,BJ$8,IF(BK642=1,BK$8,IF(BL642=1,BL$8,IF(BM642=1,BM$8,BN$8))))</f>
        <v>&lt;$15</v>
      </c>
    </row>
    <row r="643" spans="1:76" ht="25.5" hidden="1" x14ac:dyDescent="0.2">
      <c r="A643" s="77" t="str">
        <f t="shared" si="40"/>
        <v>51-0000</v>
      </c>
      <c r="B643" s="77" t="str">
        <f>VLOOKUP(A643,'[1]2- &amp; 3-digit SOC'!$A$1:$B$121,2,FALSE)</f>
        <v>Production Occupations</v>
      </c>
      <c r="C643" s="77" t="str">
        <f t="shared" si="41"/>
        <v>51-0000 Production Occupations</v>
      </c>
      <c r="D643" s="77" t="str">
        <f t="shared" si="42"/>
        <v>51-4000</v>
      </c>
      <c r="E643" s="77" t="str">
        <f>VLOOKUP(D643,'[1]2- &amp; 3-digit SOC'!$A$1:$B$121,2,FALSE)</f>
        <v>Metal Workers and Plastic Workers</v>
      </c>
      <c r="F643" s="77" t="str">
        <f t="shared" si="43"/>
        <v>51-4000 Metal Workers and Plastic Workers</v>
      </c>
      <c r="G643" s="77" t="s">
        <v>2001</v>
      </c>
      <c r="H643" s="77" t="s">
        <v>2002</v>
      </c>
      <c r="I643" s="77" t="s">
        <v>2003</v>
      </c>
      <c r="J643" s="78" t="str">
        <f>CONCATENATE(H643, " (", R643, ")")</f>
        <v>Lathe and Turning Machine Tool Setters, Operators, and Tenders, Metal and Plastic ($38,736)</v>
      </c>
      <c r="K643" s="70">
        <v>12.276749136199999</v>
      </c>
      <c r="L643" s="70">
        <v>14.950141246999999</v>
      </c>
      <c r="M643" s="70">
        <v>18.622868197500001</v>
      </c>
      <c r="N643" s="70">
        <v>20.2332356181</v>
      </c>
      <c r="O643" s="70">
        <v>23.976191227200001</v>
      </c>
      <c r="P643" s="70">
        <v>32.137357454300002</v>
      </c>
      <c r="Q643" s="71">
        <v>38735.565850799998</v>
      </c>
      <c r="R643" s="71" t="str">
        <f>TEXT(Q643, "$#,###")</f>
        <v>$38,736</v>
      </c>
      <c r="S643" s="68" t="s">
        <v>307</v>
      </c>
      <c r="T643" s="68" t="s">
        <v>8</v>
      </c>
      <c r="U643" s="68" t="s">
        <v>85</v>
      </c>
      <c r="V643" s="61">
        <v>604.63846297400005</v>
      </c>
      <c r="W643" s="61">
        <v>619.73632167799997</v>
      </c>
      <c r="X643" s="61">
        <f>W643-V643</f>
        <v>15.097858703999918</v>
      </c>
      <c r="Y643" s="72">
        <f>X643/V643</f>
        <v>2.4970060008652043E-2</v>
      </c>
      <c r="Z643" s="61">
        <v>619.73632167799997</v>
      </c>
      <c r="AA643" s="61">
        <v>615.22673611699997</v>
      </c>
      <c r="AB643" s="61">
        <f>AA643-Z643</f>
        <v>-4.5095855609999944</v>
      </c>
      <c r="AC643" s="72">
        <f>AB643/Z643</f>
        <v>-7.2766197546560232E-3</v>
      </c>
      <c r="AD643" s="61">
        <v>219.219832059</v>
      </c>
      <c r="AE643" s="61">
        <v>54.8049580148</v>
      </c>
      <c r="AF643" s="61">
        <v>159.65956851000001</v>
      </c>
      <c r="AG643" s="61">
        <v>53.219856169899998</v>
      </c>
      <c r="AH643" s="62">
        <v>8.5999999999999993E-2</v>
      </c>
      <c r="AI643" s="61">
        <v>618.76170133899996</v>
      </c>
      <c r="AJ643" s="61">
        <v>250.51021450900001</v>
      </c>
      <c r="AK643" s="63">
        <f>AJ643/AI643</f>
        <v>0.40485733678554447</v>
      </c>
      <c r="AL643" s="73">
        <v>121.3</v>
      </c>
      <c r="AM643" s="74">
        <v>0.87287300000000001</v>
      </c>
      <c r="AN643" s="74">
        <v>0.86516800000000005</v>
      </c>
      <c r="AO643" s="76" t="s">
        <v>90</v>
      </c>
      <c r="AP643" s="75">
        <v>2.83901663045E-2</v>
      </c>
      <c r="AQ643" s="75">
        <v>5.1594784185999998E-2</v>
      </c>
      <c r="AR643" s="75">
        <v>0.186227968346</v>
      </c>
      <c r="AS643" s="75">
        <v>0.18993768870200001</v>
      </c>
      <c r="AT643" s="75">
        <v>0.23725090671499999</v>
      </c>
      <c r="AU643" s="75">
        <v>0.241521894357</v>
      </c>
      <c r="AV643" s="75">
        <v>6.1319558605500001E-2</v>
      </c>
      <c r="AW643" s="61">
        <v>0</v>
      </c>
      <c r="AX643" s="61">
        <v>0</v>
      </c>
      <c r="AY643" s="61">
        <v>0</v>
      </c>
      <c r="AZ643" s="61">
        <v>0</v>
      </c>
      <c r="BA643" s="61">
        <v>0</v>
      </c>
      <c r="BB643" s="61">
        <f>SUM(AW643:BA643)</f>
        <v>0</v>
      </c>
      <c r="BC643" s="61">
        <f>BA643-AW643</f>
        <v>0</v>
      </c>
      <c r="BD643" s="62">
        <v>0</v>
      </c>
      <c r="BE643" s="67">
        <f>IF(K643&lt;BE$6,1,0)</f>
        <v>1</v>
      </c>
      <c r="BF643" s="67">
        <f>+IF(AND(K643&gt;=BF$5,K643&lt;BF$6),1,0)</f>
        <v>0</v>
      </c>
      <c r="BG643" s="67">
        <f>+IF(AND(K643&gt;=BG$5,K643&lt;BG$6),1,0)</f>
        <v>0</v>
      </c>
      <c r="BH643" s="67">
        <f>+IF(AND(K643&gt;=BH$5,K643&lt;BH$6),1,0)</f>
        <v>0</v>
      </c>
      <c r="BI643" s="67">
        <f>+IF(K643&gt;=BI$6,1,0)</f>
        <v>0</v>
      </c>
      <c r="BJ643" s="67">
        <f>IF(M643&lt;BJ$6,1,0)</f>
        <v>0</v>
      </c>
      <c r="BK643" s="67">
        <f>+IF(AND(M643&gt;=BK$5,M643&lt;BK$6),1,0)</f>
        <v>1</v>
      </c>
      <c r="BL643" s="67">
        <f>+IF(AND(M643&gt;=BL$5,M643&lt;BL$6),1,0)</f>
        <v>0</v>
      </c>
      <c r="BM643" s="67">
        <f>+IF(AND(M643&gt;=BM$5,M643&lt;BM$6),1,0)</f>
        <v>0</v>
      </c>
      <c r="BN643" s="67">
        <f>+IF(M643&gt;=BN$6,1,0)</f>
        <v>0</v>
      </c>
      <c r="BO643" s="67" t="str">
        <f>+IF(M643&gt;=BO$6,"YES","NO")</f>
        <v>NO</v>
      </c>
      <c r="BP643" s="67" t="str">
        <f>+IF(K643&gt;=BP$6,"YES","NO")</f>
        <v>NO</v>
      </c>
      <c r="BQ643" s="67" t="str">
        <f>+IF(ISERROR(VLOOKUP(E643,'[1]Hi Tech List (2020)'!$A$2:$B$84,1,FALSE)),"NO","YES")</f>
        <v>NO</v>
      </c>
      <c r="BR643" s="67" t="str">
        <f>IF(AL643&gt;=BR$6,"YES","NO")</f>
        <v>YES</v>
      </c>
      <c r="BS643" s="67" t="str">
        <f>IF(AB643&gt;BS$6,"YES","NO")</f>
        <v>NO</v>
      </c>
      <c r="BT643" s="67" t="str">
        <f>IF(AC643&gt;BT$6,"YES","NO")</f>
        <v>NO</v>
      </c>
      <c r="BU643" s="67" t="str">
        <f>IF(AD643&gt;BU$6,"YES","NO")</f>
        <v>YES</v>
      </c>
      <c r="BV643" s="67" t="str">
        <f>IF(OR(BS643="YES",BT643="YES",BU643="YES"),"YES","NO")</f>
        <v>YES</v>
      </c>
      <c r="BW643" s="67" t="str">
        <f>+IF(BE643=1,BE$8,IF(BF643=1,BF$8,IF(BG643=1,BG$8,IF(BH643=1,BH$8,BI$8))))</f>
        <v>&lt;$15</v>
      </c>
      <c r="BX643" s="67" t="str">
        <f>+IF(BJ643=1,BJ$8,IF(BK643=1,BK$8,IF(BL643=1,BL$8,IF(BM643=1,BM$8,BN$8))))</f>
        <v>$15-20</v>
      </c>
    </row>
    <row r="644" spans="1:76" ht="25.5" hidden="1" x14ac:dyDescent="0.2">
      <c r="A644" s="77" t="str">
        <f t="shared" si="40"/>
        <v>51-0000</v>
      </c>
      <c r="B644" s="77" t="str">
        <f>VLOOKUP(A644,'[1]2- &amp; 3-digit SOC'!$A$1:$B$121,2,FALSE)</f>
        <v>Production Occupations</v>
      </c>
      <c r="C644" s="77" t="str">
        <f t="shared" si="41"/>
        <v>51-0000 Production Occupations</v>
      </c>
      <c r="D644" s="77" t="str">
        <f t="shared" si="42"/>
        <v>51-4000</v>
      </c>
      <c r="E644" s="77" t="str">
        <f>VLOOKUP(D644,'[1]2- &amp; 3-digit SOC'!$A$1:$B$121,2,FALSE)</f>
        <v>Metal Workers and Plastic Workers</v>
      </c>
      <c r="F644" s="77" t="str">
        <f t="shared" si="43"/>
        <v>51-4000 Metal Workers and Plastic Workers</v>
      </c>
      <c r="G644" s="77" t="s">
        <v>2004</v>
      </c>
      <c r="H644" s="77" t="s">
        <v>2005</v>
      </c>
      <c r="I644" s="77" t="s">
        <v>2006</v>
      </c>
      <c r="J644" s="78" t="str">
        <f>CONCATENATE(H644, " (", R644, ")")</f>
        <v>Milling and Planing Machine Setters, Operators, and Tenders, Metal and Plastic ($37,936)</v>
      </c>
      <c r="K644" s="70">
        <v>12.5866758449</v>
      </c>
      <c r="L644" s="70">
        <v>14.7378402087</v>
      </c>
      <c r="M644" s="70">
        <v>18.2384855052</v>
      </c>
      <c r="N644" s="70">
        <v>21.023039056399998</v>
      </c>
      <c r="O644" s="70">
        <v>24.937331130800001</v>
      </c>
      <c r="P644" s="70">
        <v>36.076570181500003</v>
      </c>
      <c r="Q644" s="71">
        <v>37936.049850900003</v>
      </c>
      <c r="R644" s="71" t="str">
        <f>TEXT(Q644, "$#,###")</f>
        <v>$37,936</v>
      </c>
      <c r="S644" s="68" t="s">
        <v>307</v>
      </c>
      <c r="T644" s="68" t="s">
        <v>8</v>
      </c>
      <c r="U644" s="68" t="s">
        <v>85</v>
      </c>
      <c r="V644" s="61">
        <v>507.56781369800001</v>
      </c>
      <c r="W644" s="61">
        <v>503.28144347400001</v>
      </c>
      <c r="X644" s="61">
        <f>W644-V644</f>
        <v>-4.2863702239999952</v>
      </c>
      <c r="Y644" s="72">
        <f>X644/V644</f>
        <v>-8.4449212663243491E-3</v>
      </c>
      <c r="Z644" s="61">
        <v>503.28144347400001</v>
      </c>
      <c r="AA644" s="61">
        <v>494.22850072099999</v>
      </c>
      <c r="AB644" s="61">
        <f>AA644-Z644</f>
        <v>-9.0529427530000248</v>
      </c>
      <c r="AC644" s="72">
        <f>AB644/Z644</f>
        <v>-1.7987833389028395E-2</v>
      </c>
      <c r="AD644" s="61">
        <v>186.26097454000001</v>
      </c>
      <c r="AE644" s="61">
        <v>46.565243635000002</v>
      </c>
      <c r="AF644" s="61">
        <v>135.25972626000001</v>
      </c>
      <c r="AG644" s="61">
        <v>45.086575419900001</v>
      </c>
      <c r="AH644" s="62">
        <v>0.09</v>
      </c>
      <c r="AI644" s="61">
        <v>502.99884074200003</v>
      </c>
      <c r="AJ644" s="61">
        <v>290.46761080900001</v>
      </c>
      <c r="AK644" s="63">
        <f>AJ644/AI644</f>
        <v>0.57747173011475728</v>
      </c>
      <c r="AL644" s="73">
        <v>118.4</v>
      </c>
      <c r="AM644" s="74">
        <v>1.006942</v>
      </c>
      <c r="AN644" s="74">
        <v>1.0113239999999999</v>
      </c>
      <c r="AO644" s="76" t="s">
        <v>90</v>
      </c>
      <c r="AP644" s="75">
        <v>3.0640331481E-2</v>
      </c>
      <c r="AQ644" s="75">
        <v>5.5626407468299999E-2</v>
      </c>
      <c r="AR644" s="75">
        <v>0.19652337925899999</v>
      </c>
      <c r="AS644" s="75">
        <v>0.19334782505000001</v>
      </c>
      <c r="AT644" s="75">
        <v>0.232867183486</v>
      </c>
      <c r="AU644" s="75">
        <v>0.22962274752</v>
      </c>
      <c r="AV644" s="75">
        <v>5.6684825498800002E-2</v>
      </c>
      <c r="AW644" s="61">
        <v>0</v>
      </c>
      <c r="AX644" s="61">
        <v>0</v>
      </c>
      <c r="AY644" s="61">
        <v>0</v>
      </c>
      <c r="AZ644" s="61">
        <v>0</v>
      </c>
      <c r="BA644" s="61">
        <v>0</v>
      </c>
      <c r="BB644" s="61">
        <f>SUM(AW644:BA644)</f>
        <v>0</v>
      </c>
      <c r="BC644" s="61">
        <f>BA644-AW644</f>
        <v>0</v>
      </c>
      <c r="BD644" s="62">
        <v>0</v>
      </c>
      <c r="BE644" s="67">
        <f>IF(K644&lt;BE$6,1,0)</f>
        <v>1</v>
      </c>
      <c r="BF644" s="67">
        <f>+IF(AND(K644&gt;=BF$5,K644&lt;BF$6),1,0)</f>
        <v>0</v>
      </c>
      <c r="BG644" s="67">
        <f>+IF(AND(K644&gt;=BG$5,K644&lt;BG$6),1,0)</f>
        <v>0</v>
      </c>
      <c r="BH644" s="67">
        <f>+IF(AND(K644&gt;=BH$5,K644&lt;BH$6),1,0)</f>
        <v>0</v>
      </c>
      <c r="BI644" s="67">
        <f>+IF(K644&gt;=BI$6,1,0)</f>
        <v>0</v>
      </c>
      <c r="BJ644" s="67">
        <f>IF(M644&lt;BJ$6,1,0)</f>
        <v>0</v>
      </c>
      <c r="BK644" s="67">
        <f>+IF(AND(M644&gt;=BK$5,M644&lt;BK$6),1,0)</f>
        <v>1</v>
      </c>
      <c r="BL644" s="67">
        <f>+IF(AND(M644&gt;=BL$5,M644&lt;BL$6),1,0)</f>
        <v>0</v>
      </c>
      <c r="BM644" s="67">
        <f>+IF(AND(M644&gt;=BM$5,M644&lt;BM$6),1,0)</f>
        <v>0</v>
      </c>
      <c r="BN644" s="67">
        <f>+IF(M644&gt;=BN$6,1,0)</f>
        <v>0</v>
      </c>
      <c r="BO644" s="67" t="str">
        <f>+IF(M644&gt;=BO$6,"YES","NO")</f>
        <v>NO</v>
      </c>
      <c r="BP644" s="67" t="str">
        <f>+IF(K644&gt;=BP$6,"YES","NO")</f>
        <v>NO</v>
      </c>
      <c r="BQ644" s="67" t="str">
        <f>+IF(ISERROR(VLOOKUP(E644,'[1]Hi Tech List (2020)'!$A$2:$B$84,1,FALSE)),"NO","YES")</f>
        <v>NO</v>
      </c>
      <c r="BR644" s="67" t="str">
        <f>IF(AL644&gt;=BR$6,"YES","NO")</f>
        <v>YES</v>
      </c>
      <c r="BS644" s="67" t="str">
        <f>IF(AB644&gt;BS$6,"YES","NO")</f>
        <v>NO</v>
      </c>
      <c r="BT644" s="67" t="str">
        <f>IF(AC644&gt;BT$6,"YES","NO")</f>
        <v>NO</v>
      </c>
      <c r="BU644" s="67" t="str">
        <f>IF(AD644&gt;BU$6,"YES","NO")</f>
        <v>YES</v>
      </c>
      <c r="BV644" s="67" t="str">
        <f>IF(OR(BS644="YES",BT644="YES",BU644="YES"),"YES","NO")</f>
        <v>YES</v>
      </c>
      <c r="BW644" s="67" t="str">
        <f>+IF(BE644=1,BE$8,IF(BF644=1,BF$8,IF(BG644=1,BG$8,IF(BH644=1,BH$8,BI$8))))</f>
        <v>&lt;$15</v>
      </c>
      <c r="BX644" s="67" t="str">
        <f>+IF(BJ644=1,BJ$8,IF(BK644=1,BK$8,IF(BL644=1,BL$8,IF(BM644=1,BM$8,BN$8))))</f>
        <v>$15-20</v>
      </c>
    </row>
    <row r="645" spans="1:76" hidden="1" x14ac:dyDescent="0.2">
      <c r="A645" s="77" t="str">
        <f t="shared" si="40"/>
        <v>51-0000</v>
      </c>
      <c r="B645" s="77" t="str">
        <f>VLOOKUP(A645,'[1]2- &amp; 3-digit SOC'!$A$1:$B$121,2,FALSE)</f>
        <v>Production Occupations</v>
      </c>
      <c r="C645" s="77" t="str">
        <f t="shared" si="41"/>
        <v>51-0000 Production Occupations</v>
      </c>
      <c r="D645" s="77" t="str">
        <f t="shared" si="42"/>
        <v>51-4000</v>
      </c>
      <c r="E645" s="77" t="str">
        <f>VLOOKUP(D645,'[1]2- &amp; 3-digit SOC'!$A$1:$B$121,2,FALSE)</f>
        <v>Metal Workers and Plastic Workers</v>
      </c>
      <c r="F645" s="77" t="str">
        <f t="shared" si="43"/>
        <v>51-4000 Metal Workers and Plastic Workers</v>
      </c>
      <c r="G645" s="77" t="s">
        <v>2007</v>
      </c>
      <c r="H645" s="77" t="s">
        <v>2008</v>
      </c>
      <c r="I645" s="77" t="s">
        <v>2009</v>
      </c>
      <c r="J645" s="78" t="str">
        <f>CONCATENATE(H645, " (", R645, ")")</f>
        <v>Machinists ($41,959)</v>
      </c>
      <c r="K645" s="70">
        <v>12.1235898866</v>
      </c>
      <c r="L645" s="70">
        <v>15.2628123842</v>
      </c>
      <c r="M645" s="70">
        <v>20.172499835100002</v>
      </c>
      <c r="N645" s="70">
        <v>21.240198483</v>
      </c>
      <c r="O645" s="70">
        <v>25.872322564299999</v>
      </c>
      <c r="P645" s="70">
        <v>34.027001241199997</v>
      </c>
      <c r="Q645" s="71">
        <v>41958.799657099997</v>
      </c>
      <c r="R645" s="71" t="str">
        <f>TEXT(Q645, "$#,###")</f>
        <v>$41,959</v>
      </c>
      <c r="S645" s="68" t="s">
        <v>307</v>
      </c>
      <c r="T645" s="68" t="s">
        <v>8</v>
      </c>
      <c r="U645" s="68" t="s">
        <v>648</v>
      </c>
      <c r="V645" s="61">
        <v>5887.6043641799997</v>
      </c>
      <c r="W645" s="61">
        <v>6353.3144766300002</v>
      </c>
      <c r="X645" s="61">
        <f>W645-V645</f>
        <v>465.71011245000045</v>
      </c>
      <c r="Y645" s="72">
        <f>X645/V645</f>
        <v>7.9100103139294844E-2</v>
      </c>
      <c r="Z645" s="61">
        <v>6353.3144766300002</v>
      </c>
      <c r="AA645" s="61">
        <v>6541.1129015200004</v>
      </c>
      <c r="AB645" s="61">
        <f>AA645-Z645</f>
        <v>187.79842489000021</v>
      </c>
      <c r="AC645" s="72">
        <f>AB645/Z645</f>
        <v>2.9559126276654017E-2</v>
      </c>
      <c r="AD645" s="61">
        <v>2598.1699616800001</v>
      </c>
      <c r="AE645" s="61">
        <v>649.54249041900005</v>
      </c>
      <c r="AF645" s="61">
        <v>1772.8376704499999</v>
      </c>
      <c r="AG645" s="61">
        <v>590.94589014999997</v>
      </c>
      <c r="AH645" s="62">
        <v>9.1999999999999998E-2</v>
      </c>
      <c r="AI645" s="61">
        <v>6260.5637338799997</v>
      </c>
      <c r="AJ645" s="61">
        <v>3600.53585342</v>
      </c>
      <c r="AK645" s="63">
        <f>AJ645/AI645</f>
        <v>0.5751136808870978</v>
      </c>
      <c r="AL645" s="73">
        <v>115.2</v>
      </c>
      <c r="AM645" s="74">
        <v>0.66354900000000006</v>
      </c>
      <c r="AN645" s="74">
        <v>0.65487200000000001</v>
      </c>
      <c r="AO645" s="75">
        <v>1.8724722970699999E-3</v>
      </c>
      <c r="AP645" s="75">
        <v>1.53100375986E-2</v>
      </c>
      <c r="AQ645" s="75">
        <v>3.2076346642099997E-2</v>
      </c>
      <c r="AR645" s="75">
        <v>0.153818720577</v>
      </c>
      <c r="AS645" s="75">
        <v>0.193560518338</v>
      </c>
      <c r="AT645" s="75">
        <v>0.25684250277300003</v>
      </c>
      <c r="AU645" s="75">
        <v>0.27498713113599998</v>
      </c>
      <c r="AV645" s="75">
        <v>7.1532270638200002E-2</v>
      </c>
      <c r="AW645" s="61">
        <v>0</v>
      </c>
      <c r="AX645" s="61">
        <v>0</v>
      </c>
      <c r="AY645" s="61">
        <v>0</v>
      </c>
      <c r="AZ645" s="61">
        <v>0</v>
      </c>
      <c r="BA645" s="61">
        <v>0</v>
      </c>
      <c r="BB645" s="61">
        <f>SUM(AW645:BA645)</f>
        <v>0</v>
      </c>
      <c r="BC645" s="61">
        <f>BA645-AW645</f>
        <v>0</v>
      </c>
      <c r="BD645" s="62">
        <v>0</v>
      </c>
      <c r="BE645" s="67">
        <f>IF(K645&lt;BE$6,1,0)</f>
        <v>1</v>
      </c>
      <c r="BF645" s="67">
        <f>+IF(AND(K645&gt;=BF$5,K645&lt;BF$6),1,0)</f>
        <v>0</v>
      </c>
      <c r="BG645" s="67">
        <f>+IF(AND(K645&gt;=BG$5,K645&lt;BG$6),1,0)</f>
        <v>0</v>
      </c>
      <c r="BH645" s="67">
        <f>+IF(AND(K645&gt;=BH$5,K645&lt;BH$6),1,0)</f>
        <v>0</v>
      </c>
      <c r="BI645" s="67">
        <f>+IF(K645&gt;=BI$6,1,0)</f>
        <v>0</v>
      </c>
      <c r="BJ645" s="67">
        <f>IF(M645&lt;BJ$6,1,0)</f>
        <v>0</v>
      </c>
      <c r="BK645" s="67">
        <f>+IF(AND(M645&gt;=BK$5,M645&lt;BK$6),1,0)</f>
        <v>0</v>
      </c>
      <c r="BL645" s="67">
        <f>+IF(AND(M645&gt;=BL$5,M645&lt;BL$6),1,0)</f>
        <v>1</v>
      </c>
      <c r="BM645" s="67">
        <f>+IF(AND(M645&gt;=BM$5,M645&lt;BM$6),1,0)</f>
        <v>0</v>
      </c>
      <c r="BN645" s="67">
        <f>+IF(M645&gt;=BN$6,1,0)</f>
        <v>0</v>
      </c>
      <c r="BO645" s="67" t="str">
        <f>+IF(M645&gt;=BO$6,"YES","NO")</f>
        <v>NO</v>
      </c>
      <c r="BP645" s="67" t="str">
        <f>+IF(K645&gt;=BP$6,"YES","NO")</f>
        <v>NO</v>
      </c>
      <c r="BQ645" s="67" t="str">
        <f>+IF(ISERROR(VLOOKUP(E645,'[1]Hi Tech List (2020)'!$A$2:$B$84,1,FALSE)),"NO","YES")</f>
        <v>NO</v>
      </c>
      <c r="BR645" s="67" t="str">
        <f>IF(AL645&gt;=BR$6,"YES","NO")</f>
        <v>YES</v>
      </c>
      <c r="BS645" s="67" t="str">
        <f>IF(AB645&gt;BS$6,"YES","NO")</f>
        <v>YES</v>
      </c>
      <c r="BT645" s="67" t="str">
        <f>IF(AC645&gt;BT$6,"YES","NO")</f>
        <v>NO</v>
      </c>
      <c r="BU645" s="67" t="str">
        <f>IF(AD645&gt;BU$6,"YES","NO")</f>
        <v>YES</v>
      </c>
      <c r="BV645" s="67" t="str">
        <f>IF(OR(BS645="YES",BT645="YES",BU645="YES"),"YES","NO")</f>
        <v>YES</v>
      </c>
      <c r="BW645" s="67" t="str">
        <f>+IF(BE645=1,BE$8,IF(BF645=1,BF$8,IF(BG645=1,BG$8,IF(BH645=1,BH$8,BI$8))))</f>
        <v>&lt;$15</v>
      </c>
      <c r="BX645" s="67" t="str">
        <f>+IF(BJ645=1,BJ$8,IF(BK645=1,BK$8,IF(BL645=1,BL$8,IF(BM645=1,BM$8,BN$8))))</f>
        <v>$20-25</v>
      </c>
    </row>
    <row r="646" spans="1:76" hidden="1" x14ac:dyDescent="0.2">
      <c r="A646" s="77" t="str">
        <f t="shared" si="40"/>
        <v>51-0000</v>
      </c>
      <c r="B646" s="77" t="str">
        <f>VLOOKUP(A646,'[1]2- &amp; 3-digit SOC'!$A$1:$B$121,2,FALSE)</f>
        <v>Production Occupations</v>
      </c>
      <c r="C646" s="77" t="str">
        <f t="shared" si="41"/>
        <v>51-0000 Production Occupations</v>
      </c>
      <c r="D646" s="77" t="str">
        <f t="shared" si="42"/>
        <v>51-4000</v>
      </c>
      <c r="E646" s="77" t="str">
        <f>VLOOKUP(D646,'[1]2- &amp; 3-digit SOC'!$A$1:$B$121,2,FALSE)</f>
        <v>Metal Workers and Plastic Workers</v>
      </c>
      <c r="F646" s="77" t="str">
        <f t="shared" si="43"/>
        <v>51-4000 Metal Workers and Plastic Workers</v>
      </c>
      <c r="G646" s="77" t="s">
        <v>2010</v>
      </c>
      <c r="H646" s="77" t="s">
        <v>2011</v>
      </c>
      <c r="I646" s="77" t="s">
        <v>2012</v>
      </c>
      <c r="J646" s="78" t="str">
        <f>CONCATENATE(H646, " (", R646, ")")</f>
        <v>Metal-Refining Furnace Operators and Tenders ($39,985)</v>
      </c>
      <c r="K646" s="70">
        <v>12.937468534900001</v>
      </c>
      <c r="L646" s="70">
        <v>15.6914307835</v>
      </c>
      <c r="M646" s="70">
        <v>19.2236899854</v>
      </c>
      <c r="N646" s="70">
        <v>19.2799595834</v>
      </c>
      <c r="O646" s="70">
        <v>23.1189545788</v>
      </c>
      <c r="P646" s="70">
        <v>26.657764773099998</v>
      </c>
      <c r="Q646" s="71">
        <v>39985.275169699999</v>
      </c>
      <c r="R646" s="71" t="str">
        <f>TEXT(Q646, "$#,###")</f>
        <v>$39,985</v>
      </c>
      <c r="S646" s="68" t="s">
        <v>307</v>
      </c>
      <c r="T646" s="68" t="s">
        <v>8</v>
      </c>
      <c r="U646" s="68" t="s">
        <v>85</v>
      </c>
      <c r="V646" s="61">
        <v>71.993601345000002</v>
      </c>
      <c r="W646" s="61">
        <v>79.602763641199999</v>
      </c>
      <c r="X646" s="61">
        <f>W646-V646</f>
        <v>7.6091622961999974</v>
      </c>
      <c r="Y646" s="72">
        <f>X646/V646</f>
        <v>0.1056922025575049</v>
      </c>
      <c r="Z646" s="61">
        <v>79.602763641199999</v>
      </c>
      <c r="AA646" s="61">
        <v>89.122452015600004</v>
      </c>
      <c r="AB646" s="61">
        <f>AA646-Z646</f>
        <v>9.5196883744000047</v>
      </c>
      <c r="AC646" s="72">
        <f>AB646/Z646</f>
        <v>0.11958992299951883</v>
      </c>
      <c r="AD646" s="61">
        <v>38.969177212699996</v>
      </c>
      <c r="AE646" s="61">
        <v>9.7422943031900004</v>
      </c>
      <c r="AF646" s="61">
        <v>20.617021367100001</v>
      </c>
      <c r="AG646" s="61">
        <v>6.8723404556999999</v>
      </c>
      <c r="AH646" s="76">
        <v>8.3000000000000004E-2</v>
      </c>
      <c r="AI646" s="61">
        <v>77.943832259299995</v>
      </c>
      <c r="AJ646" s="61">
        <v>39.019714455100001</v>
      </c>
      <c r="AK646" s="63">
        <f>AJ646/AI646</f>
        <v>0.50061324063834822</v>
      </c>
      <c r="AL646" s="73">
        <v>117.4</v>
      </c>
      <c r="AM646" s="74">
        <v>0.18332000000000001</v>
      </c>
      <c r="AN646" s="74">
        <v>0.198264</v>
      </c>
      <c r="AO646" s="75">
        <v>1.33042827885E-3</v>
      </c>
      <c r="AP646" s="76" t="s">
        <v>90</v>
      </c>
      <c r="AQ646" s="76" t="s">
        <v>90</v>
      </c>
      <c r="AR646" s="75">
        <v>0.25461881742800002</v>
      </c>
      <c r="AS646" s="75">
        <v>0.256194689217</v>
      </c>
      <c r="AT646" s="75">
        <v>0.242104018428</v>
      </c>
      <c r="AU646" s="75">
        <v>0.15992582312299999</v>
      </c>
      <c r="AV646" s="76" t="s">
        <v>90</v>
      </c>
      <c r="AW646" s="61">
        <v>0</v>
      </c>
      <c r="AX646" s="61">
        <v>0</v>
      </c>
      <c r="AY646" s="61">
        <v>0</v>
      </c>
      <c r="AZ646" s="61">
        <v>0</v>
      </c>
      <c r="BA646" s="61">
        <v>0</v>
      </c>
      <c r="BB646" s="61">
        <f>SUM(AW646:BA646)</f>
        <v>0</v>
      </c>
      <c r="BC646" s="61">
        <f>BA646-AW646</f>
        <v>0</v>
      </c>
      <c r="BD646" s="62">
        <v>0</v>
      </c>
      <c r="BE646" s="67">
        <f>IF(K646&lt;BE$6,1,0)</f>
        <v>1</v>
      </c>
      <c r="BF646" s="67">
        <f>+IF(AND(K646&gt;=BF$5,K646&lt;BF$6),1,0)</f>
        <v>0</v>
      </c>
      <c r="BG646" s="67">
        <f>+IF(AND(K646&gt;=BG$5,K646&lt;BG$6),1,0)</f>
        <v>0</v>
      </c>
      <c r="BH646" s="67">
        <f>+IF(AND(K646&gt;=BH$5,K646&lt;BH$6),1,0)</f>
        <v>0</v>
      </c>
      <c r="BI646" s="67">
        <f>+IF(K646&gt;=BI$6,1,0)</f>
        <v>0</v>
      </c>
      <c r="BJ646" s="67">
        <f>IF(M646&lt;BJ$6,1,0)</f>
        <v>0</v>
      </c>
      <c r="BK646" s="67">
        <f>+IF(AND(M646&gt;=BK$5,M646&lt;BK$6),1,0)</f>
        <v>1</v>
      </c>
      <c r="BL646" s="67">
        <f>+IF(AND(M646&gt;=BL$5,M646&lt;BL$6),1,0)</f>
        <v>0</v>
      </c>
      <c r="BM646" s="67">
        <f>+IF(AND(M646&gt;=BM$5,M646&lt;BM$6),1,0)</f>
        <v>0</v>
      </c>
      <c r="BN646" s="67">
        <f>+IF(M646&gt;=BN$6,1,0)</f>
        <v>0</v>
      </c>
      <c r="BO646" s="67" t="str">
        <f>+IF(M646&gt;=BO$6,"YES","NO")</f>
        <v>NO</v>
      </c>
      <c r="BP646" s="67" t="str">
        <f>+IF(K646&gt;=BP$6,"YES","NO")</f>
        <v>NO</v>
      </c>
      <c r="BQ646" s="67" t="str">
        <f>+IF(ISERROR(VLOOKUP(E646,'[1]Hi Tech List (2020)'!$A$2:$B$84,1,FALSE)),"NO","YES")</f>
        <v>NO</v>
      </c>
      <c r="BR646" s="67" t="str">
        <f>IF(AL646&gt;=BR$6,"YES","NO")</f>
        <v>YES</v>
      </c>
      <c r="BS646" s="67" t="str">
        <f>IF(AB646&gt;BS$6,"YES","NO")</f>
        <v>NO</v>
      </c>
      <c r="BT646" s="67" t="str">
        <f>IF(AC646&gt;BT$6,"YES","NO")</f>
        <v>NO</v>
      </c>
      <c r="BU646" s="67" t="str">
        <f>IF(AD646&gt;BU$6,"YES","NO")</f>
        <v>NO</v>
      </c>
      <c r="BV646" s="67" t="str">
        <f>IF(OR(BS646="YES",BT646="YES",BU646="YES"),"YES","NO")</f>
        <v>NO</v>
      </c>
      <c r="BW646" s="67" t="str">
        <f>+IF(BE646=1,BE$8,IF(BF646=1,BF$8,IF(BG646=1,BG$8,IF(BH646=1,BH$8,BI$8))))</f>
        <v>&lt;$15</v>
      </c>
      <c r="BX646" s="67" t="str">
        <f>+IF(BJ646=1,BJ$8,IF(BK646=1,BK$8,IF(BL646=1,BL$8,IF(BM646=1,BM$8,BN$8))))</f>
        <v>$15-20</v>
      </c>
    </row>
    <row r="647" spans="1:76" hidden="1" x14ac:dyDescent="0.2">
      <c r="A647" s="77" t="str">
        <f t="shared" si="40"/>
        <v>51-0000</v>
      </c>
      <c r="B647" s="77" t="str">
        <f>VLOOKUP(A647,'[1]2- &amp; 3-digit SOC'!$A$1:$B$121,2,FALSE)</f>
        <v>Production Occupations</v>
      </c>
      <c r="C647" s="77" t="str">
        <f t="shared" si="41"/>
        <v>51-0000 Production Occupations</v>
      </c>
      <c r="D647" s="77" t="str">
        <f t="shared" si="42"/>
        <v>51-4000</v>
      </c>
      <c r="E647" s="77" t="str">
        <f>VLOOKUP(D647,'[1]2- &amp; 3-digit SOC'!$A$1:$B$121,2,FALSE)</f>
        <v>Metal Workers and Plastic Workers</v>
      </c>
      <c r="F647" s="77" t="str">
        <f t="shared" si="43"/>
        <v>51-4000 Metal Workers and Plastic Workers</v>
      </c>
      <c r="G647" s="77" t="s">
        <v>2013</v>
      </c>
      <c r="H647" s="77" t="s">
        <v>2014</v>
      </c>
      <c r="I647" s="77" t="s">
        <v>2015</v>
      </c>
      <c r="J647" s="78" t="str">
        <f>CONCATENATE(H647, " (", R647, ")")</f>
        <v>Pourers and Casters, Metal ($36,229)</v>
      </c>
      <c r="K647" s="70">
        <v>12.6448265096</v>
      </c>
      <c r="L647" s="70">
        <v>14.1346430595</v>
      </c>
      <c r="M647" s="70">
        <v>17.417641178299998</v>
      </c>
      <c r="N647" s="70">
        <v>19.1232671659</v>
      </c>
      <c r="O647" s="70">
        <v>23.085773463900001</v>
      </c>
      <c r="P647" s="70">
        <v>29.296221809199999</v>
      </c>
      <c r="Q647" s="71">
        <v>36228.693650900001</v>
      </c>
      <c r="R647" s="71" t="str">
        <f>TEXT(Q647, "$#,###")</f>
        <v>$36,229</v>
      </c>
      <c r="S647" s="68" t="s">
        <v>307</v>
      </c>
      <c r="T647" s="68" t="s">
        <v>8</v>
      </c>
      <c r="U647" s="68" t="s">
        <v>85</v>
      </c>
      <c r="V647" s="61">
        <v>29.9166170775</v>
      </c>
      <c r="W647" s="61">
        <v>31.4254509744</v>
      </c>
      <c r="X647" s="61">
        <f>W647-V647</f>
        <v>1.5088338969000006</v>
      </c>
      <c r="Y647" s="72">
        <f>X647/V647</f>
        <v>5.043464282713904E-2</v>
      </c>
      <c r="Z647" s="61">
        <v>31.4254509744</v>
      </c>
      <c r="AA647" s="61">
        <v>32.728606901900001</v>
      </c>
      <c r="AB647" s="61">
        <f>AA647-Z647</f>
        <v>1.3031559275000006</v>
      </c>
      <c r="AC647" s="72">
        <f>AB647/Z647</f>
        <v>4.1468169496170021E-2</v>
      </c>
      <c r="AD647" s="61">
        <v>13.2762429035</v>
      </c>
      <c r="AE647" s="61">
        <v>3.31906072587</v>
      </c>
      <c r="AF647" s="76" t="s">
        <v>90</v>
      </c>
      <c r="AG647" s="76" t="s">
        <v>90</v>
      </c>
      <c r="AH647" s="76" t="s">
        <v>90</v>
      </c>
      <c r="AI647" s="61">
        <v>31.4549438594</v>
      </c>
      <c r="AJ647" s="61">
        <v>17.494996658400002</v>
      </c>
      <c r="AK647" s="63">
        <f>AJ647/AI647</f>
        <v>0.55619227097020529</v>
      </c>
      <c r="AL647" s="73">
        <v>121.1</v>
      </c>
      <c r="AM647" s="74">
        <v>0.15354499999999999</v>
      </c>
      <c r="AN647" s="74">
        <v>0.15942700000000001</v>
      </c>
      <c r="AO647" s="75">
        <v>1.2151290534999999E-3</v>
      </c>
      <c r="AP647" s="76" t="s">
        <v>90</v>
      </c>
      <c r="AQ647" s="76" t="s">
        <v>90</v>
      </c>
      <c r="AR647" s="76" t="s">
        <v>90</v>
      </c>
      <c r="AS647" s="76" t="s">
        <v>90</v>
      </c>
      <c r="AT647" s="76" t="s">
        <v>90</v>
      </c>
      <c r="AU647" s="76" t="s">
        <v>90</v>
      </c>
      <c r="AV647" s="76" t="s">
        <v>90</v>
      </c>
      <c r="AW647" s="61">
        <v>0</v>
      </c>
      <c r="AX647" s="61">
        <v>0</v>
      </c>
      <c r="AY647" s="61">
        <v>0</v>
      </c>
      <c r="AZ647" s="61">
        <v>0</v>
      </c>
      <c r="BA647" s="61">
        <v>0</v>
      </c>
      <c r="BB647" s="61">
        <f>SUM(AW647:BA647)</f>
        <v>0</v>
      </c>
      <c r="BC647" s="61">
        <f>BA647-AW647</f>
        <v>0</v>
      </c>
      <c r="BD647" s="62">
        <v>0</v>
      </c>
      <c r="BE647" s="67">
        <f>IF(K647&lt;BE$6,1,0)</f>
        <v>1</v>
      </c>
      <c r="BF647" s="67">
        <f>+IF(AND(K647&gt;=BF$5,K647&lt;BF$6),1,0)</f>
        <v>0</v>
      </c>
      <c r="BG647" s="67">
        <f>+IF(AND(K647&gt;=BG$5,K647&lt;BG$6),1,0)</f>
        <v>0</v>
      </c>
      <c r="BH647" s="67">
        <f>+IF(AND(K647&gt;=BH$5,K647&lt;BH$6),1,0)</f>
        <v>0</v>
      </c>
      <c r="BI647" s="67">
        <f>+IF(K647&gt;=BI$6,1,0)</f>
        <v>0</v>
      </c>
      <c r="BJ647" s="67">
        <f>IF(M647&lt;BJ$6,1,0)</f>
        <v>0</v>
      </c>
      <c r="BK647" s="67">
        <f>+IF(AND(M647&gt;=BK$5,M647&lt;BK$6),1,0)</f>
        <v>1</v>
      </c>
      <c r="BL647" s="67">
        <f>+IF(AND(M647&gt;=BL$5,M647&lt;BL$6),1,0)</f>
        <v>0</v>
      </c>
      <c r="BM647" s="67">
        <f>+IF(AND(M647&gt;=BM$5,M647&lt;BM$6),1,0)</f>
        <v>0</v>
      </c>
      <c r="BN647" s="67">
        <f>+IF(M647&gt;=BN$6,1,0)</f>
        <v>0</v>
      </c>
      <c r="BO647" s="67" t="str">
        <f>+IF(M647&gt;=BO$6,"YES","NO")</f>
        <v>NO</v>
      </c>
      <c r="BP647" s="67" t="str">
        <f>+IF(K647&gt;=BP$6,"YES","NO")</f>
        <v>NO</v>
      </c>
      <c r="BQ647" s="67" t="str">
        <f>+IF(ISERROR(VLOOKUP(E647,'[1]Hi Tech List (2020)'!$A$2:$B$84,1,FALSE)),"NO","YES")</f>
        <v>NO</v>
      </c>
      <c r="BR647" s="67" t="str">
        <f>IF(AL647&gt;=BR$6,"YES","NO")</f>
        <v>YES</v>
      </c>
      <c r="BS647" s="67" t="str">
        <f>IF(AB647&gt;BS$6,"YES","NO")</f>
        <v>NO</v>
      </c>
      <c r="BT647" s="67" t="str">
        <f>IF(AC647&gt;BT$6,"YES","NO")</f>
        <v>NO</v>
      </c>
      <c r="BU647" s="67" t="str">
        <f>IF(AD647&gt;BU$6,"YES","NO")</f>
        <v>NO</v>
      </c>
      <c r="BV647" s="67" t="str">
        <f>IF(OR(BS647="YES",BT647="YES",BU647="YES"),"YES","NO")</f>
        <v>NO</v>
      </c>
      <c r="BW647" s="67" t="str">
        <f>+IF(BE647=1,BE$8,IF(BF647=1,BF$8,IF(BG647=1,BG$8,IF(BH647=1,BH$8,BI$8))))</f>
        <v>&lt;$15</v>
      </c>
      <c r="BX647" s="67" t="str">
        <f>+IF(BJ647=1,BJ$8,IF(BK647=1,BK$8,IF(BL647=1,BL$8,IF(BM647=1,BM$8,BN$8))))</f>
        <v>$15-20</v>
      </c>
    </row>
    <row r="648" spans="1:76" hidden="1" x14ac:dyDescent="0.2">
      <c r="A648" s="77" t="str">
        <f t="shared" si="40"/>
        <v>51-0000</v>
      </c>
      <c r="B648" s="77" t="str">
        <f>VLOOKUP(A648,'[1]2- &amp; 3-digit SOC'!$A$1:$B$121,2,FALSE)</f>
        <v>Production Occupations</v>
      </c>
      <c r="C648" s="77" t="str">
        <f t="shared" si="41"/>
        <v>51-0000 Production Occupations</v>
      </c>
      <c r="D648" s="77" t="str">
        <f t="shared" si="42"/>
        <v>51-4000</v>
      </c>
      <c r="E648" s="77" t="str">
        <f>VLOOKUP(D648,'[1]2- &amp; 3-digit SOC'!$A$1:$B$121,2,FALSE)</f>
        <v>Metal Workers and Plastic Workers</v>
      </c>
      <c r="F648" s="77" t="str">
        <f t="shared" si="43"/>
        <v>51-4000 Metal Workers and Plastic Workers</v>
      </c>
      <c r="G648" s="77" t="s">
        <v>2016</v>
      </c>
      <c r="H648" s="77" t="s">
        <v>2017</v>
      </c>
      <c r="I648" s="77" t="s">
        <v>2018</v>
      </c>
      <c r="J648" s="78" t="str">
        <f>CONCATENATE(H648, " (", R648, ")")</f>
        <v>Model Makers, Metal and Plastic ($71,683)</v>
      </c>
      <c r="K648" s="70">
        <v>14.377934354100001</v>
      </c>
      <c r="L648" s="70">
        <v>29.200329518299998</v>
      </c>
      <c r="M648" s="70">
        <v>34.463027386900002</v>
      </c>
      <c r="N648" s="70">
        <v>33.500216971299999</v>
      </c>
      <c r="O648" s="70">
        <v>41.534941527800001</v>
      </c>
      <c r="P648" s="70">
        <v>47.6369979292</v>
      </c>
      <c r="Q648" s="71">
        <v>71683.096964700002</v>
      </c>
      <c r="R648" s="71" t="str">
        <f>TEXT(Q648, "$#,###")</f>
        <v>$71,683</v>
      </c>
      <c r="S648" s="68" t="s">
        <v>307</v>
      </c>
      <c r="T648" s="68" t="s">
        <v>8</v>
      </c>
      <c r="U648" s="68" t="s">
        <v>85</v>
      </c>
      <c r="V648" s="61">
        <v>50.558509033199996</v>
      </c>
      <c r="W648" s="61">
        <v>47.467007066500003</v>
      </c>
      <c r="X648" s="61">
        <f>W648-V648</f>
        <v>-3.0915019666999939</v>
      </c>
      <c r="Y648" s="72">
        <f>X648/V648</f>
        <v>-6.1147016116909481E-2</v>
      </c>
      <c r="Z648" s="61">
        <v>47.467007066500003</v>
      </c>
      <c r="AA648" s="61">
        <v>49.111247843400001</v>
      </c>
      <c r="AB648" s="61">
        <f>AA648-Z648</f>
        <v>1.6442407768999985</v>
      </c>
      <c r="AC648" s="72">
        <f>AB648/Z648</f>
        <v>3.4639655594810546E-2</v>
      </c>
      <c r="AD648" s="61">
        <v>19.241869380000001</v>
      </c>
      <c r="AE648" s="61">
        <v>4.8104673450100002</v>
      </c>
      <c r="AF648" s="61">
        <v>12.973371978499999</v>
      </c>
      <c r="AG648" s="61">
        <v>4.3244573261700001</v>
      </c>
      <c r="AH648" s="76">
        <v>0.09</v>
      </c>
      <c r="AI648" s="61">
        <v>45.177823473300002</v>
      </c>
      <c r="AJ648" s="61">
        <v>21.1679863785</v>
      </c>
      <c r="AK648" s="63">
        <f>AJ648/AI648</f>
        <v>0.46854816702292518</v>
      </c>
      <c r="AL648" s="73">
        <v>115.8</v>
      </c>
      <c r="AM648" s="74">
        <v>0.433029</v>
      </c>
      <c r="AN648" s="74">
        <v>0.44598399999999999</v>
      </c>
      <c r="AO648" s="76" t="s">
        <v>90</v>
      </c>
      <c r="AP648" s="76" t="s">
        <v>90</v>
      </c>
      <c r="AQ648" s="76" t="s">
        <v>90</v>
      </c>
      <c r="AR648" s="76" t="s">
        <v>90</v>
      </c>
      <c r="AS648" s="75">
        <v>0.224615783239</v>
      </c>
      <c r="AT648" s="75">
        <v>0.24360315812899999</v>
      </c>
      <c r="AU648" s="75">
        <v>0.24106950735900001</v>
      </c>
      <c r="AV648" s="76" t="s">
        <v>90</v>
      </c>
      <c r="AW648" s="61">
        <v>0</v>
      </c>
      <c r="AX648" s="61">
        <v>0</v>
      </c>
      <c r="AY648" s="61">
        <v>0</v>
      </c>
      <c r="AZ648" s="61">
        <v>0</v>
      </c>
      <c r="BA648" s="61">
        <v>0</v>
      </c>
      <c r="BB648" s="61">
        <f>SUM(AW648:BA648)</f>
        <v>0</v>
      </c>
      <c r="BC648" s="61">
        <f>BA648-AW648</f>
        <v>0</v>
      </c>
      <c r="BD648" s="62">
        <v>0</v>
      </c>
      <c r="BE648" s="67">
        <f>IF(K648&lt;BE$6,1,0)</f>
        <v>1</v>
      </c>
      <c r="BF648" s="67">
        <f>+IF(AND(K648&gt;=BF$5,K648&lt;BF$6),1,0)</f>
        <v>0</v>
      </c>
      <c r="BG648" s="67">
        <f>+IF(AND(K648&gt;=BG$5,K648&lt;BG$6),1,0)</f>
        <v>0</v>
      </c>
      <c r="BH648" s="67">
        <f>+IF(AND(K648&gt;=BH$5,K648&lt;BH$6),1,0)</f>
        <v>0</v>
      </c>
      <c r="BI648" s="67">
        <f>+IF(K648&gt;=BI$6,1,0)</f>
        <v>0</v>
      </c>
      <c r="BJ648" s="67">
        <f>IF(M648&lt;BJ$6,1,0)</f>
        <v>0</v>
      </c>
      <c r="BK648" s="67">
        <f>+IF(AND(M648&gt;=BK$5,M648&lt;BK$6),1,0)</f>
        <v>0</v>
      </c>
      <c r="BL648" s="67">
        <f>+IF(AND(M648&gt;=BL$5,M648&lt;BL$6),1,0)</f>
        <v>0</v>
      </c>
      <c r="BM648" s="67">
        <f>+IF(AND(M648&gt;=BM$5,M648&lt;BM$6),1,0)</f>
        <v>0</v>
      </c>
      <c r="BN648" s="67">
        <f>+IF(M648&gt;=BN$6,1,0)</f>
        <v>1</v>
      </c>
      <c r="BO648" s="67" t="str">
        <f>+IF(M648&gt;=BO$6,"YES","NO")</f>
        <v>YES</v>
      </c>
      <c r="BP648" s="67" t="str">
        <f>+IF(K648&gt;=BP$6,"YES","NO")</f>
        <v>NO</v>
      </c>
      <c r="BQ648" s="67" t="str">
        <f>+IF(ISERROR(VLOOKUP(E648,'[1]Hi Tech List (2020)'!$A$2:$B$84,1,FALSE)),"NO","YES")</f>
        <v>NO</v>
      </c>
      <c r="BR648" s="67" t="str">
        <f>IF(AL648&gt;=BR$6,"YES","NO")</f>
        <v>YES</v>
      </c>
      <c r="BS648" s="67" t="str">
        <f>IF(AB648&gt;BS$6,"YES","NO")</f>
        <v>NO</v>
      </c>
      <c r="BT648" s="67" t="str">
        <f>IF(AC648&gt;BT$6,"YES","NO")</f>
        <v>NO</v>
      </c>
      <c r="BU648" s="67" t="str">
        <f>IF(AD648&gt;BU$6,"YES","NO")</f>
        <v>NO</v>
      </c>
      <c r="BV648" s="67" t="str">
        <f>IF(OR(BS648="YES",BT648="YES",BU648="YES"),"YES","NO")</f>
        <v>NO</v>
      </c>
      <c r="BW648" s="67" t="str">
        <f>+IF(BE648=1,BE$8,IF(BF648=1,BF$8,IF(BG648=1,BG$8,IF(BH648=1,BH$8,BI$8))))</f>
        <v>&lt;$15</v>
      </c>
      <c r="BX648" s="67" t="str">
        <f>+IF(BJ648=1,BJ$8,IF(BK648=1,BK$8,IF(BL648=1,BL$8,IF(BM648=1,BM$8,BN$8))))</f>
        <v>&gt;$30</v>
      </c>
    </row>
    <row r="649" spans="1:76" hidden="1" x14ac:dyDescent="0.2">
      <c r="A649" s="77" t="str">
        <f t="shared" ref="A649:A712" si="44">CONCATENATE(LEFT(G649, 3), "0000")</f>
        <v>51-0000</v>
      </c>
      <c r="B649" s="77" t="str">
        <f>VLOOKUP(A649,'[1]2- &amp; 3-digit SOC'!$A$1:$B$121,2,FALSE)</f>
        <v>Production Occupations</v>
      </c>
      <c r="C649" s="77" t="str">
        <f t="shared" ref="C649:C712" si="45">CONCATENATE(A649, " ",B649)</f>
        <v>51-0000 Production Occupations</v>
      </c>
      <c r="D649" s="77" t="str">
        <f t="shared" ref="D649:D712" si="46">CONCATENATE(LEFT(G649, 4), "000")</f>
        <v>51-4000</v>
      </c>
      <c r="E649" s="77" t="str">
        <f>VLOOKUP(D649,'[1]2- &amp; 3-digit SOC'!$A$1:$B$121,2,FALSE)</f>
        <v>Metal Workers and Plastic Workers</v>
      </c>
      <c r="F649" s="77" t="str">
        <f t="shared" ref="F649:F712" si="47">CONCATENATE(D649, " ",E649)</f>
        <v>51-4000 Metal Workers and Plastic Workers</v>
      </c>
      <c r="G649" s="77" t="s">
        <v>2019</v>
      </c>
      <c r="H649" s="77" t="s">
        <v>2020</v>
      </c>
      <c r="I649" s="77" t="s">
        <v>2021</v>
      </c>
      <c r="J649" s="78" t="str">
        <f>CONCATENATE(H649, " (", R649, ")")</f>
        <v>Patternmakers, Metal and Plastic ($37,321)</v>
      </c>
      <c r="K649" s="70">
        <v>9.6481810458399995</v>
      </c>
      <c r="L649" s="70">
        <v>15.0353651235</v>
      </c>
      <c r="M649" s="70">
        <v>17.942933716199999</v>
      </c>
      <c r="N649" s="70">
        <v>18.5103669457</v>
      </c>
      <c r="O649" s="70">
        <v>22.4603076854</v>
      </c>
      <c r="P649" s="70">
        <v>27.9925163797</v>
      </c>
      <c r="Q649" s="71">
        <v>37321.302129600001</v>
      </c>
      <c r="R649" s="71" t="str">
        <f>TEXT(Q649, "$#,###")</f>
        <v>$37,321</v>
      </c>
      <c r="S649" s="68" t="s">
        <v>307</v>
      </c>
      <c r="T649" s="68" t="s">
        <v>8</v>
      </c>
      <c r="U649" s="68" t="s">
        <v>85</v>
      </c>
      <c r="V649" s="61">
        <v>30.374370487899998</v>
      </c>
      <c r="W649" s="61">
        <v>25.779027353299998</v>
      </c>
      <c r="X649" s="61">
        <f>W649-V649</f>
        <v>-4.5953431346000002</v>
      </c>
      <c r="Y649" s="72">
        <f>X649/V649</f>
        <v>-0.15129015221667264</v>
      </c>
      <c r="Z649" s="61">
        <v>25.779027353299998</v>
      </c>
      <c r="AA649" s="61">
        <v>25.805365096700001</v>
      </c>
      <c r="AB649" s="61">
        <f>AA649-Z649</f>
        <v>2.6337743400002722E-2</v>
      </c>
      <c r="AC649" s="72">
        <f>AB649/Z649</f>
        <v>1.0216732787876577E-3</v>
      </c>
      <c r="AD649" s="76" t="s">
        <v>90</v>
      </c>
      <c r="AE649" s="61">
        <v>2.4134903130300001</v>
      </c>
      <c r="AF649" s="76" t="s">
        <v>90</v>
      </c>
      <c r="AG649" s="76" t="s">
        <v>90</v>
      </c>
      <c r="AH649" s="76" t="s">
        <v>90</v>
      </c>
      <c r="AI649" s="61">
        <v>25.614784879199998</v>
      </c>
      <c r="AJ649" s="61">
        <v>16.0236918168</v>
      </c>
      <c r="AK649" s="63">
        <f>AJ649/AI649</f>
        <v>0.62556417679742982</v>
      </c>
      <c r="AL649" s="73">
        <v>115.6</v>
      </c>
      <c r="AM649" s="74">
        <v>0.34089399999999997</v>
      </c>
      <c r="AN649" s="74">
        <v>0.35029900000000003</v>
      </c>
      <c r="AO649" s="75">
        <v>5.0055976974699998E-3</v>
      </c>
      <c r="AP649" s="76" t="s">
        <v>90</v>
      </c>
      <c r="AQ649" s="76" t="s">
        <v>90</v>
      </c>
      <c r="AR649" s="76" t="s">
        <v>90</v>
      </c>
      <c r="AS649" s="76" t="s">
        <v>90</v>
      </c>
      <c r="AT649" s="76" t="s">
        <v>90</v>
      </c>
      <c r="AU649" s="76" t="s">
        <v>90</v>
      </c>
      <c r="AV649" s="76" t="s">
        <v>90</v>
      </c>
      <c r="AW649" s="61">
        <v>0</v>
      </c>
      <c r="AX649" s="61">
        <v>0</v>
      </c>
      <c r="AY649" s="61">
        <v>0</v>
      </c>
      <c r="AZ649" s="61">
        <v>0</v>
      </c>
      <c r="BA649" s="61">
        <v>0</v>
      </c>
      <c r="BB649" s="61">
        <f>SUM(AW649:BA649)</f>
        <v>0</v>
      </c>
      <c r="BC649" s="61">
        <f>BA649-AW649</f>
        <v>0</v>
      </c>
      <c r="BD649" s="62">
        <v>0</v>
      </c>
      <c r="BE649" s="67">
        <f>IF(K649&lt;BE$6,1,0)</f>
        <v>1</v>
      </c>
      <c r="BF649" s="67">
        <f>+IF(AND(K649&gt;=BF$5,K649&lt;BF$6),1,0)</f>
        <v>0</v>
      </c>
      <c r="BG649" s="67">
        <f>+IF(AND(K649&gt;=BG$5,K649&lt;BG$6),1,0)</f>
        <v>0</v>
      </c>
      <c r="BH649" s="67">
        <f>+IF(AND(K649&gt;=BH$5,K649&lt;BH$6),1,0)</f>
        <v>0</v>
      </c>
      <c r="BI649" s="67">
        <f>+IF(K649&gt;=BI$6,1,0)</f>
        <v>0</v>
      </c>
      <c r="BJ649" s="67">
        <f>IF(M649&lt;BJ$6,1,0)</f>
        <v>0</v>
      </c>
      <c r="BK649" s="67">
        <f>+IF(AND(M649&gt;=BK$5,M649&lt;BK$6),1,0)</f>
        <v>1</v>
      </c>
      <c r="BL649" s="67">
        <f>+IF(AND(M649&gt;=BL$5,M649&lt;BL$6),1,0)</f>
        <v>0</v>
      </c>
      <c r="BM649" s="67">
        <f>+IF(AND(M649&gt;=BM$5,M649&lt;BM$6),1,0)</f>
        <v>0</v>
      </c>
      <c r="BN649" s="67">
        <f>+IF(M649&gt;=BN$6,1,0)</f>
        <v>0</v>
      </c>
      <c r="BO649" s="67" t="str">
        <f>+IF(M649&gt;=BO$6,"YES","NO")</f>
        <v>NO</v>
      </c>
      <c r="BP649" s="67" t="str">
        <f>+IF(K649&gt;=BP$6,"YES","NO")</f>
        <v>NO</v>
      </c>
      <c r="BQ649" s="67" t="str">
        <f>+IF(ISERROR(VLOOKUP(E649,'[1]Hi Tech List (2020)'!$A$2:$B$84,1,FALSE)),"NO","YES")</f>
        <v>NO</v>
      </c>
      <c r="BR649" s="67" t="str">
        <f>IF(AL649&gt;=BR$6,"YES","NO")</f>
        <v>YES</v>
      </c>
      <c r="BS649" s="67" t="str">
        <f>IF(AB649&gt;BS$6,"YES","NO")</f>
        <v>NO</v>
      </c>
      <c r="BT649" s="67" t="str">
        <f>IF(AC649&gt;BT$6,"YES","NO")</f>
        <v>NO</v>
      </c>
      <c r="BU649" s="67" t="str">
        <f>IF(AD649&gt;BU$6,"YES","NO")</f>
        <v>YES</v>
      </c>
      <c r="BV649" s="67" t="str">
        <f>IF(OR(BS649="YES",BT649="YES",BU649="YES"),"YES","NO")</f>
        <v>YES</v>
      </c>
      <c r="BW649" s="67" t="str">
        <f>+IF(BE649=1,BE$8,IF(BF649=1,BF$8,IF(BG649=1,BG$8,IF(BH649=1,BH$8,BI$8))))</f>
        <v>&lt;$15</v>
      </c>
      <c r="BX649" s="67" t="str">
        <f>+IF(BJ649=1,BJ$8,IF(BK649=1,BK$8,IF(BL649=1,BL$8,IF(BM649=1,BM$8,BN$8))))</f>
        <v>$15-20</v>
      </c>
    </row>
    <row r="650" spans="1:76" hidden="1" x14ac:dyDescent="0.2">
      <c r="A650" s="77" t="str">
        <f t="shared" si="44"/>
        <v>51-0000</v>
      </c>
      <c r="B650" s="77" t="str">
        <f>VLOOKUP(A650,'[1]2- &amp; 3-digit SOC'!$A$1:$B$121,2,FALSE)</f>
        <v>Production Occupations</v>
      </c>
      <c r="C650" s="77" t="str">
        <f t="shared" si="45"/>
        <v>51-0000 Production Occupations</v>
      </c>
      <c r="D650" s="77" t="str">
        <f t="shared" si="46"/>
        <v>51-4000</v>
      </c>
      <c r="E650" s="77" t="str">
        <f>VLOOKUP(D650,'[1]2- &amp; 3-digit SOC'!$A$1:$B$121,2,FALSE)</f>
        <v>Metal Workers and Plastic Workers</v>
      </c>
      <c r="F650" s="77" t="str">
        <f t="shared" si="47"/>
        <v>51-4000 Metal Workers and Plastic Workers</v>
      </c>
      <c r="G650" s="77" t="s">
        <v>2022</v>
      </c>
      <c r="H650" s="77" t="s">
        <v>2023</v>
      </c>
      <c r="I650" s="77" t="s">
        <v>2024</v>
      </c>
      <c r="J650" s="78" t="str">
        <f>CONCATENATE(H650, " (", R650, ")")</f>
        <v>Foundry Mold and Coremakers ($27,125)</v>
      </c>
      <c r="K650" s="70">
        <v>8.6871905734400006</v>
      </c>
      <c r="L650" s="70">
        <v>10.160140119899999</v>
      </c>
      <c r="M650" s="70">
        <v>13.0409351557</v>
      </c>
      <c r="N650" s="70">
        <v>13.7327491466</v>
      </c>
      <c r="O650" s="70">
        <v>16.851370125700001</v>
      </c>
      <c r="P650" s="70">
        <v>19.081727322999999</v>
      </c>
      <c r="Q650" s="71">
        <v>27125.145123800001</v>
      </c>
      <c r="R650" s="71" t="str">
        <f>TEXT(Q650, "$#,###")</f>
        <v>$27,125</v>
      </c>
      <c r="S650" s="68" t="s">
        <v>307</v>
      </c>
      <c r="T650" s="68" t="s">
        <v>8</v>
      </c>
      <c r="U650" s="68" t="s">
        <v>85</v>
      </c>
      <c r="V650" s="61">
        <v>294.81161600799999</v>
      </c>
      <c r="W650" s="61">
        <v>300.89340007599998</v>
      </c>
      <c r="X650" s="61">
        <f>W650-V650</f>
        <v>6.0817840679999904</v>
      </c>
      <c r="Y650" s="72">
        <f>X650/V650</f>
        <v>2.0629390898338807E-2</v>
      </c>
      <c r="Z650" s="61">
        <v>300.89340007599998</v>
      </c>
      <c r="AA650" s="61">
        <v>305.11954334000001</v>
      </c>
      <c r="AB650" s="61">
        <f>AA650-Z650</f>
        <v>4.2261432640000294</v>
      </c>
      <c r="AC650" s="72">
        <f>AB650/Z650</f>
        <v>1.4045317254989925E-2</v>
      </c>
      <c r="AD650" s="61">
        <v>116.786150734</v>
      </c>
      <c r="AE650" s="61">
        <v>29.196537683399999</v>
      </c>
      <c r="AF650" s="61">
        <v>78.117807545700003</v>
      </c>
      <c r="AG650" s="61">
        <v>26.0392691819</v>
      </c>
      <c r="AH650" s="62">
        <v>8.5999999999999993E-2</v>
      </c>
      <c r="AI650" s="61">
        <v>297.76330684700002</v>
      </c>
      <c r="AJ650" s="61">
        <v>120.132696385</v>
      </c>
      <c r="AK650" s="63">
        <f>AJ650/AI650</f>
        <v>0.4034503030513692</v>
      </c>
      <c r="AL650" s="73">
        <v>126.5</v>
      </c>
      <c r="AM650" s="74">
        <v>0.69087399999999999</v>
      </c>
      <c r="AN650" s="74">
        <v>0.69273600000000002</v>
      </c>
      <c r="AO650" s="76" t="s">
        <v>90</v>
      </c>
      <c r="AP650" s="76" t="s">
        <v>90</v>
      </c>
      <c r="AQ650" s="76" t="s">
        <v>90</v>
      </c>
      <c r="AR650" s="75">
        <v>0.175274658438</v>
      </c>
      <c r="AS650" s="75">
        <v>0.19653774818600001</v>
      </c>
      <c r="AT650" s="75">
        <v>0.23020334799</v>
      </c>
      <c r="AU650" s="75">
        <v>0.26634035190599997</v>
      </c>
      <c r="AV650" s="75">
        <v>7.5692359760700004E-2</v>
      </c>
      <c r="AW650" s="61">
        <v>0</v>
      </c>
      <c r="AX650" s="61">
        <v>0</v>
      </c>
      <c r="AY650" s="61">
        <v>0</v>
      </c>
      <c r="AZ650" s="61">
        <v>0</v>
      </c>
      <c r="BA650" s="61">
        <v>0</v>
      </c>
      <c r="BB650" s="61">
        <f>SUM(AW650:BA650)</f>
        <v>0</v>
      </c>
      <c r="BC650" s="61">
        <f>BA650-AW650</f>
        <v>0</v>
      </c>
      <c r="BD650" s="62">
        <v>0</v>
      </c>
      <c r="BE650" s="67">
        <f>IF(K650&lt;BE$6,1,0)</f>
        <v>1</v>
      </c>
      <c r="BF650" s="67">
        <f>+IF(AND(K650&gt;=BF$5,K650&lt;BF$6),1,0)</f>
        <v>0</v>
      </c>
      <c r="BG650" s="67">
        <f>+IF(AND(K650&gt;=BG$5,K650&lt;BG$6),1,0)</f>
        <v>0</v>
      </c>
      <c r="BH650" s="67">
        <f>+IF(AND(K650&gt;=BH$5,K650&lt;BH$6),1,0)</f>
        <v>0</v>
      </c>
      <c r="BI650" s="67">
        <f>+IF(K650&gt;=BI$6,1,0)</f>
        <v>0</v>
      </c>
      <c r="BJ650" s="67">
        <f>IF(M650&lt;BJ$6,1,0)</f>
        <v>1</v>
      </c>
      <c r="BK650" s="67">
        <f>+IF(AND(M650&gt;=BK$5,M650&lt;BK$6),1,0)</f>
        <v>0</v>
      </c>
      <c r="BL650" s="67">
        <f>+IF(AND(M650&gt;=BL$5,M650&lt;BL$6),1,0)</f>
        <v>0</v>
      </c>
      <c r="BM650" s="67">
        <f>+IF(AND(M650&gt;=BM$5,M650&lt;BM$6),1,0)</f>
        <v>0</v>
      </c>
      <c r="BN650" s="67">
        <f>+IF(M650&gt;=BN$6,1,0)</f>
        <v>0</v>
      </c>
      <c r="BO650" s="67" t="str">
        <f>+IF(M650&gt;=BO$6,"YES","NO")</f>
        <v>NO</v>
      </c>
      <c r="BP650" s="67" t="str">
        <f>+IF(K650&gt;=BP$6,"YES","NO")</f>
        <v>NO</v>
      </c>
      <c r="BQ650" s="67" t="str">
        <f>+IF(ISERROR(VLOOKUP(E650,'[1]Hi Tech List (2020)'!$A$2:$B$84,1,FALSE)),"NO","YES")</f>
        <v>NO</v>
      </c>
      <c r="BR650" s="67" t="str">
        <f>IF(AL650&gt;=BR$6,"YES","NO")</f>
        <v>YES</v>
      </c>
      <c r="BS650" s="67" t="str">
        <f>IF(AB650&gt;BS$6,"YES","NO")</f>
        <v>NO</v>
      </c>
      <c r="BT650" s="67" t="str">
        <f>IF(AC650&gt;BT$6,"YES","NO")</f>
        <v>NO</v>
      </c>
      <c r="BU650" s="67" t="str">
        <f>IF(AD650&gt;BU$6,"YES","NO")</f>
        <v>YES</v>
      </c>
      <c r="BV650" s="67" t="str">
        <f>IF(OR(BS650="YES",BT650="YES",BU650="YES"),"YES","NO")</f>
        <v>YES</v>
      </c>
      <c r="BW650" s="67" t="str">
        <f>+IF(BE650=1,BE$8,IF(BF650=1,BF$8,IF(BG650=1,BG$8,IF(BH650=1,BH$8,BI$8))))</f>
        <v>&lt;$15</v>
      </c>
      <c r="BX650" s="67" t="str">
        <f>+IF(BJ650=1,BJ$8,IF(BK650=1,BK$8,IF(BL650=1,BL$8,IF(BM650=1,BM$8,BN$8))))</f>
        <v>&lt;$15</v>
      </c>
    </row>
    <row r="651" spans="1:76" ht="25.5" hidden="1" x14ac:dyDescent="0.2">
      <c r="A651" s="77" t="str">
        <f t="shared" si="44"/>
        <v>51-0000</v>
      </c>
      <c r="B651" s="77" t="str">
        <f>VLOOKUP(A651,'[1]2- &amp; 3-digit SOC'!$A$1:$B$121,2,FALSE)</f>
        <v>Production Occupations</v>
      </c>
      <c r="C651" s="77" t="str">
        <f t="shared" si="45"/>
        <v>51-0000 Production Occupations</v>
      </c>
      <c r="D651" s="77" t="str">
        <f t="shared" si="46"/>
        <v>51-4000</v>
      </c>
      <c r="E651" s="77" t="str">
        <f>VLOOKUP(D651,'[1]2- &amp; 3-digit SOC'!$A$1:$B$121,2,FALSE)</f>
        <v>Metal Workers and Plastic Workers</v>
      </c>
      <c r="F651" s="77" t="str">
        <f t="shared" si="47"/>
        <v>51-4000 Metal Workers and Plastic Workers</v>
      </c>
      <c r="G651" s="77" t="s">
        <v>2025</v>
      </c>
      <c r="H651" s="77" t="s">
        <v>2026</v>
      </c>
      <c r="I651" s="77" t="s">
        <v>2027</v>
      </c>
      <c r="J651" s="78" t="str">
        <f>CONCATENATE(H651, " (", R651, ")")</f>
        <v>Molding, Coremaking, and Casting Machine Setters, Operators, and Tenders, Metal and Plastic ($27,048)</v>
      </c>
      <c r="K651" s="70">
        <v>8.9420370904300004</v>
      </c>
      <c r="L651" s="70">
        <v>10.379676610400001</v>
      </c>
      <c r="M651" s="70">
        <v>13.003705650700001</v>
      </c>
      <c r="N651" s="70">
        <v>14.179225947200001</v>
      </c>
      <c r="O651" s="70">
        <v>17.0844745399</v>
      </c>
      <c r="P651" s="70">
        <v>21.575206474400002</v>
      </c>
      <c r="Q651" s="71">
        <v>27047.707753399998</v>
      </c>
      <c r="R651" s="71" t="str">
        <f>TEXT(Q651, "$#,###")</f>
        <v>$27,048</v>
      </c>
      <c r="S651" s="68" t="s">
        <v>307</v>
      </c>
      <c r="T651" s="68" t="s">
        <v>8</v>
      </c>
      <c r="U651" s="68" t="s">
        <v>85</v>
      </c>
      <c r="V651" s="61">
        <v>2449.8255682700001</v>
      </c>
      <c r="W651" s="61">
        <v>2615.72947402</v>
      </c>
      <c r="X651" s="61">
        <f>W651-V651</f>
        <v>165.90390574999992</v>
      </c>
      <c r="Y651" s="72">
        <f>X651/V651</f>
        <v>6.7720701383305729E-2</v>
      </c>
      <c r="Z651" s="61">
        <v>2615.72947402</v>
      </c>
      <c r="AA651" s="61">
        <v>2615.2514182899999</v>
      </c>
      <c r="AB651" s="61">
        <f>AA651-Z651</f>
        <v>-0.47805573000005097</v>
      </c>
      <c r="AC651" s="72">
        <f>AB651/Z651</f>
        <v>-1.8276191584344083E-4</v>
      </c>
      <c r="AD651" s="61">
        <v>938.69763887500005</v>
      </c>
      <c r="AE651" s="61">
        <v>234.67440971900001</v>
      </c>
      <c r="AF651" s="61">
        <v>675.77271704700001</v>
      </c>
      <c r="AG651" s="61">
        <v>225.25757234899999</v>
      </c>
      <c r="AH651" s="62">
        <v>8.5999999999999993E-2</v>
      </c>
      <c r="AI651" s="61">
        <v>2601.5591166499999</v>
      </c>
      <c r="AJ651" s="61">
        <v>1874.1223918799999</v>
      </c>
      <c r="AK651" s="63">
        <f>AJ651/AI651</f>
        <v>0.7203843187285659</v>
      </c>
      <c r="AL651" s="73">
        <v>117</v>
      </c>
      <c r="AM651" s="74">
        <v>0.64430600000000005</v>
      </c>
      <c r="AN651" s="74">
        <v>0.64032699999999998</v>
      </c>
      <c r="AO651" s="76" t="s">
        <v>90</v>
      </c>
      <c r="AP651" s="75">
        <v>2.85048501931E-2</v>
      </c>
      <c r="AQ651" s="75">
        <v>3.8441524546900002E-2</v>
      </c>
      <c r="AR651" s="75">
        <v>0.20109661342400001</v>
      </c>
      <c r="AS651" s="75">
        <v>0.234115413873</v>
      </c>
      <c r="AT651" s="75">
        <v>0.242874127617</v>
      </c>
      <c r="AU651" s="75">
        <v>0.198360503469</v>
      </c>
      <c r="AV651" s="75">
        <v>5.34500528494E-2</v>
      </c>
      <c r="AW651" s="61">
        <v>0</v>
      </c>
      <c r="AX651" s="61">
        <v>0</v>
      </c>
      <c r="AY651" s="61">
        <v>0</v>
      </c>
      <c r="AZ651" s="61">
        <v>0</v>
      </c>
      <c r="BA651" s="61">
        <v>0</v>
      </c>
      <c r="BB651" s="61">
        <f>SUM(AW651:BA651)</f>
        <v>0</v>
      </c>
      <c r="BC651" s="61">
        <f>BA651-AW651</f>
        <v>0</v>
      </c>
      <c r="BD651" s="62">
        <v>0</v>
      </c>
      <c r="BE651" s="67">
        <f>IF(K651&lt;BE$6,1,0)</f>
        <v>1</v>
      </c>
      <c r="BF651" s="67">
        <f>+IF(AND(K651&gt;=BF$5,K651&lt;BF$6),1,0)</f>
        <v>0</v>
      </c>
      <c r="BG651" s="67">
        <f>+IF(AND(K651&gt;=BG$5,K651&lt;BG$6),1,0)</f>
        <v>0</v>
      </c>
      <c r="BH651" s="67">
        <f>+IF(AND(K651&gt;=BH$5,K651&lt;BH$6),1,0)</f>
        <v>0</v>
      </c>
      <c r="BI651" s="67">
        <f>+IF(K651&gt;=BI$6,1,0)</f>
        <v>0</v>
      </c>
      <c r="BJ651" s="67">
        <f>IF(M651&lt;BJ$6,1,0)</f>
        <v>1</v>
      </c>
      <c r="BK651" s="67">
        <f>+IF(AND(M651&gt;=BK$5,M651&lt;BK$6),1,0)</f>
        <v>0</v>
      </c>
      <c r="BL651" s="67">
        <f>+IF(AND(M651&gt;=BL$5,M651&lt;BL$6),1,0)</f>
        <v>0</v>
      </c>
      <c r="BM651" s="67">
        <f>+IF(AND(M651&gt;=BM$5,M651&lt;BM$6),1,0)</f>
        <v>0</v>
      </c>
      <c r="BN651" s="67">
        <f>+IF(M651&gt;=BN$6,1,0)</f>
        <v>0</v>
      </c>
      <c r="BO651" s="67" t="str">
        <f>+IF(M651&gt;=BO$6,"YES","NO")</f>
        <v>NO</v>
      </c>
      <c r="BP651" s="67" t="str">
        <f>+IF(K651&gt;=BP$6,"YES","NO")</f>
        <v>NO</v>
      </c>
      <c r="BQ651" s="67" t="str">
        <f>+IF(ISERROR(VLOOKUP(E651,'[1]Hi Tech List (2020)'!$A$2:$B$84,1,FALSE)),"NO","YES")</f>
        <v>NO</v>
      </c>
      <c r="BR651" s="67" t="str">
        <f>IF(AL651&gt;=BR$6,"YES","NO")</f>
        <v>YES</v>
      </c>
      <c r="BS651" s="67" t="str">
        <f>IF(AB651&gt;BS$6,"YES","NO")</f>
        <v>NO</v>
      </c>
      <c r="BT651" s="67" t="str">
        <f>IF(AC651&gt;BT$6,"YES","NO")</f>
        <v>NO</v>
      </c>
      <c r="BU651" s="67" t="str">
        <f>IF(AD651&gt;BU$6,"YES","NO")</f>
        <v>YES</v>
      </c>
      <c r="BV651" s="67" t="str">
        <f>IF(OR(BS651="YES",BT651="YES",BU651="YES"),"YES","NO")</f>
        <v>YES</v>
      </c>
      <c r="BW651" s="67" t="str">
        <f>+IF(BE651=1,BE$8,IF(BF651=1,BF$8,IF(BG651=1,BG$8,IF(BH651=1,BH$8,BI$8))))</f>
        <v>&lt;$15</v>
      </c>
      <c r="BX651" s="67" t="str">
        <f>+IF(BJ651=1,BJ$8,IF(BK651=1,BK$8,IF(BL651=1,BL$8,IF(BM651=1,BM$8,BN$8))))</f>
        <v>&lt;$15</v>
      </c>
    </row>
    <row r="652" spans="1:76" ht="25.5" hidden="1" x14ac:dyDescent="0.2">
      <c r="A652" s="77" t="str">
        <f t="shared" si="44"/>
        <v>51-0000</v>
      </c>
      <c r="B652" s="77" t="str">
        <f>VLOOKUP(A652,'[1]2- &amp; 3-digit SOC'!$A$1:$B$121,2,FALSE)</f>
        <v>Production Occupations</v>
      </c>
      <c r="C652" s="77" t="str">
        <f t="shared" si="45"/>
        <v>51-0000 Production Occupations</v>
      </c>
      <c r="D652" s="77" t="str">
        <f t="shared" si="46"/>
        <v>51-4000</v>
      </c>
      <c r="E652" s="77" t="str">
        <f>VLOOKUP(D652,'[1]2- &amp; 3-digit SOC'!$A$1:$B$121,2,FALSE)</f>
        <v>Metal Workers and Plastic Workers</v>
      </c>
      <c r="F652" s="77" t="str">
        <f t="shared" si="47"/>
        <v>51-4000 Metal Workers and Plastic Workers</v>
      </c>
      <c r="G652" s="77" t="s">
        <v>2028</v>
      </c>
      <c r="H652" s="77" t="s">
        <v>2029</v>
      </c>
      <c r="I652" s="77" t="s">
        <v>2030</v>
      </c>
      <c r="J652" s="78" t="str">
        <f>CONCATENATE(H652, " (", R652, ")")</f>
        <v>Multiple Machine Tool Setters, Operators, and Tenders, Metal and Plastic ($31,168)</v>
      </c>
      <c r="K652" s="70">
        <v>10.4228463006</v>
      </c>
      <c r="L652" s="70">
        <v>11.9926669503</v>
      </c>
      <c r="M652" s="70">
        <v>14.984521917</v>
      </c>
      <c r="N652" s="70">
        <v>16.108942798200001</v>
      </c>
      <c r="O652" s="70">
        <v>18.621436770500001</v>
      </c>
      <c r="P652" s="70">
        <v>24.003659323000001</v>
      </c>
      <c r="Q652" s="71">
        <v>31167.805587399998</v>
      </c>
      <c r="R652" s="71" t="str">
        <f>TEXT(Q652, "$#,###")</f>
        <v>$31,168</v>
      </c>
      <c r="S652" s="68" t="s">
        <v>307</v>
      </c>
      <c r="T652" s="68" t="s">
        <v>8</v>
      </c>
      <c r="U652" s="68" t="s">
        <v>85</v>
      </c>
      <c r="V652" s="61">
        <v>3253.08852123</v>
      </c>
      <c r="W652" s="61">
        <v>3831.5448144699999</v>
      </c>
      <c r="X652" s="61">
        <f>W652-V652</f>
        <v>578.45629323999992</v>
      </c>
      <c r="Y652" s="72">
        <f>X652/V652</f>
        <v>0.17781756920075581</v>
      </c>
      <c r="Z652" s="61">
        <v>3831.5448144699999</v>
      </c>
      <c r="AA652" s="61">
        <v>3955.2106620999998</v>
      </c>
      <c r="AB652" s="61">
        <f>AA652-Z652</f>
        <v>123.66584762999992</v>
      </c>
      <c r="AC652" s="72">
        <f>AB652/Z652</f>
        <v>3.2275714788189434E-2</v>
      </c>
      <c r="AD652" s="61">
        <v>1543.2114239800001</v>
      </c>
      <c r="AE652" s="61">
        <v>385.80285599600001</v>
      </c>
      <c r="AF652" s="61">
        <v>1047.52101156</v>
      </c>
      <c r="AG652" s="61">
        <v>349.17367051999997</v>
      </c>
      <c r="AH652" s="62">
        <v>0.09</v>
      </c>
      <c r="AI652" s="61">
        <v>3764.45600264</v>
      </c>
      <c r="AJ652" s="61">
        <v>2524.1576297299998</v>
      </c>
      <c r="AK652" s="63">
        <f>AJ652/AI652</f>
        <v>0.67052387594909246</v>
      </c>
      <c r="AL652" s="73">
        <v>119.1</v>
      </c>
      <c r="AM652" s="74">
        <v>1.0393289999999999</v>
      </c>
      <c r="AN652" s="74">
        <v>1.0294209999999999</v>
      </c>
      <c r="AO652" s="76" t="s">
        <v>90</v>
      </c>
      <c r="AP652" s="75">
        <v>2.8049038803100002E-2</v>
      </c>
      <c r="AQ652" s="75">
        <v>4.3790920740499999E-2</v>
      </c>
      <c r="AR652" s="75">
        <v>0.193310911733</v>
      </c>
      <c r="AS652" s="75">
        <v>0.22325179330299999</v>
      </c>
      <c r="AT652" s="75">
        <v>0.25019424901800003</v>
      </c>
      <c r="AU652" s="75">
        <v>0.217332444698</v>
      </c>
      <c r="AV652" s="75">
        <v>4.16104673469E-2</v>
      </c>
      <c r="AW652" s="61">
        <v>0</v>
      </c>
      <c r="AX652" s="61">
        <v>0</v>
      </c>
      <c r="AY652" s="61">
        <v>0</v>
      </c>
      <c r="AZ652" s="61">
        <v>0</v>
      </c>
      <c r="BA652" s="61">
        <v>0</v>
      </c>
      <c r="BB652" s="61">
        <f>SUM(AW652:BA652)</f>
        <v>0</v>
      </c>
      <c r="BC652" s="61">
        <f>BA652-AW652</f>
        <v>0</v>
      </c>
      <c r="BD652" s="62">
        <v>0</v>
      </c>
      <c r="BE652" s="67">
        <f>IF(K652&lt;BE$6,1,0)</f>
        <v>1</v>
      </c>
      <c r="BF652" s="67">
        <f>+IF(AND(K652&gt;=BF$5,K652&lt;BF$6),1,0)</f>
        <v>0</v>
      </c>
      <c r="BG652" s="67">
        <f>+IF(AND(K652&gt;=BG$5,K652&lt;BG$6),1,0)</f>
        <v>0</v>
      </c>
      <c r="BH652" s="67">
        <f>+IF(AND(K652&gt;=BH$5,K652&lt;BH$6),1,0)</f>
        <v>0</v>
      </c>
      <c r="BI652" s="67">
        <f>+IF(K652&gt;=BI$6,1,0)</f>
        <v>0</v>
      </c>
      <c r="BJ652" s="67">
        <f>IF(M652&lt;BJ$6,1,0)</f>
        <v>1</v>
      </c>
      <c r="BK652" s="67">
        <f>+IF(AND(M652&gt;=BK$5,M652&lt;BK$6),1,0)</f>
        <v>0</v>
      </c>
      <c r="BL652" s="67">
        <f>+IF(AND(M652&gt;=BL$5,M652&lt;BL$6),1,0)</f>
        <v>0</v>
      </c>
      <c r="BM652" s="67">
        <f>+IF(AND(M652&gt;=BM$5,M652&lt;BM$6),1,0)</f>
        <v>0</v>
      </c>
      <c r="BN652" s="67">
        <f>+IF(M652&gt;=BN$6,1,0)</f>
        <v>0</v>
      </c>
      <c r="BO652" s="67" t="str">
        <f>+IF(M652&gt;=BO$6,"YES","NO")</f>
        <v>NO</v>
      </c>
      <c r="BP652" s="67" t="str">
        <f>+IF(K652&gt;=BP$6,"YES","NO")</f>
        <v>NO</v>
      </c>
      <c r="BQ652" s="67" t="str">
        <f>+IF(ISERROR(VLOOKUP(E652,'[1]Hi Tech List (2020)'!$A$2:$B$84,1,FALSE)),"NO","YES")</f>
        <v>NO</v>
      </c>
      <c r="BR652" s="67" t="str">
        <f>IF(AL652&gt;=BR$6,"YES","NO")</f>
        <v>YES</v>
      </c>
      <c r="BS652" s="67" t="str">
        <f>IF(AB652&gt;BS$6,"YES","NO")</f>
        <v>YES</v>
      </c>
      <c r="BT652" s="67" t="str">
        <f>IF(AC652&gt;BT$6,"YES","NO")</f>
        <v>NO</v>
      </c>
      <c r="BU652" s="67" t="str">
        <f>IF(AD652&gt;BU$6,"YES","NO")</f>
        <v>YES</v>
      </c>
      <c r="BV652" s="67" t="str">
        <f>IF(OR(BS652="YES",BT652="YES",BU652="YES"),"YES","NO")</f>
        <v>YES</v>
      </c>
      <c r="BW652" s="67" t="str">
        <f>+IF(BE652=1,BE$8,IF(BF652=1,BF$8,IF(BG652=1,BG$8,IF(BH652=1,BH$8,BI$8))))</f>
        <v>&lt;$15</v>
      </c>
      <c r="BX652" s="67" t="str">
        <f>+IF(BJ652=1,BJ$8,IF(BK652=1,BK$8,IF(BL652=1,BL$8,IF(BM652=1,BM$8,BN$8))))</f>
        <v>&lt;$15</v>
      </c>
    </row>
    <row r="653" spans="1:76" hidden="1" x14ac:dyDescent="0.2">
      <c r="A653" s="77" t="str">
        <f t="shared" si="44"/>
        <v>51-0000</v>
      </c>
      <c r="B653" s="77" t="str">
        <f>VLOOKUP(A653,'[1]2- &amp; 3-digit SOC'!$A$1:$B$121,2,FALSE)</f>
        <v>Production Occupations</v>
      </c>
      <c r="C653" s="77" t="str">
        <f t="shared" si="45"/>
        <v>51-0000 Production Occupations</v>
      </c>
      <c r="D653" s="77" t="str">
        <f t="shared" si="46"/>
        <v>51-4000</v>
      </c>
      <c r="E653" s="77" t="str">
        <f>VLOOKUP(D653,'[1]2- &amp; 3-digit SOC'!$A$1:$B$121,2,FALSE)</f>
        <v>Metal Workers and Plastic Workers</v>
      </c>
      <c r="F653" s="77" t="str">
        <f t="shared" si="47"/>
        <v>51-4000 Metal Workers and Plastic Workers</v>
      </c>
      <c r="G653" s="77" t="s">
        <v>2031</v>
      </c>
      <c r="H653" s="77" t="s">
        <v>2032</v>
      </c>
      <c r="I653" s="77" t="s">
        <v>2033</v>
      </c>
      <c r="J653" s="78" t="str">
        <f>CONCATENATE(H653, " (", R653, ")")</f>
        <v>Tool and Die Makers ($50,263)</v>
      </c>
      <c r="K653" s="70">
        <v>14.4121716114</v>
      </c>
      <c r="L653" s="70">
        <v>17.918678420100001</v>
      </c>
      <c r="M653" s="70">
        <v>24.165038987300001</v>
      </c>
      <c r="N653" s="70">
        <v>26.328870776399999</v>
      </c>
      <c r="O653" s="70">
        <v>34.423201913600003</v>
      </c>
      <c r="P653" s="70">
        <v>40.477855179999999</v>
      </c>
      <c r="Q653" s="71">
        <v>50263.281093700003</v>
      </c>
      <c r="R653" s="71" t="str">
        <f>TEXT(Q653, "$#,###")</f>
        <v>$50,263</v>
      </c>
      <c r="S653" s="68" t="s">
        <v>89</v>
      </c>
      <c r="T653" s="68" t="s">
        <v>8</v>
      </c>
      <c r="U653" s="68" t="s">
        <v>648</v>
      </c>
      <c r="V653" s="61">
        <v>782.98449766199997</v>
      </c>
      <c r="W653" s="61">
        <v>840.82210074499994</v>
      </c>
      <c r="X653" s="61">
        <f>W653-V653</f>
        <v>57.837603082999976</v>
      </c>
      <c r="Y653" s="72">
        <f>X653/V653</f>
        <v>7.3868133092933094E-2</v>
      </c>
      <c r="Z653" s="61">
        <v>840.82210074499994</v>
      </c>
      <c r="AA653" s="61">
        <v>856.54181537900001</v>
      </c>
      <c r="AB653" s="61">
        <f>AA653-Z653</f>
        <v>15.71971463400007</v>
      </c>
      <c r="AC653" s="72">
        <f>AB653/Z653</f>
        <v>1.8695648722924639E-2</v>
      </c>
      <c r="AD653" s="61">
        <v>333.25802265499999</v>
      </c>
      <c r="AE653" s="61">
        <v>83.314505663800006</v>
      </c>
      <c r="AF653" s="61">
        <v>231.21118064999999</v>
      </c>
      <c r="AG653" s="61">
        <v>77.070393550199995</v>
      </c>
      <c r="AH653" s="62">
        <v>9.0999999999999998E-2</v>
      </c>
      <c r="AI653" s="61">
        <v>830.66615765999995</v>
      </c>
      <c r="AJ653" s="61">
        <v>360.63089241900002</v>
      </c>
      <c r="AK653" s="63">
        <f>AJ653/AI653</f>
        <v>0.43414660521972281</v>
      </c>
      <c r="AL653" s="73">
        <v>120.2</v>
      </c>
      <c r="AM653" s="74">
        <v>0.494116</v>
      </c>
      <c r="AN653" s="74">
        <v>0.496805</v>
      </c>
      <c r="AO653" s="76" t="s">
        <v>90</v>
      </c>
      <c r="AP653" s="76" t="s">
        <v>90</v>
      </c>
      <c r="AQ653" s="76" t="s">
        <v>90</v>
      </c>
      <c r="AR653" s="75">
        <v>8.8525603456099999E-2</v>
      </c>
      <c r="AS653" s="75">
        <v>0.15484613897899999</v>
      </c>
      <c r="AT653" s="75">
        <v>0.26148973890400001</v>
      </c>
      <c r="AU653" s="75">
        <v>0.37250062478399998</v>
      </c>
      <c r="AV653" s="75">
        <v>0.103494800493</v>
      </c>
      <c r="AW653" s="61">
        <v>0</v>
      </c>
      <c r="AX653" s="61">
        <v>0</v>
      </c>
      <c r="AY653" s="61">
        <v>0</v>
      </c>
      <c r="AZ653" s="61">
        <v>0</v>
      </c>
      <c r="BA653" s="61">
        <v>0</v>
      </c>
      <c r="BB653" s="61">
        <f>SUM(AW653:BA653)</f>
        <v>0</v>
      </c>
      <c r="BC653" s="61">
        <f>BA653-AW653</f>
        <v>0</v>
      </c>
      <c r="BD653" s="62">
        <v>0</v>
      </c>
      <c r="BE653" s="67">
        <f>IF(K653&lt;BE$6,1,0)</f>
        <v>1</v>
      </c>
      <c r="BF653" s="67">
        <f>+IF(AND(K653&gt;=BF$5,K653&lt;BF$6),1,0)</f>
        <v>0</v>
      </c>
      <c r="BG653" s="67">
        <f>+IF(AND(K653&gt;=BG$5,K653&lt;BG$6),1,0)</f>
        <v>0</v>
      </c>
      <c r="BH653" s="67">
        <f>+IF(AND(K653&gt;=BH$5,K653&lt;BH$6),1,0)</f>
        <v>0</v>
      </c>
      <c r="BI653" s="67">
        <f>+IF(K653&gt;=BI$6,1,0)</f>
        <v>0</v>
      </c>
      <c r="BJ653" s="67">
        <f>IF(M653&lt;BJ$6,1,0)</f>
        <v>0</v>
      </c>
      <c r="BK653" s="67">
        <f>+IF(AND(M653&gt;=BK$5,M653&lt;BK$6),1,0)</f>
        <v>0</v>
      </c>
      <c r="BL653" s="67">
        <f>+IF(AND(M653&gt;=BL$5,M653&lt;BL$6),1,0)</f>
        <v>1</v>
      </c>
      <c r="BM653" s="67">
        <f>+IF(AND(M653&gt;=BM$5,M653&lt;BM$6),1,0)</f>
        <v>0</v>
      </c>
      <c r="BN653" s="67">
        <f>+IF(M653&gt;=BN$6,1,0)</f>
        <v>0</v>
      </c>
      <c r="BO653" s="67" t="str">
        <f>+IF(M653&gt;=BO$6,"YES","NO")</f>
        <v>YES</v>
      </c>
      <c r="BP653" s="67" t="str">
        <f>+IF(K653&gt;=BP$6,"YES","NO")</f>
        <v>NO</v>
      </c>
      <c r="BQ653" s="67" t="str">
        <f>+IF(ISERROR(VLOOKUP(E653,'[1]Hi Tech List (2020)'!$A$2:$B$84,1,FALSE)),"NO","YES")</f>
        <v>NO</v>
      </c>
      <c r="BR653" s="67" t="str">
        <f>IF(AL653&gt;=BR$6,"YES","NO")</f>
        <v>YES</v>
      </c>
      <c r="BS653" s="67" t="str">
        <f>IF(AB653&gt;BS$6,"YES","NO")</f>
        <v>NO</v>
      </c>
      <c r="BT653" s="67" t="str">
        <f>IF(AC653&gt;BT$6,"YES","NO")</f>
        <v>NO</v>
      </c>
      <c r="BU653" s="67" t="str">
        <f>IF(AD653&gt;BU$6,"YES","NO")</f>
        <v>YES</v>
      </c>
      <c r="BV653" s="67" t="str">
        <f>IF(OR(BS653="YES",BT653="YES",BU653="YES"),"YES","NO")</f>
        <v>YES</v>
      </c>
      <c r="BW653" s="67" t="str">
        <f>+IF(BE653=1,BE$8,IF(BF653=1,BF$8,IF(BG653=1,BG$8,IF(BH653=1,BH$8,BI$8))))</f>
        <v>&lt;$15</v>
      </c>
      <c r="BX653" s="67" t="str">
        <f>+IF(BJ653=1,BJ$8,IF(BK653=1,BK$8,IF(BL653=1,BL$8,IF(BM653=1,BM$8,BN$8))))</f>
        <v>$20-25</v>
      </c>
    </row>
    <row r="654" spans="1:76" hidden="1" x14ac:dyDescent="0.2">
      <c r="A654" s="77" t="str">
        <f t="shared" si="44"/>
        <v>51-0000</v>
      </c>
      <c r="B654" s="77" t="str">
        <f>VLOOKUP(A654,'[1]2- &amp; 3-digit SOC'!$A$1:$B$121,2,FALSE)</f>
        <v>Production Occupations</v>
      </c>
      <c r="C654" s="77" t="str">
        <f t="shared" si="45"/>
        <v>51-0000 Production Occupations</v>
      </c>
      <c r="D654" s="77" t="str">
        <f t="shared" si="46"/>
        <v>51-4000</v>
      </c>
      <c r="E654" s="77" t="str">
        <f>VLOOKUP(D654,'[1]2- &amp; 3-digit SOC'!$A$1:$B$121,2,FALSE)</f>
        <v>Metal Workers and Plastic Workers</v>
      </c>
      <c r="F654" s="77" t="str">
        <f t="shared" si="47"/>
        <v>51-4000 Metal Workers and Plastic Workers</v>
      </c>
      <c r="G654" s="77" t="s">
        <v>2034</v>
      </c>
      <c r="H654" s="77" t="s">
        <v>2035</v>
      </c>
      <c r="I654" s="77" t="s">
        <v>2036</v>
      </c>
      <c r="J654" s="78" t="str">
        <f>CONCATENATE(H654, " (", R654, ")")</f>
        <v>Welders, Cutters, Solderers, and Brazers ($39,513)</v>
      </c>
      <c r="K654" s="70">
        <v>13.9016684414</v>
      </c>
      <c r="L654" s="70">
        <v>16.124657039999999</v>
      </c>
      <c r="M654" s="70">
        <v>18.996665059000001</v>
      </c>
      <c r="N654" s="70">
        <v>20.397079144700001</v>
      </c>
      <c r="O654" s="70">
        <v>22.985328833699999</v>
      </c>
      <c r="P654" s="70">
        <v>27.715867152000001</v>
      </c>
      <c r="Q654" s="71">
        <v>39513.0633227</v>
      </c>
      <c r="R654" s="71" t="str">
        <f>TEXT(Q654, "$#,###")</f>
        <v>$39,513</v>
      </c>
      <c r="S654" s="68" t="s">
        <v>307</v>
      </c>
      <c r="T654" s="68" t="s">
        <v>8</v>
      </c>
      <c r="U654" s="68" t="s">
        <v>85</v>
      </c>
      <c r="V654" s="61">
        <v>9698.2908484199997</v>
      </c>
      <c r="W654" s="61">
        <v>9865.3918991999999</v>
      </c>
      <c r="X654" s="61">
        <f>W654-V654</f>
        <v>167.10105078000015</v>
      </c>
      <c r="Y654" s="72">
        <f>X654/V654</f>
        <v>1.7229948389021914E-2</v>
      </c>
      <c r="Z654" s="61">
        <v>9865.3918991999999</v>
      </c>
      <c r="AA654" s="61">
        <v>10239.6910702</v>
      </c>
      <c r="AB654" s="61">
        <f>AA654-Z654</f>
        <v>374.29917100000057</v>
      </c>
      <c r="AC654" s="72">
        <f>AB654/Z654</f>
        <v>3.7940628697208982E-2</v>
      </c>
      <c r="AD654" s="61">
        <v>4214.2056275000004</v>
      </c>
      <c r="AE654" s="61">
        <v>1053.5514068699999</v>
      </c>
      <c r="AF654" s="61">
        <v>2822.1546568799999</v>
      </c>
      <c r="AG654" s="61">
        <v>940.71821895899996</v>
      </c>
      <c r="AH654" s="62">
        <v>9.4E-2</v>
      </c>
      <c r="AI654" s="61">
        <v>9673.2075112300008</v>
      </c>
      <c r="AJ654" s="61">
        <v>5695.5431692599996</v>
      </c>
      <c r="AK654" s="63">
        <f>AJ654/AI654</f>
        <v>0.58879571875697101</v>
      </c>
      <c r="AL654" s="73">
        <v>121.4</v>
      </c>
      <c r="AM654" s="74">
        <v>0.91056000000000004</v>
      </c>
      <c r="AN654" s="74">
        <v>0.903007</v>
      </c>
      <c r="AO654" s="75">
        <v>4.4770102283200001E-3</v>
      </c>
      <c r="AP654" s="75">
        <v>3.3244036318300002E-2</v>
      </c>
      <c r="AQ654" s="75">
        <v>5.60616038119E-2</v>
      </c>
      <c r="AR654" s="75">
        <v>0.24206035512900001</v>
      </c>
      <c r="AS654" s="75">
        <v>0.24285501085700001</v>
      </c>
      <c r="AT654" s="75">
        <v>0.20977149297799999</v>
      </c>
      <c r="AU654" s="75">
        <v>0.172490982485</v>
      </c>
      <c r="AV654" s="75">
        <v>3.90395081922E-2</v>
      </c>
      <c r="AW654" s="61">
        <v>396</v>
      </c>
      <c r="AX654" s="61">
        <v>438</v>
      </c>
      <c r="AY654" s="61">
        <v>365</v>
      </c>
      <c r="AZ654" s="61">
        <v>402</v>
      </c>
      <c r="BA654" s="61">
        <v>403</v>
      </c>
      <c r="BB654" s="61">
        <f>SUM(AW654:BA654)</f>
        <v>2004</v>
      </c>
      <c r="BC654" s="61">
        <f>BA654-AW654</f>
        <v>7</v>
      </c>
      <c r="BD654" s="62">
        <f>BC654/AW654</f>
        <v>1.7676767676767676E-2</v>
      </c>
      <c r="BE654" s="67">
        <f>IF(K654&lt;BE$6,1,0)</f>
        <v>1</v>
      </c>
      <c r="BF654" s="67">
        <f>+IF(AND(K654&gt;=BF$5,K654&lt;BF$6),1,0)</f>
        <v>0</v>
      </c>
      <c r="BG654" s="67">
        <f>+IF(AND(K654&gt;=BG$5,K654&lt;BG$6),1,0)</f>
        <v>0</v>
      </c>
      <c r="BH654" s="67">
        <f>+IF(AND(K654&gt;=BH$5,K654&lt;BH$6),1,0)</f>
        <v>0</v>
      </c>
      <c r="BI654" s="67">
        <f>+IF(K654&gt;=BI$6,1,0)</f>
        <v>0</v>
      </c>
      <c r="BJ654" s="67">
        <f>IF(M654&lt;BJ$6,1,0)</f>
        <v>0</v>
      </c>
      <c r="BK654" s="67">
        <f>+IF(AND(M654&gt;=BK$5,M654&lt;BK$6),1,0)</f>
        <v>1</v>
      </c>
      <c r="BL654" s="67">
        <f>+IF(AND(M654&gt;=BL$5,M654&lt;BL$6),1,0)</f>
        <v>0</v>
      </c>
      <c r="BM654" s="67">
        <f>+IF(AND(M654&gt;=BM$5,M654&lt;BM$6),1,0)</f>
        <v>0</v>
      </c>
      <c r="BN654" s="67">
        <f>+IF(M654&gt;=BN$6,1,0)</f>
        <v>0</v>
      </c>
      <c r="BO654" s="67" t="str">
        <f>+IF(M654&gt;=BO$6,"YES","NO")</f>
        <v>NO</v>
      </c>
      <c r="BP654" s="67" t="str">
        <f>+IF(K654&gt;=BP$6,"YES","NO")</f>
        <v>NO</v>
      </c>
      <c r="BQ654" s="67" t="str">
        <f>+IF(ISERROR(VLOOKUP(E654,'[1]Hi Tech List (2020)'!$A$2:$B$84,1,FALSE)),"NO","YES")</f>
        <v>NO</v>
      </c>
      <c r="BR654" s="67" t="str">
        <f>IF(AL654&gt;=BR$6,"YES","NO")</f>
        <v>YES</v>
      </c>
      <c r="BS654" s="67" t="str">
        <f>IF(AB654&gt;BS$6,"YES","NO")</f>
        <v>YES</v>
      </c>
      <c r="BT654" s="67" t="str">
        <f>IF(AC654&gt;BT$6,"YES","NO")</f>
        <v>NO</v>
      </c>
      <c r="BU654" s="67" t="str">
        <f>IF(AD654&gt;BU$6,"YES","NO")</f>
        <v>YES</v>
      </c>
      <c r="BV654" s="67" t="str">
        <f>IF(OR(BS654="YES",BT654="YES",BU654="YES"),"YES","NO")</f>
        <v>YES</v>
      </c>
      <c r="BW654" s="67" t="str">
        <f>+IF(BE654=1,BE$8,IF(BF654=1,BF$8,IF(BG654=1,BG$8,IF(BH654=1,BH$8,BI$8))))</f>
        <v>&lt;$15</v>
      </c>
      <c r="BX654" s="67" t="str">
        <f>+IF(BJ654=1,BJ$8,IF(BK654=1,BK$8,IF(BL654=1,BL$8,IF(BM654=1,BM$8,BN$8))))</f>
        <v>$15-20</v>
      </c>
    </row>
    <row r="655" spans="1:76" ht="25.5" hidden="1" x14ac:dyDescent="0.2">
      <c r="A655" s="77" t="str">
        <f t="shared" si="44"/>
        <v>51-0000</v>
      </c>
      <c r="B655" s="77" t="str">
        <f>VLOOKUP(A655,'[1]2- &amp; 3-digit SOC'!$A$1:$B$121,2,FALSE)</f>
        <v>Production Occupations</v>
      </c>
      <c r="C655" s="77" t="str">
        <f t="shared" si="45"/>
        <v>51-0000 Production Occupations</v>
      </c>
      <c r="D655" s="77" t="str">
        <f t="shared" si="46"/>
        <v>51-4000</v>
      </c>
      <c r="E655" s="77" t="str">
        <f>VLOOKUP(D655,'[1]2- &amp; 3-digit SOC'!$A$1:$B$121,2,FALSE)</f>
        <v>Metal Workers and Plastic Workers</v>
      </c>
      <c r="F655" s="77" t="str">
        <f t="shared" si="47"/>
        <v>51-4000 Metal Workers and Plastic Workers</v>
      </c>
      <c r="G655" s="77" t="s">
        <v>2037</v>
      </c>
      <c r="H655" s="77" t="s">
        <v>2038</v>
      </c>
      <c r="I655" s="77" t="s">
        <v>2039</v>
      </c>
      <c r="J655" s="78" t="str">
        <f>CONCATENATE(H655, " (", R655, ")")</f>
        <v>Welding, Soldering, and Brazing Machine Setters, Operators, and Tenders ($32,579)</v>
      </c>
      <c r="K655" s="70">
        <v>12.123045255599999</v>
      </c>
      <c r="L655" s="70">
        <v>13.4276994824</v>
      </c>
      <c r="M655" s="70">
        <v>15.6631887571</v>
      </c>
      <c r="N655" s="70">
        <v>16.8323766275</v>
      </c>
      <c r="O655" s="70">
        <v>18.659616754200002</v>
      </c>
      <c r="P655" s="70">
        <v>23.695686990900001</v>
      </c>
      <c r="Q655" s="71">
        <v>32579.4326148</v>
      </c>
      <c r="R655" s="71" t="str">
        <f>TEXT(Q655, "$#,###")</f>
        <v>$32,579</v>
      </c>
      <c r="S655" s="68" t="s">
        <v>307</v>
      </c>
      <c r="T655" s="68" t="s">
        <v>8</v>
      </c>
      <c r="U655" s="68" t="s">
        <v>85</v>
      </c>
      <c r="V655" s="61">
        <v>575.71202664199996</v>
      </c>
      <c r="W655" s="61">
        <v>658.42745734300001</v>
      </c>
      <c r="X655" s="61">
        <f>W655-V655</f>
        <v>82.715430701000059</v>
      </c>
      <c r="Y655" s="72">
        <f>X655/V655</f>
        <v>0.14367500915945902</v>
      </c>
      <c r="Z655" s="61">
        <v>658.42745734300001</v>
      </c>
      <c r="AA655" s="61">
        <v>664.19101632299999</v>
      </c>
      <c r="AB655" s="61">
        <f>AA655-Z655</f>
        <v>5.7635589799999707</v>
      </c>
      <c r="AC655" s="72">
        <f>AB655/Z655</f>
        <v>8.7535216153622718E-3</v>
      </c>
      <c r="AD655" s="61">
        <v>261.53597018400001</v>
      </c>
      <c r="AE655" s="61">
        <v>65.383992546100004</v>
      </c>
      <c r="AF655" s="61">
        <v>186.53477737200001</v>
      </c>
      <c r="AG655" s="61">
        <v>62.178259124199997</v>
      </c>
      <c r="AH655" s="62">
        <v>9.4E-2</v>
      </c>
      <c r="AI655" s="61">
        <v>653.20249656800002</v>
      </c>
      <c r="AJ655" s="61">
        <v>363.628098416</v>
      </c>
      <c r="AK655" s="63">
        <f>AJ655/AI655</f>
        <v>0.55668510198069243</v>
      </c>
      <c r="AL655" s="73">
        <v>119</v>
      </c>
      <c r="AM655" s="74">
        <v>0.70879599999999998</v>
      </c>
      <c r="AN655" s="74">
        <v>0.70585500000000001</v>
      </c>
      <c r="AO655" s="76" t="s">
        <v>90</v>
      </c>
      <c r="AP655" s="75">
        <v>3.0331679339700001E-2</v>
      </c>
      <c r="AQ655" s="75">
        <v>5.3435187102299997E-2</v>
      </c>
      <c r="AR655" s="75">
        <v>0.23385253773</v>
      </c>
      <c r="AS655" s="75">
        <v>0.241227794399</v>
      </c>
      <c r="AT655" s="75">
        <v>0.22039765309500001</v>
      </c>
      <c r="AU655" s="75">
        <v>0.180587457639</v>
      </c>
      <c r="AV655" s="75">
        <v>3.6640284618099997E-2</v>
      </c>
      <c r="AW655" s="61">
        <v>396</v>
      </c>
      <c r="AX655" s="61">
        <v>438</v>
      </c>
      <c r="AY655" s="61">
        <v>365</v>
      </c>
      <c r="AZ655" s="61">
        <v>402</v>
      </c>
      <c r="BA655" s="61">
        <v>403</v>
      </c>
      <c r="BB655" s="61">
        <f>SUM(AW655:BA655)</f>
        <v>2004</v>
      </c>
      <c r="BC655" s="61">
        <f>BA655-AW655</f>
        <v>7</v>
      </c>
      <c r="BD655" s="62">
        <f>BC655/AW655</f>
        <v>1.7676767676767676E-2</v>
      </c>
      <c r="BE655" s="67">
        <f>IF(K655&lt;BE$6,1,0)</f>
        <v>1</v>
      </c>
      <c r="BF655" s="67">
        <f>+IF(AND(K655&gt;=BF$5,K655&lt;BF$6),1,0)</f>
        <v>0</v>
      </c>
      <c r="BG655" s="67">
        <f>+IF(AND(K655&gt;=BG$5,K655&lt;BG$6),1,0)</f>
        <v>0</v>
      </c>
      <c r="BH655" s="67">
        <f>+IF(AND(K655&gt;=BH$5,K655&lt;BH$6),1,0)</f>
        <v>0</v>
      </c>
      <c r="BI655" s="67">
        <f>+IF(K655&gt;=BI$6,1,0)</f>
        <v>0</v>
      </c>
      <c r="BJ655" s="67">
        <f>IF(M655&lt;BJ$6,1,0)</f>
        <v>0</v>
      </c>
      <c r="BK655" s="67">
        <f>+IF(AND(M655&gt;=BK$5,M655&lt;BK$6),1,0)</f>
        <v>1</v>
      </c>
      <c r="BL655" s="67">
        <f>+IF(AND(M655&gt;=BL$5,M655&lt;BL$6),1,0)</f>
        <v>0</v>
      </c>
      <c r="BM655" s="67">
        <f>+IF(AND(M655&gt;=BM$5,M655&lt;BM$6),1,0)</f>
        <v>0</v>
      </c>
      <c r="BN655" s="67">
        <f>+IF(M655&gt;=BN$6,1,0)</f>
        <v>0</v>
      </c>
      <c r="BO655" s="67" t="str">
        <f>+IF(M655&gt;=BO$6,"YES","NO")</f>
        <v>NO</v>
      </c>
      <c r="BP655" s="67" t="str">
        <f>+IF(K655&gt;=BP$6,"YES","NO")</f>
        <v>NO</v>
      </c>
      <c r="BQ655" s="67" t="str">
        <f>+IF(ISERROR(VLOOKUP(E655,'[1]Hi Tech List (2020)'!$A$2:$B$84,1,FALSE)),"NO","YES")</f>
        <v>NO</v>
      </c>
      <c r="BR655" s="67" t="str">
        <f>IF(AL655&gt;=BR$6,"YES","NO")</f>
        <v>YES</v>
      </c>
      <c r="BS655" s="67" t="str">
        <f>IF(AB655&gt;BS$6,"YES","NO")</f>
        <v>NO</v>
      </c>
      <c r="BT655" s="67" t="str">
        <f>IF(AC655&gt;BT$6,"YES","NO")</f>
        <v>NO</v>
      </c>
      <c r="BU655" s="67" t="str">
        <f>IF(AD655&gt;BU$6,"YES","NO")</f>
        <v>YES</v>
      </c>
      <c r="BV655" s="67" t="str">
        <f>IF(OR(BS655="YES",BT655="YES",BU655="YES"),"YES","NO")</f>
        <v>YES</v>
      </c>
      <c r="BW655" s="67" t="str">
        <f>+IF(BE655=1,BE$8,IF(BF655=1,BF$8,IF(BG655=1,BG$8,IF(BH655=1,BH$8,BI$8))))</f>
        <v>&lt;$15</v>
      </c>
      <c r="BX655" s="67" t="str">
        <f>+IF(BJ655=1,BJ$8,IF(BK655=1,BK$8,IF(BL655=1,BL$8,IF(BM655=1,BM$8,BN$8))))</f>
        <v>$15-20</v>
      </c>
    </row>
    <row r="656" spans="1:76" ht="25.5" hidden="1" x14ac:dyDescent="0.2">
      <c r="A656" s="77" t="str">
        <f t="shared" si="44"/>
        <v>51-0000</v>
      </c>
      <c r="B656" s="77" t="str">
        <f>VLOOKUP(A656,'[1]2- &amp; 3-digit SOC'!$A$1:$B$121,2,FALSE)</f>
        <v>Production Occupations</v>
      </c>
      <c r="C656" s="77" t="str">
        <f t="shared" si="45"/>
        <v>51-0000 Production Occupations</v>
      </c>
      <c r="D656" s="77" t="str">
        <f t="shared" si="46"/>
        <v>51-4000</v>
      </c>
      <c r="E656" s="77" t="str">
        <f>VLOOKUP(D656,'[1]2- &amp; 3-digit SOC'!$A$1:$B$121,2,FALSE)</f>
        <v>Metal Workers and Plastic Workers</v>
      </c>
      <c r="F656" s="77" t="str">
        <f t="shared" si="47"/>
        <v>51-4000 Metal Workers and Plastic Workers</v>
      </c>
      <c r="G656" s="77" t="s">
        <v>2040</v>
      </c>
      <c r="H656" s="77" t="s">
        <v>2041</v>
      </c>
      <c r="I656" s="77" t="s">
        <v>2042</v>
      </c>
      <c r="J656" s="78" t="str">
        <f>CONCATENATE(H656, " (", R656, ")")</f>
        <v>Heat Treating Equipment Setters, Operators, and Tenders, Metal and Plastic ($34,705)</v>
      </c>
      <c r="K656" s="70">
        <v>12.417186082500001</v>
      </c>
      <c r="L656" s="70">
        <v>13.925335024800001</v>
      </c>
      <c r="M656" s="70">
        <v>16.684856294300001</v>
      </c>
      <c r="N656" s="70">
        <v>18.5990532677</v>
      </c>
      <c r="O656" s="70">
        <v>21.2667554782</v>
      </c>
      <c r="P656" s="70">
        <v>29.102230929000001</v>
      </c>
      <c r="Q656" s="71">
        <v>34704.5010922</v>
      </c>
      <c r="R656" s="71" t="str">
        <f>TEXT(Q656, "$#,###")</f>
        <v>$34,705</v>
      </c>
      <c r="S656" s="68" t="s">
        <v>307</v>
      </c>
      <c r="T656" s="68" t="s">
        <v>8</v>
      </c>
      <c r="U656" s="68" t="s">
        <v>85</v>
      </c>
      <c r="V656" s="61">
        <v>495.80366676699998</v>
      </c>
      <c r="W656" s="61">
        <v>420.35036692099999</v>
      </c>
      <c r="X656" s="61">
        <f>W656-V656</f>
        <v>-75.453299845999993</v>
      </c>
      <c r="Y656" s="72">
        <f>X656/V656</f>
        <v>-0.15218382780024664</v>
      </c>
      <c r="Z656" s="61">
        <v>420.35036692099999</v>
      </c>
      <c r="AA656" s="61">
        <v>425.69728832999999</v>
      </c>
      <c r="AB656" s="61">
        <f>AA656-Z656</f>
        <v>5.3469214090000037</v>
      </c>
      <c r="AC656" s="72">
        <f>AB656/Z656</f>
        <v>1.272015401857588E-2</v>
      </c>
      <c r="AD656" s="61">
        <v>164.01261100599999</v>
      </c>
      <c r="AE656" s="61">
        <v>41.003152751400002</v>
      </c>
      <c r="AF656" s="61">
        <v>114.195219412</v>
      </c>
      <c r="AG656" s="61">
        <v>38.065073137399999</v>
      </c>
      <c r="AH656" s="62">
        <v>0.09</v>
      </c>
      <c r="AI656" s="61">
        <v>414.87731566500003</v>
      </c>
      <c r="AJ656" s="61">
        <v>206.33458434400001</v>
      </c>
      <c r="AK656" s="63">
        <f>AJ656/AI656</f>
        <v>0.49733879523702013</v>
      </c>
      <c r="AL656" s="73">
        <v>114.2</v>
      </c>
      <c r="AM656" s="74">
        <v>0.85746199999999995</v>
      </c>
      <c r="AN656" s="74">
        <v>0.86498200000000003</v>
      </c>
      <c r="AO656" s="76" t="s">
        <v>90</v>
      </c>
      <c r="AP656" s="75">
        <v>2.4205217555300002E-2</v>
      </c>
      <c r="AQ656" s="75">
        <v>4.29572894513E-2</v>
      </c>
      <c r="AR656" s="75">
        <v>0.19475772613</v>
      </c>
      <c r="AS656" s="75">
        <v>0.221837081431</v>
      </c>
      <c r="AT656" s="75">
        <v>0.237973930985</v>
      </c>
      <c r="AU656" s="75">
        <v>0.225159346668</v>
      </c>
      <c r="AV656" s="75">
        <v>5.0471474767900003E-2</v>
      </c>
      <c r="AW656" s="61">
        <v>0</v>
      </c>
      <c r="AX656" s="61">
        <v>0</v>
      </c>
      <c r="AY656" s="61">
        <v>0</v>
      </c>
      <c r="AZ656" s="61">
        <v>0</v>
      </c>
      <c r="BA656" s="61">
        <v>0</v>
      </c>
      <c r="BB656" s="61">
        <f>SUM(AW656:BA656)</f>
        <v>0</v>
      </c>
      <c r="BC656" s="61">
        <f>BA656-AW656</f>
        <v>0</v>
      </c>
      <c r="BD656" s="62">
        <v>0</v>
      </c>
      <c r="BE656" s="67">
        <f>IF(K656&lt;BE$6,1,0)</f>
        <v>1</v>
      </c>
      <c r="BF656" s="67">
        <f>+IF(AND(K656&gt;=BF$5,K656&lt;BF$6),1,0)</f>
        <v>0</v>
      </c>
      <c r="BG656" s="67">
        <f>+IF(AND(K656&gt;=BG$5,K656&lt;BG$6),1,0)</f>
        <v>0</v>
      </c>
      <c r="BH656" s="67">
        <f>+IF(AND(K656&gt;=BH$5,K656&lt;BH$6),1,0)</f>
        <v>0</v>
      </c>
      <c r="BI656" s="67">
        <f>+IF(K656&gt;=BI$6,1,0)</f>
        <v>0</v>
      </c>
      <c r="BJ656" s="67">
        <f>IF(M656&lt;BJ$6,1,0)</f>
        <v>0</v>
      </c>
      <c r="BK656" s="67">
        <f>+IF(AND(M656&gt;=BK$5,M656&lt;BK$6),1,0)</f>
        <v>1</v>
      </c>
      <c r="BL656" s="67">
        <f>+IF(AND(M656&gt;=BL$5,M656&lt;BL$6),1,0)</f>
        <v>0</v>
      </c>
      <c r="BM656" s="67">
        <f>+IF(AND(M656&gt;=BM$5,M656&lt;BM$6),1,0)</f>
        <v>0</v>
      </c>
      <c r="BN656" s="67">
        <f>+IF(M656&gt;=BN$6,1,0)</f>
        <v>0</v>
      </c>
      <c r="BO656" s="67" t="str">
        <f>+IF(M656&gt;=BO$6,"YES","NO")</f>
        <v>NO</v>
      </c>
      <c r="BP656" s="67" t="str">
        <f>+IF(K656&gt;=BP$6,"YES","NO")</f>
        <v>NO</v>
      </c>
      <c r="BQ656" s="67" t="str">
        <f>+IF(ISERROR(VLOOKUP(E656,'[1]Hi Tech List (2020)'!$A$2:$B$84,1,FALSE)),"NO","YES")</f>
        <v>NO</v>
      </c>
      <c r="BR656" s="67" t="str">
        <f>IF(AL656&gt;=BR$6,"YES","NO")</f>
        <v>YES</v>
      </c>
      <c r="BS656" s="67" t="str">
        <f>IF(AB656&gt;BS$6,"YES","NO")</f>
        <v>NO</v>
      </c>
      <c r="BT656" s="67" t="str">
        <f>IF(AC656&gt;BT$6,"YES","NO")</f>
        <v>NO</v>
      </c>
      <c r="BU656" s="67" t="str">
        <f>IF(AD656&gt;BU$6,"YES","NO")</f>
        <v>YES</v>
      </c>
      <c r="BV656" s="67" t="str">
        <f>IF(OR(BS656="YES",BT656="YES",BU656="YES"),"YES","NO")</f>
        <v>YES</v>
      </c>
      <c r="BW656" s="67" t="str">
        <f>+IF(BE656=1,BE$8,IF(BF656=1,BF$8,IF(BG656=1,BG$8,IF(BH656=1,BH$8,BI$8))))</f>
        <v>&lt;$15</v>
      </c>
      <c r="BX656" s="67" t="str">
        <f>+IF(BJ656=1,BJ$8,IF(BK656=1,BK$8,IF(BL656=1,BL$8,IF(BM656=1,BM$8,BN$8))))</f>
        <v>$15-20</v>
      </c>
    </row>
    <row r="657" spans="1:76" hidden="1" x14ac:dyDescent="0.2">
      <c r="A657" s="77" t="str">
        <f t="shared" si="44"/>
        <v>51-0000</v>
      </c>
      <c r="B657" s="77" t="str">
        <f>VLOOKUP(A657,'[1]2- &amp; 3-digit SOC'!$A$1:$B$121,2,FALSE)</f>
        <v>Production Occupations</v>
      </c>
      <c r="C657" s="77" t="str">
        <f t="shared" si="45"/>
        <v>51-0000 Production Occupations</v>
      </c>
      <c r="D657" s="77" t="str">
        <f t="shared" si="46"/>
        <v>51-4000</v>
      </c>
      <c r="E657" s="77" t="str">
        <f>VLOOKUP(D657,'[1]2- &amp; 3-digit SOC'!$A$1:$B$121,2,FALSE)</f>
        <v>Metal Workers and Plastic Workers</v>
      </c>
      <c r="F657" s="77" t="str">
        <f t="shared" si="47"/>
        <v>51-4000 Metal Workers and Plastic Workers</v>
      </c>
      <c r="G657" s="77" t="s">
        <v>2043</v>
      </c>
      <c r="H657" s="77" t="s">
        <v>2044</v>
      </c>
      <c r="I657" s="77" t="s">
        <v>2045</v>
      </c>
      <c r="J657" s="78" t="str">
        <f>CONCATENATE(H657, " (", R657, ")")</f>
        <v>Layout Workers, Metal and Plastic ($35,327)</v>
      </c>
      <c r="K657" s="70">
        <v>12.9244145792</v>
      </c>
      <c r="L657" s="70">
        <v>14.6876971048</v>
      </c>
      <c r="M657" s="70">
        <v>16.983895555</v>
      </c>
      <c r="N657" s="70">
        <v>17.098260741200001</v>
      </c>
      <c r="O657" s="70">
        <v>19.551070821900002</v>
      </c>
      <c r="P657" s="70">
        <v>21.278370839099999</v>
      </c>
      <c r="Q657" s="71">
        <v>35326.502754399997</v>
      </c>
      <c r="R657" s="71" t="str">
        <f>TEXT(Q657, "$#,###")</f>
        <v>$35,327</v>
      </c>
      <c r="S657" s="68" t="s">
        <v>307</v>
      </c>
      <c r="T657" s="68" t="s">
        <v>8</v>
      </c>
      <c r="U657" s="68" t="s">
        <v>85</v>
      </c>
      <c r="V657" s="61">
        <v>123.362075182</v>
      </c>
      <c r="W657" s="61">
        <v>108.52484525600001</v>
      </c>
      <c r="X657" s="61">
        <f>W657-V657</f>
        <v>-14.837229925999992</v>
      </c>
      <c r="Y657" s="72">
        <f>X657/V657</f>
        <v>-0.12027383540776332</v>
      </c>
      <c r="Z657" s="61">
        <v>108.52484525600001</v>
      </c>
      <c r="AA657" s="61">
        <v>110.28127381</v>
      </c>
      <c r="AB657" s="61">
        <f>AA657-Z657</f>
        <v>1.7564285539999958</v>
      </c>
      <c r="AC657" s="72">
        <f>AB657/Z657</f>
        <v>1.6184575521455427E-2</v>
      </c>
      <c r="AD657" s="61">
        <v>42.133972909900002</v>
      </c>
      <c r="AE657" s="61">
        <v>10.533493227499999</v>
      </c>
      <c r="AF657" s="61">
        <v>29.508959624500001</v>
      </c>
      <c r="AG657" s="61">
        <v>9.83631987483</v>
      </c>
      <c r="AH657" s="76">
        <v>0.09</v>
      </c>
      <c r="AI657" s="61">
        <v>107.21063313800001</v>
      </c>
      <c r="AJ657" s="61">
        <v>56.313401370299999</v>
      </c>
      <c r="AK657" s="63">
        <f>AJ657/AI657</f>
        <v>0.52525947960604047</v>
      </c>
      <c r="AL657" s="73">
        <v>119.7</v>
      </c>
      <c r="AM657" s="74">
        <v>0.46862900000000002</v>
      </c>
      <c r="AN657" s="74">
        <v>0.47387400000000002</v>
      </c>
      <c r="AO657" s="76" t="s">
        <v>90</v>
      </c>
      <c r="AP657" s="76" t="s">
        <v>90</v>
      </c>
      <c r="AQ657" s="76" t="s">
        <v>90</v>
      </c>
      <c r="AR657" s="75">
        <v>0.202622448698</v>
      </c>
      <c r="AS657" s="75">
        <v>0.22120158476400001</v>
      </c>
      <c r="AT657" s="75">
        <v>0.229179590318</v>
      </c>
      <c r="AU657" s="75">
        <v>0.228326468103</v>
      </c>
      <c r="AV657" s="76" t="s">
        <v>90</v>
      </c>
      <c r="AW657" s="61">
        <v>0</v>
      </c>
      <c r="AX657" s="61">
        <v>0</v>
      </c>
      <c r="AY657" s="61">
        <v>0</v>
      </c>
      <c r="AZ657" s="61">
        <v>0</v>
      </c>
      <c r="BA657" s="61">
        <v>0</v>
      </c>
      <c r="BB657" s="61">
        <f>SUM(AW657:BA657)</f>
        <v>0</v>
      </c>
      <c r="BC657" s="61">
        <f>BA657-AW657</f>
        <v>0</v>
      </c>
      <c r="BD657" s="62">
        <v>0</v>
      </c>
      <c r="BE657" s="67">
        <f>IF(K657&lt;BE$6,1,0)</f>
        <v>1</v>
      </c>
      <c r="BF657" s="67">
        <f>+IF(AND(K657&gt;=BF$5,K657&lt;BF$6),1,0)</f>
        <v>0</v>
      </c>
      <c r="BG657" s="67">
        <f>+IF(AND(K657&gt;=BG$5,K657&lt;BG$6),1,0)</f>
        <v>0</v>
      </c>
      <c r="BH657" s="67">
        <f>+IF(AND(K657&gt;=BH$5,K657&lt;BH$6),1,0)</f>
        <v>0</v>
      </c>
      <c r="BI657" s="67">
        <f>+IF(K657&gt;=BI$6,1,0)</f>
        <v>0</v>
      </c>
      <c r="BJ657" s="67">
        <f>IF(M657&lt;BJ$6,1,0)</f>
        <v>0</v>
      </c>
      <c r="BK657" s="67">
        <f>+IF(AND(M657&gt;=BK$5,M657&lt;BK$6),1,0)</f>
        <v>1</v>
      </c>
      <c r="BL657" s="67">
        <f>+IF(AND(M657&gt;=BL$5,M657&lt;BL$6),1,0)</f>
        <v>0</v>
      </c>
      <c r="BM657" s="67">
        <f>+IF(AND(M657&gt;=BM$5,M657&lt;BM$6),1,0)</f>
        <v>0</v>
      </c>
      <c r="BN657" s="67">
        <f>+IF(M657&gt;=BN$6,1,0)</f>
        <v>0</v>
      </c>
      <c r="BO657" s="67" t="str">
        <f>+IF(M657&gt;=BO$6,"YES","NO")</f>
        <v>NO</v>
      </c>
      <c r="BP657" s="67" t="str">
        <f>+IF(K657&gt;=BP$6,"YES","NO")</f>
        <v>NO</v>
      </c>
      <c r="BQ657" s="67" t="str">
        <f>+IF(ISERROR(VLOOKUP(E657,'[1]Hi Tech List (2020)'!$A$2:$B$84,1,FALSE)),"NO","YES")</f>
        <v>NO</v>
      </c>
      <c r="BR657" s="67" t="str">
        <f>IF(AL657&gt;=BR$6,"YES","NO")</f>
        <v>YES</v>
      </c>
      <c r="BS657" s="67" t="str">
        <f>IF(AB657&gt;BS$6,"YES","NO")</f>
        <v>NO</v>
      </c>
      <c r="BT657" s="67" t="str">
        <f>IF(AC657&gt;BT$6,"YES","NO")</f>
        <v>NO</v>
      </c>
      <c r="BU657" s="67" t="str">
        <f>IF(AD657&gt;BU$6,"YES","NO")</f>
        <v>NO</v>
      </c>
      <c r="BV657" s="67" t="str">
        <f>IF(OR(BS657="YES",BT657="YES",BU657="YES"),"YES","NO")</f>
        <v>NO</v>
      </c>
      <c r="BW657" s="67" t="str">
        <f>+IF(BE657=1,BE$8,IF(BF657=1,BF$8,IF(BG657=1,BG$8,IF(BH657=1,BH$8,BI$8))))</f>
        <v>&lt;$15</v>
      </c>
      <c r="BX657" s="67" t="str">
        <f>+IF(BJ657=1,BJ$8,IF(BK657=1,BK$8,IF(BL657=1,BL$8,IF(BM657=1,BM$8,BN$8))))</f>
        <v>$15-20</v>
      </c>
    </row>
    <row r="658" spans="1:76" ht="25.5" hidden="1" x14ac:dyDescent="0.2">
      <c r="A658" s="77" t="str">
        <f t="shared" si="44"/>
        <v>51-0000</v>
      </c>
      <c r="B658" s="77" t="str">
        <f>VLOOKUP(A658,'[1]2- &amp; 3-digit SOC'!$A$1:$B$121,2,FALSE)</f>
        <v>Production Occupations</v>
      </c>
      <c r="C658" s="77" t="str">
        <f t="shared" si="45"/>
        <v>51-0000 Production Occupations</v>
      </c>
      <c r="D658" s="77" t="str">
        <f t="shared" si="46"/>
        <v>51-4000</v>
      </c>
      <c r="E658" s="77" t="str">
        <f>VLOOKUP(D658,'[1]2- &amp; 3-digit SOC'!$A$1:$B$121,2,FALSE)</f>
        <v>Metal Workers and Plastic Workers</v>
      </c>
      <c r="F658" s="77" t="str">
        <f t="shared" si="47"/>
        <v>51-4000 Metal Workers and Plastic Workers</v>
      </c>
      <c r="G658" s="77" t="s">
        <v>2046</v>
      </c>
      <c r="H658" s="77" t="s">
        <v>2047</v>
      </c>
      <c r="I658" s="77" t="s">
        <v>2048</v>
      </c>
      <c r="J658" s="78" t="str">
        <f>CONCATENATE(H658, " (", R658, ")")</f>
        <v>Plating Machine Setters, Operators, and Tenders, Metal and Plastic ($29,852)</v>
      </c>
      <c r="K658" s="70">
        <v>10.535394427</v>
      </c>
      <c r="L658" s="70">
        <v>12.0012170003</v>
      </c>
      <c r="M658" s="70">
        <v>14.351801760700001</v>
      </c>
      <c r="N658" s="70">
        <v>16.323571444799999</v>
      </c>
      <c r="O658" s="70">
        <v>18.226943162400001</v>
      </c>
      <c r="P658" s="70">
        <v>24.636906562899998</v>
      </c>
      <c r="Q658" s="71">
        <v>29851.7476623</v>
      </c>
      <c r="R658" s="71" t="str">
        <f>TEXT(Q658, "$#,###")</f>
        <v>$29,852</v>
      </c>
      <c r="S658" s="68" t="s">
        <v>307</v>
      </c>
      <c r="T658" s="68" t="s">
        <v>8</v>
      </c>
      <c r="U658" s="68" t="s">
        <v>85</v>
      </c>
      <c r="V658" s="61">
        <v>1584.5802401799999</v>
      </c>
      <c r="W658" s="61">
        <v>1680.0913639</v>
      </c>
      <c r="X658" s="61">
        <f>W658-V658</f>
        <v>95.511123720000114</v>
      </c>
      <c r="Y658" s="72">
        <f>X658/V658</f>
        <v>6.0275346932983691E-2</v>
      </c>
      <c r="Z658" s="61">
        <v>1680.0913639</v>
      </c>
      <c r="AA658" s="61">
        <v>1684.31960263</v>
      </c>
      <c r="AB658" s="61">
        <f>AA658-Z658</f>
        <v>4.22823872999993</v>
      </c>
      <c r="AC658" s="72">
        <f>AB658/Z658</f>
        <v>2.5166719029999117E-3</v>
      </c>
      <c r="AD658" s="61">
        <v>597.73188475400002</v>
      </c>
      <c r="AE658" s="61">
        <v>149.43297118800001</v>
      </c>
      <c r="AF658" s="61">
        <v>424.25296956599999</v>
      </c>
      <c r="AG658" s="61">
        <v>141.41765652199999</v>
      </c>
      <c r="AH658" s="62">
        <v>8.4000000000000005E-2</v>
      </c>
      <c r="AI658" s="61">
        <v>1669.9161808900001</v>
      </c>
      <c r="AJ658" s="61">
        <v>813.99144019400001</v>
      </c>
      <c r="AK658" s="63">
        <f>AJ658/AI658</f>
        <v>0.48744448943549634</v>
      </c>
      <c r="AL658" s="73">
        <v>122</v>
      </c>
      <c r="AM658" s="74">
        <v>1.6430880000000001</v>
      </c>
      <c r="AN658" s="74">
        <v>1.634447</v>
      </c>
      <c r="AO658" s="76" t="s">
        <v>90</v>
      </c>
      <c r="AP658" s="75">
        <v>2.6237889227800001E-2</v>
      </c>
      <c r="AQ658" s="75">
        <v>4.0859154756E-2</v>
      </c>
      <c r="AR658" s="75">
        <v>0.183164472671</v>
      </c>
      <c r="AS658" s="75">
        <v>0.220939638498</v>
      </c>
      <c r="AT658" s="75">
        <v>0.243977704815</v>
      </c>
      <c r="AU658" s="75">
        <v>0.21530503370599999</v>
      </c>
      <c r="AV658" s="75">
        <v>6.5855878557200001E-2</v>
      </c>
      <c r="AW658" s="61">
        <v>0</v>
      </c>
      <c r="AX658" s="61">
        <v>0</v>
      </c>
      <c r="AY658" s="61">
        <v>0</v>
      </c>
      <c r="AZ658" s="61">
        <v>0</v>
      </c>
      <c r="BA658" s="61">
        <v>0</v>
      </c>
      <c r="BB658" s="61">
        <f>SUM(AW658:BA658)</f>
        <v>0</v>
      </c>
      <c r="BC658" s="61">
        <f>BA658-AW658</f>
        <v>0</v>
      </c>
      <c r="BD658" s="62">
        <v>0</v>
      </c>
      <c r="BE658" s="67">
        <f>IF(K658&lt;BE$6,1,0)</f>
        <v>1</v>
      </c>
      <c r="BF658" s="67">
        <f>+IF(AND(K658&gt;=BF$5,K658&lt;BF$6),1,0)</f>
        <v>0</v>
      </c>
      <c r="BG658" s="67">
        <f>+IF(AND(K658&gt;=BG$5,K658&lt;BG$6),1,0)</f>
        <v>0</v>
      </c>
      <c r="BH658" s="67">
        <f>+IF(AND(K658&gt;=BH$5,K658&lt;BH$6),1,0)</f>
        <v>0</v>
      </c>
      <c r="BI658" s="67">
        <f>+IF(K658&gt;=BI$6,1,0)</f>
        <v>0</v>
      </c>
      <c r="BJ658" s="67">
        <f>IF(M658&lt;BJ$6,1,0)</f>
        <v>1</v>
      </c>
      <c r="BK658" s="67">
        <f>+IF(AND(M658&gt;=BK$5,M658&lt;BK$6),1,0)</f>
        <v>0</v>
      </c>
      <c r="BL658" s="67">
        <f>+IF(AND(M658&gt;=BL$5,M658&lt;BL$6),1,0)</f>
        <v>0</v>
      </c>
      <c r="BM658" s="67">
        <f>+IF(AND(M658&gt;=BM$5,M658&lt;BM$6),1,0)</f>
        <v>0</v>
      </c>
      <c r="BN658" s="67">
        <f>+IF(M658&gt;=BN$6,1,0)</f>
        <v>0</v>
      </c>
      <c r="BO658" s="67" t="str">
        <f>+IF(M658&gt;=BO$6,"YES","NO")</f>
        <v>NO</v>
      </c>
      <c r="BP658" s="67" t="str">
        <f>+IF(K658&gt;=BP$6,"YES","NO")</f>
        <v>NO</v>
      </c>
      <c r="BQ658" s="67" t="str">
        <f>+IF(ISERROR(VLOOKUP(E658,'[1]Hi Tech List (2020)'!$A$2:$B$84,1,FALSE)),"NO","YES")</f>
        <v>NO</v>
      </c>
      <c r="BR658" s="67" t="str">
        <f>IF(AL658&gt;=BR$6,"YES","NO")</f>
        <v>YES</v>
      </c>
      <c r="BS658" s="67" t="str">
        <f>IF(AB658&gt;BS$6,"YES","NO")</f>
        <v>NO</v>
      </c>
      <c r="BT658" s="67" t="str">
        <f>IF(AC658&gt;BT$6,"YES","NO")</f>
        <v>NO</v>
      </c>
      <c r="BU658" s="67" t="str">
        <f>IF(AD658&gt;BU$6,"YES","NO")</f>
        <v>YES</v>
      </c>
      <c r="BV658" s="67" t="str">
        <f>IF(OR(BS658="YES",BT658="YES",BU658="YES"),"YES","NO")</f>
        <v>YES</v>
      </c>
      <c r="BW658" s="67" t="str">
        <f>+IF(BE658=1,BE$8,IF(BF658=1,BF$8,IF(BG658=1,BG$8,IF(BH658=1,BH$8,BI$8))))</f>
        <v>&lt;$15</v>
      </c>
      <c r="BX658" s="67" t="str">
        <f>+IF(BJ658=1,BJ$8,IF(BK658=1,BK$8,IF(BL658=1,BL$8,IF(BM658=1,BM$8,BN$8))))</f>
        <v>&lt;$15</v>
      </c>
    </row>
    <row r="659" spans="1:76" hidden="1" x14ac:dyDescent="0.2">
      <c r="A659" s="77" t="str">
        <f t="shared" si="44"/>
        <v>51-0000</v>
      </c>
      <c r="B659" s="77" t="str">
        <f>VLOOKUP(A659,'[1]2- &amp; 3-digit SOC'!$A$1:$B$121,2,FALSE)</f>
        <v>Production Occupations</v>
      </c>
      <c r="C659" s="77" t="str">
        <f t="shared" si="45"/>
        <v>51-0000 Production Occupations</v>
      </c>
      <c r="D659" s="77" t="str">
        <f t="shared" si="46"/>
        <v>51-4000</v>
      </c>
      <c r="E659" s="77" t="str">
        <f>VLOOKUP(D659,'[1]2- &amp; 3-digit SOC'!$A$1:$B$121,2,FALSE)</f>
        <v>Metal Workers and Plastic Workers</v>
      </c>
      <c r="F659" s="77" t="str">
        <f t="shared" si="47"/>
        <v>51-4000 Metal Workers and Plastic Workers</v>
      </c>
      <c r="G659" s="77" t="s">
        <v>2049</v>
      </c>
      <c r="H659" s="77" t="s">
        <v>2050</v>
      </c>
      <c r="I659" s="77" t="s">
        <v>2051</v>
      </c>
      <c r="J659" s="78" t="str">
        <f>CONCATENATE(H659, " (", R659, ")")</f>
        <v>Tool Grinders, Filers, and Sharpeners ($34,815)</v>
      </c>
      <c r="K659" s="70">
        <v>11.2640778499</v>
      </c>
      <c r="L659" s="70">
        <v>13.715585563899999</v>
      </c>
      <c r="M659" s="70">
        <v>16.738086988700001</v>
      </c>
      <c r="N659" s="70">
        <v>18.994065671600001</v>
      </c>
      <c r="O659" s="70">
        <v>21.8249050545</v>
      </c>
      <c r="P659" s="70">
        <v>27.366131088300001</v>
      </c>
      <c r="Q659" s="71">
        <v>34815.220936400001</v>
      </c>
      <c r="R659" s="71" t="str">
        <f>TEXT(Q659, "$#,###")</f>
        <v>$34,815</v>
      </c>
      <c r="S659" s="68" t="s">
        <v>307</v>
      </c>
      <c r="T659" s="68" t="s">
        <v>8</v>
      </c>
      <c r="U659" s="68" t="s">
        <v>85</v>
      </c>
      <c r="V659" s="61">
        <v>93.528651830300007</v>
      </c>
      <c r="W659" s="61">
        <v>103.80873982599999</v>
      </c>
      <c r="X659" s="61">
        <f>W659-V659</f>
        <v>10.280087995699986</v>
      </c>
      <c r="Y659" s="72">
        <f>X659/V659</f>
        <v>0.10991378357887971</v>
      </c>
      <c r="Z659" s="61">
        <v>103.80873982599999</v>
      </c>
      <c r="AA659" s="61">
        <v>106.55370178299999</v>
      </c>
      <c r="AB659" s="61">
        <f>AA659-Z659</f>
        <v>2.744961957000001</v>
      </c>
      <c r="AC659" s="72">
        <f>AB659/Z659</f>
        <v>2.6442493778471785E-2</v>
      </c>
      <c r="AD659" s="61">
        <v>55.296872393299999</v>
      </c>
      <c r="AE659" s="61">
        <v>13.824218098299999</v>
      </c>
      <c r="AF659" s="61">
        <v>37.419777871800001</v>
      </c>
      <c r="AG659" s="61">
        <v>12.4732592906</v>
      </c>
      <c r="AH659" s="62">
        <v>0.11899999999999999</v>
      </c>
      <c r="AI659" s="61">
        <v>102.265240461</v>
      </c>
      <c r="AJ659" s="61">
        <v>59.143851667299998</v>
      </c>
      <c r="AK659" s="63">
        <f>AJ659/AI659</f>
        <v>0.57833777538375974</v>
      </c>
      <c r="AL659" s="73">
        <v>116.3</v>
      </c>
      <c r="AM659" s="74">
        <v>0.54046000000000005</v>
      </c>
      <c r="AN659" s="74">
        <v>0.54734899999999997</v>
      </c>
      <c r="AO659" s="76" t="s">
        <v>90</v>
      </c>
      <c r="AP659" s="76" t="s">
        <v>90</v>
      </c>
      <c r="AQ659" s="76" t="s">
        <v>90</v>
      </c>
      <c r="AR659" s="75">
        <v>0.19008462824399999</v>
      </c>
      <c r="AS659" s="75">
        <v>0.19026766535600001</v>
      </c>
      <c r="AT659" s="75">
        <v>0.223019080767</v>
      </c>
      <c r="AU659" s="75">
        <v>0.240573121295</v>
      </c>
      <c r="AV659" s="76" t="s">
        <v>90</v>
      </c>
      <c r="AW659" s="61">
        <v>0</v>
      </c>
      <c r="AX659" s="61">
        <v>0</v>
      </c>
      <c r="AY659" s="61">
        <v>0</v>
      </c>
      <c r="AZ659" s="61">
        <v>0</v>
      </c>
      <c r="BA659" s="61">
        <v>0</v>
      </c>
      <c r="BB659" s="61">
        <f>SUM(AW659:BA659)</f>
        <v>0</v>
      </c>
      <c r="BC659" s="61">
        <f>BA659-AW659</f>
        <v>0</v>
      </c>
      <c r="BD659" s="62">
        <v>0</v>
      </c>
      <c r="BE659" s="67">
        <f>IF(K659&lt;BE$6,1,0)</f>
        <v>1</v>
      </c>
      <c r="BF659" s="67">
        <f>+IF(AND(K659&gt;=BF$5,K659&lt;BF$6),1,0)</f>
        <v>0</v>
      </c>
      <c r="BG659" s="67">
        <f>+IF(AND(K659&gt;=BG$5,K659&lt;BG$6),1,0)</f>
        <v>0</v>
      </c>
      <c r="BH659" s="67">
        <f>+IF(AND(K659&gt;=BH$5,K659&lt;BH$6),1,0)</f>
        <v>0</v>
      </c>
      <c r="BI659" s="67">
        <f>+IF(K659&gt;=BI$6,1,0)</f>
        <v>0</v>
      </c>
      <c r="BJ659" s="67">
        <f>IF(M659&lt;BJ$6,1,0)</f>
        <v>0</v>
      </c>
      <c r="BK659" s="67">
        <f>+IF(AND(M659&gt;=BK$5,M659&lt;BK$6),1,0)</f>
        <v>1</v>
      </c>
      <c r="BL659" s="67">
        <f>+IF(AND(M659&gt;=BL$5,M659&lt;BL$6),1,0)</f>
        <v>0</v>
      </c>
      <c r="BM659" s="67">
        <f>+IF(AND(M659&gt;=BM$5,M659&lt;BM$6),1,0)</f>
        <v>0</v>
      </c>
      <c r="BN659" s="67">
        <f>+IF(M659&gt;=BN$6,1,0)</f>
        <v>0</v>
      </c>
      <c r="BO659" s="67" t="str">
        <f>+IF(M659&gt;=BO$6,"YES","NO")</f>
        <v>NO</v>
      </c>
      <c r="BP659" s="67" t="str">
        <f>+IF(K659&gt;=BP$6,"YES","NO")</f>
        <v>NO</v>
      </c>
      <c r="BQ659" s="67" t="str">
        <f>+IF(ISERROR(VLOOKUP(E659,'[1]Hi Tech List (2020)'!$A$2:$B$84,1,FALSE)),"NO","YES")</f>
        <v>NO</v>
      </c>
      <c r="BR659" s="67" t="str">
        <f>IF(AL659&gt;=BR$6,"YES","NO")</f>
        <v>YES</v>
      </c>
      <c r="BS659" s="67" t="str">
        <f>IF(AB659&gt;BS$6,"YES","NO")</f>
        <v>NO</v>
      </c>
      <c r="BT659" s="67" t="str">
        <f>IF(AC659&gt;BT$6,"YES","NO")</f>
        <v>NO</v>
      </c>
      <c r="BU659" s="67" t="str">
        <f>IF(AD659&gt;BU$6,"YES","NO")</f>
        <v>NO</v>
      </c>
      <c r="BV659" s="67" t="str">
        <f>IF(OR(BS659="YES",BT659="YES",BU659="YES"),"YES","NO")</f>
        <v>NO</v>
      </c>
      <c r="BW659" s="67" t="str">
        <f>+IF(BE659=1,BE$8,IF(BF659=1,BF$8,IF(BG659=1,BG$8,IF(BH659=1,BH$8,BI$8))))</f>
        <v>&lt;$15</v>
      </c>
      <c r="BX659" s="67" t="str">
        <f>+IF(BJ659=1,BJ$8,IF(BK659=1,BK$8,IF(BL659=1,BL$8,IF(BM659=1,BM$8,BN$8))))</f>
        <v>$15-20</v>
      </c>
    </row>
    <row r="660" spans="1:76" hidden="1" x14ac:dyDescent="0.2">
      <c r="A660" s="77" t="str">
        <f t="shared" si="44"/>
        <v>51-0000</v>
      </c>
      <c r="B660" s="77" t="str">
        <f>VLOOKUP(A660,'[1]2- &amp; 3-digit SOC'!$A$1:$B$121,2,FALSE)</f>
        <v>Production Occupations</v>
      </c>
      <c r="C660" s="77" t="str">
        <f t="shared" si="45"/>
        <v>51-0000 Production Occupations</v>
      </c>
      <c r="D660" s="77" t="str">
        <f t="shared" si="46"/>
        <v>51-4000</v>
      </c>
      <c r="E660" s="77" t="str">
        <f>VLOOKUP(D660,'[1]2- &amp; 3-digit SOC'!$A$1:$B$121,2,FALSE)</f>
        <v>Metal Workers and Plastic Workers</v>
      </c>
      <c r="F660" s="77" t="str">
        <f t="shared" si="47"/>
        <v>51-4000 Metal Workers and Plastic Workers</v>
      </c>
      <c r="G660" s="77" t="s">
        <v>2052</v>
      </c>
      <c r="H660" s="77" t="s">
        <v>2053</v>
      </c>
      <c r="I660" s="77" t="s">
        <v>2054</v>
      </c>
      <c r="J660" s="78" t="str">
        <f>CONCATENATE(H660, " (", R660, ")")</f>
        <v>Metal Workers and Plastic Workers, All Other ($35,486)</v>
      </c>
      <c r="K660" s="70">
        <v>10.7692770114</v>
      </c>
      <c r="L660" s="70">
        <v>12.728631312699999</v>
      </c>
      <c r="M660" s="70">
        <v>17.0605789225</v>
      </c>
      <c r="N660" s="70">
        <v>19.4093597466</v>
      </c>
      <c r="O660" s="70">
        <v>25.9628083721</v>
      </c>
      <c r="P660" s="70">
        <v>30.500922523300002</v>
      </c>
      <c r="Q660" s="71">
        <v>35486.004158800002</v>
      </c>
      <c r="R660" s="71" t="str">
        <f>TEXT(Q660, "$#,###")</f>
        <v>$35,486</v>
      </c>
      <c r="S660" s="68" t="s">
        <v>307</v>
      </c>
      <c r="T660" s="68" t="s">
        <v>8</v>
      </c>
      <c r="U660" s="68" t="s">
        <v>85</v>
      </c>
      <c r="V660" s="61">
        <v>502.28274566599998</v>
      </c>
      <c r="W660" s="61">
        <v>591.91386871099996</v>
      </c>
      <c r="X660" s="61">
        <f>W660-V660</f>
        <v>89.631123044999981</v>
      </c>
      <c r="Y660" s="72">
        <f>X660/V660</f>
        <v>0.17844754536840385</v>
      </c>
      <c r="Z660" s="61">
        <v>591.91386871099996</v>
      </c>
      <c r="AA660" s="61">
        <v>600.34525574700001</v>
      </c>
      <c r="AB660" s="61">
        <f>AA660-Z660</f>
        <v>8.4313870360000465</v>
      </c>
      <c r="AC660" s="72">
        <f>AB660/Z660</f>
        <v>1.4244280260506354E-2</v>
      </c>
      <c r="AD660" s="61">
        <v>225.82426275200001</v>
      </c>
      <c r="AE660" s="61">
        <v>56.456065688099997</v>
      </c>
      <c r="AF660" s="61">
        <v>160.75460990299999</v>
      </c>
      <c r="AG660" s="61">
        <v>53.5848699676</v>
      </c>
      <c r="AH660" s="62">
        <v>0.09</v>
      </c>
      <c r="AI660" s="61">
        <v>585.23388914999998</v>
      </c>
      <c r="AJ660" s="61">
        <v>812.39564730500001</v>
      </c>
      <c r="AK660" s="63">
        <f>AJ660/AI660</f>
        <v>1.3881555090477282</v>
      </c>
      <c r="AL660" s="73">
        <v>117.8</v>
      </c>
      <c r="AM660" s="74">
        <v>0.97287000000000001</v>
      </c>
      <c r="AN660" s="74">
        <v>0.980325</v>
      </c>
      <c r="AO660" s="76" t="s">
        <v>90</v>
      </c>
      <c r="AP660" s="75">
        <v>3.8765106299199999E-2</v>
      </c>
      <c r="AQ660" s="75">
        <v>5.1092613045599998E-2</v>
      </c>
      <c r="AR660" s="75">
        <v>0.19627624261400001</v>
      </c>
      <c r="AS660" s="75">
        <v>0.22856953061499999</v>
      </c>
      <c r="AT660" s="75">
        <v>0.24629386451800001</v>
      </c>
      <c r="AU660" s="75">
        <v>0.19649524602999999</v>
      </c>
      <c r="AV660" s="75">
        <v>3.8860416685899998E-2</v>
      </c>
      <c r="AW660" s="61">
        <v>0</v>
      </c>
      <c r="AX660" s="61">
        <v>0</v>
      </c>
      <c r="AY660" s="61">
        <v>0</v>
      </c>
      <c r="AZ660" s="61">
        <v>0</v>
      </c>
      <c r="BA660" s="61">
        <v>0</v>
      </c>
      <c r="BB660" s="61">
        <f>SUM(AW660:BA660)</f>
        <v>0</v>
      </c>
      <c r="BC660" s="61">
        <f>BA660-AW660</f>
        <v>0</v>
      </c>
      <c r="BD660" s="62">
        <v>0</v>
      </c>
      <c r="BE660" s="67">
        <f>IF(K660&lt;BE$6,1,0)</f>
        <v>1</v>
      </c>
      <c r="BF660" s="67">
        <f>+IF(AND(K660&gt;=BF$5,K660&lt;BF$6),1,0)</f>
        <v>0</v>
      </c>
      <c r="BG660" s="67">
        <f>+IF(AND(K660&gt;=BG$5,K660&lt;BG$6),1,0)</f>
        <v>0</v>
      </c>
      <c r="BH660" s="67">
        <f>+IF(AND(K660&gt;=BH$5,K660&lt;BH$6),1,0)</f>
        <v>0</v>
      </c>
      <c r="BI660" s="67">
        <f>+IF(K660&gt;=BI$6,1,0)</f>
        <v>0</v>
      </c>
      <c r="BJ660" s="67">
        <f>IF(M660&lt;BJ$6,1,0)</f>
        <v>0</v>
      </c>
      <c r="BK660" s="67">
        <f>+IF(AND(M660&gt;=BK$5,M660&lt;BK$6),1,0)</f>
        <v>1</v>
      </c>
      <c r="BL660" s="67">
        <f>+IF(AND(M660&gt;=BL$5,M660&lt;BL$6),1,0)</f>
        <v>0</v>
      </c>
      <c r="BM660" s="67">
        <f>+IF(AND(M660&gt;=BM$5,M660&lt;BM$6),1,0)</f>
        <v>0</v>
      </c>
      <c r="BN660" s="67">
        <f>+IF(M660&gt;=BN$6,1,0)</f>
        <v>0</v>
      </c>
      <c r="BO660" s="67" t="str">
        <f>+IF(M660&gt;=BO$6,"YES","NO")</f>
        <v>NO</v>
      </c>
      <c r="BP660" s="67" t="str">
        <f>+IF(K660&gt;=BP$6,"YES","NO")</f>
        <v>NO</v>
      </c>
      <c r="BQ660" s="67" t="str">
        <f>+IF(ISERROR(VLOOKUP(E660,'[1]Hi Tech List (2020)'!$A$2:$B$84,1,FALSE)),"NO","YES")</f>
        <v>NO</v>
      </c>
      <c r="BR660" s="67" t="str">
        <f>IF(AL660&gt;=BR$6,"YES","NO")</f>
        <v>YES</v>
      </c>
      <c r="BS660" s="67" t="str">
        <f>IF(AB660&gt;BS$6,"YES","NO")</f>
        <v>NO</v>
      </c>
      <c r="BT660" s="67" t="str">
        <f>IF(AC660&gt;BT$6,"YES","NO")</f>
        <v>NO</v>
      </c>
      <c r="BU660" s="67" t="str">
        <f>IF(AD660&gt;BU$6,"YES","NO")</f>
        <v>YES</v>
      </c>
      <c r="BV660" s="67" t="str">
        <f>IF(OR(BS660="YES",BT660="YES",BU660="YES"),"YES","NO")</f>
        <v>YES</v>
      </c>
      <c r="BW660" s="67" t="str">
        <f>+IF(BE660=1,BE$8,IF(BF660=1,BF$8,IF(BG660=1,BG$8,IF(BH660=1,BH$8,BI$8))))</f>
        <v>&lt;$15</v>
      </c>
      <c r="BX660" s="67" t="str">
        <f>+IF(BJ660=1,BJ$8,IF(BK660=1,BK$8,IF(BL660=1,BL$8,IF(BM660=1,BM$8,BN$8))))</f>
        <v>$15-20</v>
      </c>
    </row>
    <row r="661" spans="1:76" hidden="1" x14ac:dyDescent="0.2">
      <c r="A661" s="77" t="str">
        <f t="shared" si="44"/>
        <v>51-0000</v>
      </c>
      <c r="B661" s="77" t="str">
        <f>VLOOKUP(A661,'[1]2- &amp; 3-digit SOC'!$A$1:$B$121,2,FALSE)</f>
        <v>Production Occupations</v>
      </c>
      <c r="C661" s="77" t="str">
        <f t="shared" si="45"/>
        <v>51-0000 Production Occupations</v>
      </c>
      <c r="D661" s="77" t="str">
        <f t="shared" si="46"/>
        <v>51-5000</v>
      </c>
      <c r="E661" s="77" t="str">
        <f>VLOOKUP(D661,'[1]2- &amp; 3-digit SOC'!$A$1:$B$121,2,FALSE)</f>
        <v>Printing Workers</v>
      </c>
      <c r="F661" s="77" t="str">
        <f t="shared" si="47"/>
        <v>51-5000 Printing Workers</v>
      </c>
      <c r="G661" s="77" t="s">
        <v>2055</v>
      </c>
      <c r="H661" s="77" t="s">
        <v>2056</v>
      </c>
      <c r="I661" s="77" t="s">
        <v>2057</v>
      </c>
      <c r="J661" s="78" t="str">
        <f>CONCATENATE(H661, " (", R661, ")")</f>
        <v>Prepress Technicians and Workers ($37,507)</v>
      </c>
      <c r="K661" s="70">
        <v>11.572123420800001</v>
      </c>
      <c r="L661" s="70">
        <v>14.384323283600001</v>
      </c>
      <c r="M661" s="70">
        <v>18.032438943599999</v>
      </c>
      <c r="N661" s="70">
        <v>19.463522977</v>
      </c>
      <c r="O661" s="70">
        <v>24.728629399999999</v>
      </c>
      <c r="P661" s="70">
        <v>29.521578500499999</v>
      </c>
      <c r="Q661" s="71">
        <v>37507.473002799998</v>
      </c>
      <c r="R661" s="71" t="str">
        <f>TEXT(Q661, "$#,###")</f>
        <v>$37,507</v>
      </c>
      <c r="S661" s="68" t="s">
        <v>89</v>
      </c>
      <c r="T661" s="68" t="s">
        <v>8</v>
      </c>
      <c r="U661" s="68" t="s">
        <v>8</v>
      </c>
      <c r="V661" s="61">
        <v>715.62058349200004</v>
      </c>
      <c r="W661" s="61">
        <v>674.12315580300003</v>
      </c>
      <c r="X661" s="61">
        <f>W661-V661</f>
        <v>-41.497427689000006</v>
      </c>
      <c r="Y661" s="72">
        <f>X661/V661</f>
        <v>-5.7988029755245168E-2</v>
      </c>
      <c r="Z661" s="61">
        <v>674.12315580300003</v>
      </c>
      <c r="AA661" s="61">
        <v>642.32878477400004</v>
      </c>
      <c r="AB661" s="61">
        <f>AA661-Z661</f>
        <v>-31.79437102899999</v>
      </c>
      <c r="AC661" s="72">
        <f>AB661/Z661</f>
        <v>-4.7164039323240967E-2</v>
      </c>
      <c r="AD661" s="61">
        <v>309.23922599999997</v>
      </c>
      <c r="AE661" s="61">
        <v>77.309806499900006</v>
      </c>
      <c r="AF661" s="61">
        <v>226.705125469</v>
      </c>
      <c r="AG661" s="61">
        <v>75.568375156299993</v>
      </c>
      <c r="AH661" s="62">
        <v>0.114</v>
      </c>
      <c r="AI661" s="61">
        <v>686.87007630300002</v>
      </c>
      <c r="AJ661" s="61">
        <v>434.84718172700002</v>
      </c>
      <c r="AK661" s="63">
        <f>AJ661/AI661</f>
        <v>0.63308505746460153</v>
      </c>
      <c r="AL661" s="73">
        <v>102.2</v>
      </c>
      <c r="AM661" s="74">
        <v>0.96136900000000003</v>
      </c>
      <c r="AN661" s="74">
        <v>0.96542799999999995</v>
      </c>
      <c r="AO661" s="76" t="s">
        <v>90</v>
      </c>
      <c r="AP661" s="75">
        <v>2.5997518394899999E-2</v>
      </c>
      <c r="AQ661" s="75">
        <v>4.8493387728799998E-2</v>
      </c>
      <c r="AR661" s="75">
        <v>0.16104529927200001</v>
      </c>
      <c r="AS661" s="75">
        <v>0.20679391009100001</v>
      </c>
      <c r="AT661" s="75">
        <v>0.263995354972</v>
      </c>
      <c r="AU661" s="75">
        <v>0.225780335277</v>
      </c>
      <c r="AV661" s="75">
        <v>6.2434358133299998E-2</v>
      </c>
      <c r="AW661" s="61">
        <v>10</v>
      </c>
      <c r="AX661" s="61">
        <v>90</v>
      </c>
      <c r="AY661" s="61">
        <v>65</v>
      </c>
      <c r="AZ661" s="61">
        <v>72</v>
      </c>
      <c r="BA661" s="61">
        <v>97</v>
      </c>
      <c r="BB661" s="61">
        <f>SUM(AW661:BA661)</f>
        <v>334</v>
      </c>
      <c r="BC661" s="61">
        <f>BA661-AW661</f>
        <v>87</v>
      </c>
      <c r="BD661" s="62">
        <f>BC661/AW661</f>
        <v>8.6999999999999993</v>
      </c>
      <c r="BE661" s="67">
        <f>IF(K661&lt;BE$6,1,0)</f>
        <v>1</v>
      </c>
      <c r="BF661" s="67">
        <f>+IF(AND(K661&gt;=BF$5,K661&lt;BF$6),1,0)</f>
        <v>0</v>
      </c>
      <c r="BG661" s="67">
        <f>+IF(AND(K661&gt;=BG$5,K661&lt;BG$6),1,0)</f>
        <v>0</v>
      </c>
      <c r="BH661" s="67">
        <f>+IF(AND(K661&gt;=BH$5,K661&lt;BH$6),1,0)</f>
        <v>0</v>
      </c>
      <c r="BI661" s="67">
        <f>+IF(K661&gt;=BI$6,1,0)</f>
        <v>0</v>
      </c>
      <c r="BJ661" s="67">
        <f>IF(M661&lt;BJ$6,1,0)</f>
        <v>0</v>
      </c>
      <c r="BK661" s="67">
        <f>+IF(AND(M661&gt;=BK$5,M661&lt;BK$6),1,0)</f>
        <v>1</v>
      </c>
      <c r="BL661" s="67">
        <f>+IF(AND(M661&gt;=BL$5,M661&lt;BL$6),1,0)</f>
        <v>0</v>
      </c>
      <c r="BM661" s="67">
        <f>+IF(AND(M661&gt;=BM$5,M661&lt;BM$6),1,0)</f>
        <v>0</v>
      </c>
      <c r="BN661" s="67">
        <f>+IF(M661&gt;=BN$6,1,0)</f>
        <v>0</v>
      </c>
      <c r="BO661" s="67" t="str">
        <f>+IF(M661&gt;=BO$6,"YES","NO")</f>
        <v>NO</v>
      </c>
      <c r="BP661" s="67" t="str">
        <f>+IF(K661&gt;=BP$6,"YES","NO")</f>
        <v>NO</v>
      </c>
      <c r="BQ661" s="67" t="str">
        <f>+IF(ISERROR(VLOOKUP(E661,'[1]Hi Tech List (2020)'!$A$2:$B$84,1,FALSE)),"NO","YES")</f>
        <v>NO</v>
      </c>
      <c r="BR661" s="67" t="str">
        <f>IF(AL661&gt;=BR$6,"YES","NO")</f>
        <v>YES</v>
      </c>
      <c r="BS661" s="67" t="str">
        <f>IF(AB661&gt;BS$6,"YES","NO")</f>
        <v>NO</v>
      </c>
      <c r="BT661" s="67" t="str">
        <f>IF(AC661&gt;BT$6,"YES","NO")</f>
        <v>NO</v>
      </c>
      <c r="BU661" s="67" t="str">
        <f>IF(AD661&gt;BU$6,"YES","NO")</f>
        <v>YES</v>
      </c>
      <c r="BV661" s="67" t="str">
        <f>IF(OR(BS661="YES",BT661="YES",BU661="YES"),"YES","NO")</f>
        <v>YES</v>
      </c>
      <c r="BW661" s="67" t="str">
        <f>+IF(BE661=1,BE$8,IF(BF661=1,BF$8,IF(BG661=1,BG$8,IF(BH661=1,BH$8,BI$8))))</f>
        <v>&lt;$15</v>
      </c>
      <c r="BX661" s="67" t="str">
        <f>+IF(BJ661=1,BJ$8,IF(BK661=1,BK$8,IF(BL661=1,BL$8,IF(BM661=1,BM$8,BN$8))))</f>
        <v>$15-20</v>
      </c>
    </row>
    <row r="662" spans="1:76" hidden="1" x14ac:dyDescent="0.2">
      <c r="A662" s="77" t="str">
        <f t="shared" si="44"/>
        <v>51-0000</v>
      </c>
      <c r="B662" s="77" t="str">
        <f>VLOOKUP(A662,'[1]2- &amp; 3-digit SOC'!$A$1:$B$121,2,FALSE)</f>
        <v>Production Occupations</v>
      </c>
      <c r="C662" s="77" t="str">
        <f t="shared" si="45"/>
        <v>51-0000 Production Occupations</v>
      </c>
      <c r="D662" s="77" t="str">
        <f t="shared" si="46"/>
        <v>51-5000</v>
      </c>
      <c r="E662" s="77" t="str">
        <f>VLOOKUP(D662,'[1]2- &amp; 3-digit SOC'!$A$1:$B$121,2,FALSE)</f>
        <v>Printing Workers</v>
      </c>
      <c r="F662" s="77" t="str">
        <f t="shared" si="47"/>
        <v>51-5000 Printing Workers</v>
      </c>
      <c r="G662" s="77" t="s">
        <v>2058</v>
      </c>
      <c r="H662" s="77" t="s">
        <v>2059</v>
      </c>
      <c r="I662" s="77" t="s">
        <v>2060</v>
      </c>
      <c r="J662" s="78" t="str">
        <f>CONCATENATE(H662, " (", R662, ")")</f>
        <v>Printing Press Operators ($38,373)</v>
      </c>
      <c r="K662" s="70">
        <v>11.722752654100001</v>
      </c>
      <c r="L662" s="70">
        <v>14.349409183100001</v>
      </c>
      <c r="M662" s="70">
        <v>18.448776157000001</v>
      </c>
      <c r="N662" s="70">
        <v>21.859835627900001</v>
      </c>
      <c r="O662" s="70">
        <v>24.7631442134</v>
      </c>
      <c r="P662" s="70">
        <v>34.554319108199998</v>
      </c>
      <c r="Q662" s="71">
        <v>38373.454406500001</v>
      </c>
      <c r="R662" s="71" t="str">
        <f>TEXT(Q662, "$#,###")</f>
        <v>$38,373</v>
      </c>
      <c r="S662" s="68" t="s">
        <v>307</v>
      </c>
      <c r="T662" s="68" t="s">
        <v>8</v>
      </c>
      <c r="U662" s="68" t="s">
        <v>85</v>
      </c>
      <c r="V662" s="61">
        <v>4901.3755020999997</v>
      </c>
      <c r="W662" s="61">
        <v>4830.7776226200003</v>
      </c>
      <c r="X662" s="61">
        <f>W662-V662</f>
        <v>-70.597879479999392</v>
      </c>
      <c r="Y662" s="72">
        <f>X662/V662</f>
        <v>-1.4403687179191159E-2</v>
      </c>
      <c r="Z662" s="61">
        <v>4830.7776226200003</v>
      </c>
      <c r="AA662" s="61">
        <v>4735.3592770799996</v>
      </c>
      <c r="AB662" s="61">
        <f>AA662-Z662</f>
        <v>-95.418345540000701</v>
      </c>
      <c r="AC662" s="72">
        <f>AB662/Z662</f>
        <v>-1.9752170974131907E-2</v>
      </c>
      <c r="AD662" s="61">
        <v>1954.1184949799999</v>
      </c>
      <c r="AE662" s="61">
        <v>488.52962374499998</v>
      </c>
      <c r="AF662" s="61">
        <v>1396.18589043</v>
      </c>
      <c r="AG662" s="61">
        <v>465.39529681099998</v>
      </c>
      <c r="AH662" s="62">
        <v>9.7000000000000003E-2</v>
      </c>
      <c r="AI662" s="61">
        <v>4871.0890653799997</v>
      </c>
      <c r="AJ662" s="61">
        <v>2550.4065613900002</v>
      </c>
      <c r="AK662" s="63">
        <f>AJ662/AI662</f>
        <v>0.52358035896250643</v>
      </c>
      <c r="AL662" s="73">
        <v>107.3</v>
      </c>
      <c r="AM662" s="74">
        <v>1.157619</v>
      </c>
      <c r="AN662" s="74">
        <v>1.152577</v>
      </c>
      <c r="AO662" s="75">
        <v>4.35964348212E-3</v>
      </c>
      <c r="AP662" s="75">
        <v>2.1817277288400001E-2</v>
      </c>
      <c r="AQ662" s="75">
        <v>3.4391668485199998E-2</v>
      </c>
      <c r="AR662" s="75">
        <v>0.16722949128</v>
      </c>
      <c r="AS662" s="75">
        <v>0.230129213922</v>
      </c>
      <c r="AT662" s="75">
        <v>0.27157756302000002</v>
      </c>
      <c r="AU662" s="75">
        <v>0.210568590448</v>
      </c>
      <c r="AV662" s="75">
        <v>5.9926552074200001E-2</v>
      </c>
      <c r="AW662" s="61">
        <v>0</v>
      </c>
      <c r="AX662" s="61">
        <v>29</v>
      </c>
      <c r="AY662" s="61">
        <v>18</v>
      </c>
      <c r="AZ662" s="61">
        <v>20</v>
      </c>
      <c r="BA662" s="61">
        <v>20</v>
      </c>
      <c r="BB662" s="61">
        <f>SUM(AW662:BA662)</f>
        <v>87</v>
      </c>
      <c r="BC662" s="61">
        <f>BA662-AW662</f>
        <v>20</v>
      </c>
      <c r="BD662" s="62">
        <v>0</v>
      </c>
      <c r="BE662" s="67">
        <f>IF(K662&lt;BE$6,1,0)</f>
        <v>1</v>
      </c>
      <c r="BF662" s="67">
        <f>+IF(AND(K662&gt;=BF$5,K662&lt;BF$6),1,0)</f>
        <v>0</v>
      </c>
      <c r="BG662" s="67">
        <f>+IF(AND(K662&gt;=BG$5,K662&lt;BG$6),1,0)</f>
        <v>0</v>
      </c>
      <c r="BH662" s="67">
        <f>+IF(AND(K662&gt;=BH$5,K662&lt;BH$6),1,0)</f>
        <v>0</v>
      </c>
      <c r="BI662" s="67">
        <f>+IF(K662&gt;=BI$6,1,0)</f>
        <v>0</v>
      </c>
      <c r="BJ662" s="67">
        <f>IF(M662&lt;BJ$6,1,0)</f>
        <v>0</v>
      </c>
      <c r="BK662" s="67">
        <f>+IF(AND(M662&gt;=BK$5,M662&lt;BK$6),1,0)</f>
        <v>1</v>
      </c>
      <c r="BL662" s="67">
        <f>+IF(AND(M662&gt;=BL$5,M662&lt;BL$6),1,0)</f>
        <v>0</v>
      </c>
      <c r="BM662" s="67">
        <f>+IF(AND(M662&gt;=BM$5,M662&lt;BM$6),1,0)</f>
        <v>0</v>
      </c>
      <c r="BN662" s="67">
        <f>+IF(M662&gt;=BN$6,1,0)</f>
        <v>0</v>
      </c>
      <c r="BO662" s="67" t="str">
        <f>+IF(M662&gt;=BO$6,"YES","NO")</f>
        <v>NO</v>
      </c>
      <c r="BP662" s="67" t="str">
        <f>+IF(K662&gt;=BP$6,"YES","NO")</f>
        <v>NO</v>
      </c>
      <c r="BQ662" s="67" t="str">
        <f>+IF(ISERROR(VLOOKUP(E662,'[1]Hi Tech List (2020)'!$A$2:$B$84,1,FALSE)),"NO","YES")</f>
        <v>NO</v>
      </c>
      <c r="BR662" s="67" t="str">
        <f>IF(AL662&gt;=BR$6,"YES","NO")</f>
        <v>YES</v>
      </c>
      <c r="BS662" s="67" t="str">
        <f>IF(AB662&gt;BS$6,"YES","NO")</f>
        <v>NO</v>
      </c>
      <c r="BT662" s="67" t="str">
        <f>IF(AC662&gt;BT$6,"YES","NO")</f>
        <v>NO</v>
      </c>
      <c r="BU662" s="67" t="str">
        <f>IF(AD662&gt;BU$6,"YES","NO")</f>
        <v>YES</v>
      </c>
      <c r="BV662" s="67" t="str">
        <f>IF(OR(BS662="YES",BT662="YES",BU662="YES"),"YES","NO")</f>
        <v>YES</v>
      </c>
      <c r="BW662" s="67" t="str">
        <f>+IF(BE662=1,BE$8,IF(BF662=1,BF$8,IF(BG662=1,BG$8,IF(BH662=1,BH$8,BI$8))))</f>
        <v>&lt;$15</v>
      </c>
      <c r="BX662" s="67" t="str">
        <f>+IF(BJ662=1,BJ$8,IF(BK662=1,BK$8,IF(BL662=1,BL$8,IF(BM662=1,BM$8,BN$8))))</f>
        <v>$15-20</v>
      </c>
    </row>
    <row r="663" spans="1:76" hidden="1" x14ac:dyDescent="0.2">
      <c r="A663" s="77" t="str">
        <f t="shared" si="44"/>
        <v>51-0000</v>
      </c>
      <c r="B663" s="77" t="str">
        <f>VLOOKUP(A663,'[1]2- &amp; 3-digit SOC'!$A$1:$B$121,2,FALSE)</f>
        <v>Production Occupations</v>
      </c>
      <c r="C663" s="77" t="str">
        <f t="shared" si="45"/>
        <v>51-0000 Production Occupations</v>
      </c>
      <c r="D663" s="77" t="str">
        <f t="shared" si="46"/>
        <v>51-5000</v>
      </c>
      <c r="E663" s="77" t="str">
        <f>VLOOKUP(D663,'[1]2- &amp; 3-digit SOC'!$A$1:$B$121,2,FALSE)</f>
        <v>Printing Workers</v>
      </c>
      <c r="F663" s="77" t="str">
        <f t="shared" si="47"/>
        <v>51-5000 Printing Workers</v>
      </c>
      <c r="G663" s="77" t="s">
        <v>2061</v>
      </c>
      <c r="H663" s="77" t="s">
        <v>2062</v>
      </c>
      <c r="I663" s="77" t="s">
        <v>2063</v>
      </c>
      <c r="J663" s="78" t="str">
        <f>CONCATENATE(H663, " (", R663, ")")</f>
        <v>Print Binding and Finishing Workers ($28,331)</v>
      </c>
      <c r="K663" s="70">
        <v>8.7532023133799992</v>
      </c>
      <c r="L663" s="70">
        <v>10.608813575199999</v>
      </c>
      <c r="M663" s="70">
        <v>13.620496080800001</v>
      </c>
      <c r="N663" s="70">
        <v>15.869767399000001</v>
      </c>
      <c r="O663" s="70">
        <v>18.422014236500001</v>
      </c>
      <c r="P663" s="70">
        <v>24.418354739400002</v>
      </c>
      <c r="Q663" s="71">
        <v>28330.631848199999</v>
      </c>
      <c r="R663" s="71" t="str">
        <f>TEXT(Q663, "$#,###")</f>
        <v>$28,331</v>
      </c>
      <c r="S663" s="68" t="s">
        <v>307</v>
      </c>
      <c r="T663" s="68" t="s">
        <v>8</v>
      </c>
      <c r="U663" s="68" t="s">
        <v>85</v>
      </c>
      <c r="V663" s="61">
        <v>1320.0254711499999</v>
      </c>
      <c r="W663" s="61">
        <v>1504.19212234</v>
      </c>
      <c r="X663" s="61">
        <f>W663-V663</f>
        <v>184.16665119000004</v>
      </c>
      <c r="Y663" s="72">
        <f>X663/V663</f>
        <v>0.13951749812036196</v>
      </c>
      <c r="Z663" s="61">
        <v>1504.19212234</v>
      </c>
      <c r="AA663" s="61">
        <v>1456.9386215</v>
      </c>
      <c r="AB663" s="61">
        <f>AA663-Z663</f>
        <v>-47.253500840000015</v>
      </c>
      <c r="AC663" s="72">
        <f>AB663/Z663</f>
        <v>-3.141453816849539E-2</v>
      </c>
      <c r="AD663" s="61">
        <v>735.150845635</v>
      </c>
      <c r="AE663" s="61">
        <v>183.787711409</v>
      </c>
      <c r="AF663" s="61">
        <v>530.92464031600002</v>
      </c>
      <c r="AG663" s="61">
        <v>176.97488010500001</v>
      </c>
      <c r="AH663" s="62">
        <v>0.11899999999999999</v>
      </c>
      <c r="AI663" s="61">
        <v>1525.8101576500001</v>
      </c>
      <c r="AJ663" s="61">
        <v>1241.9178199800001</v>
      </c>
      <c r="AK663" s="63">
        <f>AJ663/AI663</f>
        <v>0.81393993463299452</v>
      </c>
      <c r="AL663" s="73">
        <v>112</v>
      </c>
      <c r="AM663" s="74">
        <v>1.436669</v>
      </c>
      <c r="AN663" s="74">
        <v>1.434714</v>
      </c>
      <c r="AO663" s="75">
        <v>9.4204624170100004E-3</v>
      </c>
      <c r="AP663" s="75">
        <v>2.6594480921600001E-2</v>
      </c>
      <c r="AQ663" s="75">
        <v>4.1674287708400003E-2</v>
      </c>
      <c r="AR663" s="75">
        <v>0.14523748548199999</v>
      </c>
      <c r="AS663" s="75">
        <v>0.18651555328</v>
      </c>
      <c r="AT663" s="75">
        <v>0.25474998737499999</v>
      </c>
      <c r="AU663" s="75">
        <v>0.25463131390900001</v>
      </c>
      <c r="AV663" s="75">
        <v>8.1176428908100007E-2</v>
      </c>
      <c r="AW663" s="61">
        <v>0</v>
      </c>
      <c r="AX663" s="61">
        <v>0</v>
      </c>
      <c r="AY663" s="61">
        <v>0</v>
      </c>
      <c r="AZ663" s="61">
        <v>0</v>
      </c>
      <c r="BA663" s="61">
        <v>0</v>
      </c>
      <c r="BB663" s="61">
        <f>SUM(AW663:BA663)</f>
        <v>0</v>
      </c>
      <c r="BC663" s="61">
        <f>BA663-AW663</f>
        <v>0</v>
      </c>
      <c r="BD663" s="62">
        <v>0</v>
      </c>
      <c r="BE663" s="67">
        <f>IF(K663&lt;BE$6,1,0)</f>
        <v>1</v>
      </c>
      <c r="BF663" s="67">
        <f>+IF(AND(K663&gt;=BF$5,K663&lt;BF$6),1,0)</f>
        <v>0</v>
      </c>
      <c r="BG663" s="67">
        <f>+IF(AND(K663&gt;=BG$5,K663&lt;BG$6),1,0)</f>
        <v>0</v>
      </c>
      <c r="BH663" s="67">
        <f>+IF(AND(K663&gt;=BH$5,K663&lt;BH$6),1,0)</f>
        <v>0</v>
      </c>
      <c r="BI663" s="67">
        <f>+IF(K663&gt;=BI$6,1,0)</f>
        <v>0</v>
      </c>
      <c r="BJ663" s="67">
        <f>IF(M663&lt;BJ$6,1,0)</f>
        <v>1</v>
      </c>
      <c r="BK663" s="67">
        <f>+IF(AND(M663&gt;=BK$5,M663&lt;BK$6),1,0)</f>
        <v>0</v>
      </c>
      <c r="BL663" s="67">
        <f>+IF(AND(M663&gt;=BL$5,M663&lt;BL$6),1,0)</f>
        <v>0</v>
      </c>
      <c r="BM663" s="67">
        <f>+IF(AND(M663&gt;=BM$5,M663&lt;BM$6),1,0)</f>
        <v>0</v>
      </c>
      <c r="BN663" s="67">
        <f>+IF(M663&gt;=BN$6,1,0)</f>
        <v>0</v>
      </c>
      <c r="BO663" s="67" t="str">
        <f>+IF(M663&gt;=BO$6,"YES","NO")</f>
        <v>NO</v>
      </c>
      <c r="BP663" s="67" t="str">
        <f>+IF(K663&gt;=BP$6,"YES","NO")</f>
        <v>NO</v>
      </c>
      <c r="BQ663" s="67" t="str">
        <f>+IF(ISERROR(VLOOKUP(E663,'[1]Hi Tech List (2020)'!$A$2:$B$84,1,FALSE)),"NO","YES")</f>
        <v>NO</v>
      </c>
      <c r="BR663" s="67" t="str">
        <f>IF(AL663&gt;=BR$6,"YES","NO")</f>
        <v>YES</v>
      </c>
      <c r="BS663" s="67" t="str">
        <f>IF(AB663&gt;BS$6,"YES","NO")</f>
        <v>NO</v>
      </c>
      <c r="BT663" s="67" t="str">
        <f>IF(AC663&gt;BT$6,"YES","NO")</f>
        <v>NO</v>
      </c>
      <c r="BU663" s="67" t="str">
        <f>IF(AD663&gt;BU$6,"YES","NO")</f>
        <v>YES</v>
      </c>
      <c r="BV663" s="67" t="str">
        <f>IF(OR(BS663="YES",BT663="YES",BU663="YES"),"YES","NO")</f>
        <v>YES</v>
      </c>
      <c r="BW663" s="67" t="str">
        <f>+IF(BE663=1,BE$8,IF(BF663=1,BF$8,IF(BG663=1,BG$8,IF(BH663=1,BH$8,BI$8))))</f>
        <v>&lt;$15</v>
      </c>
      <c r="BX663" s="67" t="str">
        <f>+IF(BJ663=1,BJ$8,IF(BK663=1,BK$8,IF(BL663=1,BL$8,IF(BM663=1,BM$8,BN$8))))</f>
        <v>&lt;$15</v>
      </c>
    </row>
    <row r="664" spans="1:76" hidden="1" x14ac:dyDescent="0.2">
      <c r="A664" s="77" t="str">
        <f t="shared" si="44"/>
        <v>51-0000</v>
      </c>
      <c r="B664" s="77" t="str">
        <f>VLOOKUP(A664,'[1]2- &amp; 3-digit SOC'!$A$1:$B$121,2,FALSE)</f>
        <v>Production Occupations</v>
      </c>
      <c r="C664" s="77" t="str">
        <f t="shared" si="45"/>
        <v>51-0000 Production Occupations</v>
      </c>
      <c r="D664" s="77" t="str">
        <f t="shared" si="46"/>
        <v>51-6000</v>
      </c>
      <c r="E664" s="77" t="str">
        <f>VLOOKUP(D664,'[1]2- &amp; 3-digit SOC'!$A$1:$B$121,2,FALSE)</f>
        <v>Textile, Apparel, and Furnishings Workers</v>
      </c>
      <c r="F664" s="77" t="str">
        <f t="shared" si="47"/>
        <v>51-6000 Textile, Apparel, and Furnishings Workers</v>
      </c>
      <c r="G664" s="77" t="s">
        <v>2064</v>
      </c>
      <c r="H664" s="77" t="s">
        <v>2065</v>
      </c>
      <c r="I664" s="77" t="s">
        <v>2066</v>
      </c>
      <c r="J664" s="78" t="str">
        <f>CONCATENATE(H664, " (", R664, ")")</f>
        <v>Laundry and Dry-Cleaning Workers ($22,546)</v>
      </c>
      <c r="K664" s="70">
        <v>8.2851396940599997</v>
      </c>
      <c r="L664" s="70">
        <v>9.38844712593</v>
      </c>
      <c r="M664" s="70">
        <v>10.8396439548</v>
      </c>
      <c r="N664" s="70">
        <v>11.691737059799999</v>
      </c>
      <c r="O664" s="70">
        <v>12.582516157500001</v>
      </c>
      <c r="P664" s="70">
        <v>15.060541819199999</v>
      </c>
      <c r="Q664" s="71">
        <v>22546.4594259</v>
      </c>
      <c r="R664" s="71" t="str">
        <f>TEXT(Q664, "$#,###")</f>
        <v>$22,546</v>
      </c>
      <c r="S664" s="68" t="s">
        <v>484</v>
      </c>
      <c r="T664" s="68" t="s">
        <v>8</v>
      </c>
      <c r="U664" s="68" t="s">
        <v>317</v>
      </c>
      <c r="V664" s="61">
        <v>3526.68967367</v>
      </c>
      <c r="W664" s="61">
        <v>3479.86962378</v>
      </c>
      <c r="X664" s="61">
        <f>W664-V664</f>
        <v>-46.820049890000064</v>
      </c>
      <c r="Y664" s="72">
        <f>X664/V664</f>
        <v>-1.3275919976615758E-2</v>
      </c>
      <c r="Z664" s="61">
        <v>3479.86962378</v>
      </c>
      <c r="AA664" s="61">
        <v>3546.4404367299999</v>
      </c>
      <c r="AB664" s="61">
        <f>AA664-Z664</f>
        <v>66.57081294999989</v>
      </c>
      <c r="AC664" s="72">
        <f>AB664/Z664</f>
        <v>1.9130260655480392E-2</v>
      </c>
      <c r="AD664" s="61">
        <v>1783.3161106800001</v>
      </c>
      <c r="AE664" s="61">
        <v>445.82902767000002</v>
      </c>
      <c r="AF664" s="61">
        <v>1250.00658395</v>
      </c>
      <c r="AG664" s="61">
        <v>416.668861316</v>
      </c>
      <c r="AH664" s="62">
        <v>0.11899999999999999</v>
      </c>
      <c r="AI664" s="61">
        <v>3460.9868446599999</v>
      </c>
      <c r="AJ664" s="61">
        <v>2823.3548202000002</v>
      </c>
      <c r="AK664" s="63">
        <f>AJ664/AI664</f>
        <v>0.8157658341164139</v>
      </c>
      <c r="AL664" s="73">
        <v>113.2</v>
      </c>
      <c r="AM664" s="74">
        <v>0.66297300000000003</v>
      </c>
      <c r="AN664" s="74">
        <v>0.66304700000000005</v>
      </c>
      <c r="AO664" s="75">
        <v>1.3885563658700001E-2</v>
      </c>
      <c r="AP664" s="75">
        <v>3.5804025230600001E-2</v>
      </c>
      <c r="AQ664" s="75">
        <v>3.7188470723600001E-2</v>
      </c>
      <c r="AR664" s="75">
        <v>0.168777335956</v>
      </c>
      <c r="AS664" s="75">
        <v>0.20070828300999999</v>
      </c>
      <c r="AT664" s="75">
        <v>0.23553005005700001</v>
      </c>
      <c r="AU664" s="75">
        <v>0.21417668023200001</v>
      </c>
      <c r="AV664" s="75">
        <v>9.3929591132299997E-2</v>
      </c>
      <c r="AW664" s="61">
        <v>0</v>
      </c>
      <c r="AX664" s="61">
        <v>0</v>
      </c>
      <c r="AY664" s="61">
        <v>0</v>
      </c>
      <c r="AZ664" s="61">
        <v>0</v>
      </c>
      <c r="BA664" s="61">
        <v>0</v>
      </c>
      <c r="BB664" s="61">
        <f>SUM(AW664:BA664)</f>
        <v>0</v>
      </c>
      <c r="BC664" s="61">
        <f>BA664-AW664</f>
        <v>0</v>
      </c>
      <c r="BD664" s="62">
        <v>0</v>
      </c>
      <c r="BE664" s="67">
        <f>IF(K664&lt;BE$6,1,0)</f>
        <v>1</v>
      </c>
      <c r="BF664" s="67">
        <f>+IF(AND(K664&gt;=BF$5,K664&lt;BF$6),1,0)</f>
        <v>0</v>
      </c>
      <c r="BG664" s="67">
        <f>+IF(AND(K664&gt;=BG$5,K664&lt;BG$6),1,0)</f>
        <v>0</v>
      </c>
      <c r="BH664" s="67">
        <f>+IF(AND(K664&gt;=BH$5,K664&lt;BH$6),1,0)</f>
        <v>0</v>
      </c>
      <c r="BI664" s="67">
        <f>+IF(K664&gt;=BI$6,1,0)</f>
        <v>0</v>
      </c>
      <c r="BJ664" s="67">
        <f>IF(M664&lt;BJ$6,1,0)</f>
        <v>1</v>
      </c>
      <c r="BK664" s="67">
        <f>+IF(AND(M664&gt;=BK$5,M664&lt;BK$6),1,0)</f>
        <v>0</v>
      </c>
      <c r="BL664" s="67">
        <f>+IF(AND(M664&gt;=BL$5,M664&lt;BL$6),1,0)</f>
        <v>0</v>
      </c>
      <c r="BM664" s="67">
        <f>+IF(AND(M664&gt;=BM$5,M664&lt;BM$6),1,0)</f>
        <v>0</v>
      </c>
      <c r="BN664" s="67">
        <f>+IF(M664&gt;=BN$6,1,0)</f>
        <v>0</v>
      </c>
      <c r="BO664" s="67" t="str">
        <f>+IF(M664&gt;=BO$6,"YES","NO")</f>
        <v>NO</v>
      </c>
      <c r="BP664" s="67" t="str">
        <f>+IF(K664&gt;=BP$6,"YES","NO")</f>
        <v>NO</v>
      </c>
      <c r="BQ664" s="67" t="str">
        <f>+IF(ISERROR(VLOOKUP(E664,'[1]Hi Tech List (2020)'!$A$2:$B$84,1,FALSE)),"NO","YES")</f>
        <v>NO</v>
      </c>
      <c r="BR664" s="67" t="str">
        <f>IF(AL664&gt;=BR$6,"YES","NO")</f>
        <v>YES</v>
      </c>
      <c r="BS664" s="67" t="str">
        <f>IF(AB664&gt;BS$6,"YES","NO")</f>
        <v>NO</v>
      </c>
      <c r="BT664" s="67" t="str">
        <f>IF(AC664&gt;BT$6,"YES","NO")</f>
        <v>NO</v>
      </c>
      <c r="BU664" s="67" t="str">
        <f>IF(AD664&gt;BU$6,"YES","NO")</f>
        <v>YES</v>
      </c>
      <c r="BV664" s="67" t="str">
        <f>IF(OR(BS664="YES",BT664="YES",BU664="YES"),"YES","NO")</f>
        <v>YES</v>
      </c>
      <c r="BW664" s="67" t="str">
        <f>+IF(BE664=1,BE$8,IF(BF664=1,BF$8,IF(BG664=1,BG$8,IF(BH664=1,BH$8,BI$8))))</f>
        <v>&lt;$15</v>
      </c>
      <c r="BX664" s="67" t="str">
        <f>+IF(BJ664=1,BJ$8,IF(BK664=1,BK$8,IF(BL664=1,BL$8,IF(BM664=1,BM$8,BN$8))))</f>
        <v>&lt;$15</v>
      </c>
    </row>
    <row r="665" spans="1:76" ht="25.5" hidden="1" x14ac:dyDescent="0.2">
      <c r="A665" s="77" t="str">
        <f t="shared" si="44"/>
        <v>51-0000</v>
      </c>
      <c r="B665" s="77" t="str">
        <f>VLOOKUP(A665,'[1]2- &amp; 3-digit SOC'!$A$1:$B$121,2,FALSE)</f>
        <v>Production Occupations</v>
      </c>
      <c r="C665" s="77" t="str">
        <f t="shared" si="45"/>
        <v>51-0000 Production Occupations</v>
      </c>
      <c r="D665" s="77" t="str">
        <f t="shared" si="46"/>
        <v>51-6000</v>
      </c>
      <c r="E665" s="77" t="str">
        <f>VLOOKUP(D665,'[1]2- &amp; 3-digit SOC'!$A$1:$B$121,2,FALSE)</f>
        <v>Textile, Apparel, and Furnishings Workers</v>
      </c>
      <c r="F665" s="77" t="str">
        <f t="shared" si="47"/>
        <v>51-6000 Textile, Apparel, and Furnishings Workers</v>
      </c>
      <c r="G665" s="77" t="s">
        <v>2067</v>
      </c>
      <c r="H665" s="77" t="s">
        <v>2068</v>
      </c>
      <c r="I665" s="77" t="s">
        <v>2069</v>
      </c>
      <c r="J665" s="78" t="str">
        <f>CONCATENATE(H665, " (", R665, ")")</f>
        <v>Pressers, Textile, Garment, and Related Materials ($21,942)</v>
      </c>
      <c r="K665" s="70">
        <v>8.4076678834899994</v>
      </c>
      <c r="L665" s="70">
        <v>9.4314669537500002</v>
      </c>
      <c r="M665" s="70">
        <v>10.549108567799999</v>
      </c>
      <c r="N665" s="70">
        <v>10.515153701899999</v>
      </c>
      <c r="O665" s="70">
        <v>11.566223022799999</v>
      </c>
      <c r="P665" s="70">
        <v>12.323160102599999</v>
      </c>
      <c r="Q665" s="71">
        <v>21942.145820999998</v>
      </c>
      <c r="R665" s="71" t="str">
        <f>TEXT(Q665, "$#,###")</f>
        <v>$21,942</v>
      </c>
      <c r="S665" s="68" t="s">
        <v>484</v>
      </c>
      <c r="T665" s="68" t="s">
        <v>8</v>
      </c>
      <c r="U665" s="68" t="s">
        <v>317</v>
      </c>
      <c r="V665" s="61">
        <v>1626.05978299</v>
      </c>
      <c r="W665" s="61">
        <v>1453.56824267</v>
      </c>
      <c r="X665" s="61">
        <f>W665-V665</f>
        <v>-172.49154032000001</v>
      </c>
      <c r="Y665" s="72">
        <f>X665/V665</f>
        <v>-0.10607945791686849</v>
      </c>
      <c r="Z665" s="61">
        <v>1453.56824267</v>
      </c>
      <c r="AA665" s="61">
        <v>1410.9150175100001</v>
      </c>
      <c r="AB665" s="61">
        <f>AA665-Z665</f>
        <v>-42.65322515999992</v>
      </c>
      <c r="AC665" s="72">
        <f>AB665/Z665</f>
        <v>-2.9343806439835227E-2</v>
      </c>
      <c r="AD665" s="61">
        <v>601.29258116100004</v>
      </c>
      <c r="AE665" s="61">
        <v>150.32314529000001</v>
      </c>
      <c r="AF665" s="61">
        <v>448.73205387899998</v>
      </c>
      <c r="AG665" s="61">
        <v>149.57735129299999</v>
      </c>
      <c r="AH665" s="62">
        <v>0.104</v>
      </c>
      <c r="AI665" s="61">
        <v>1471.0197043000001</v>
      </c>
      <c r="AJ665" s="61">
        <v>1040.83481792</v>
      </c>
      <c r="AK665" s="63">
        <f>AJ665/AI665</f>
        <v>0.70756007881980887</v>
      </c>
      <c r="AL665" s="73">
        <v>120.4</v>
      </c>
      <c r="AM665" s="74">
        <v>1.6233310000000001</v>
      </c>
      <c r="AN665" s="74">
        <v>1.6367210000000001</v>
      </c>
      <c r="AO665" s="75">
        <v>7.4484995587799996E-3</v>
      </c>
      <c r="AP665" s="75">
        <v>2.1981435843699999E-2</v>
      </c>
      <c r="AQ665" s="75">
        <v>3.10922219784E-2</v>
      </c>
      <c r="AR665" s="75">
        <v>0.16925477858400001</v>
      </c>
      <c r="AS665" s="75">
        <v>0.25352181285100001</v>
      </c>
      <c r="AT665" s="75">
        <v>0.247303192172</v>
      </c>
      <c r="AU665" s="75">
        <v>0.19364966993499999</v>
      </c>
      <c r="AV665" s="75">
        <v>7.5748389077299999E-2</v>
      </c>
      <c r="AW665" s="61">
        <v>0</v>
      </c>
      <c r="AX665" s="61">
        <v>0</v>
      </c>
      <c r="AY665" s="61">
        <v>0</v>
      </c>
      <c r="AZ665" s="61">
        <v>0</v>
      </c>
      <c r="BA665" s="61">
        <v>0</v>
      </c>
      <c r="BB665" s="61">
        <f>SUM(AW665:BA665)</f>
        <v>0</v>
      </c>
      <c r="BC665" s="61">
        <f>BA665-AW665</f>
        <v>0</v>
      </c>
      <c r="BD665" s="62">
        <v>0</v>
      </c>
      <c r="BE665" s="67">
        <f>IF(K665&lt;BE$6,1,0)</f>
        <v>1</v>
      </c>
      <c r="BF665" s="67">
        <f>+IF(AND(K665&gt;=BF$5,K665&lt;BF$6),1,0)</f>
        <v>0</v>
      </c>
      <c r="BG665" s="67">
        <f>+IF(AND(K665&gt;=BG$5,K665&lt;BG$6),1,0)</f>
        <v>0</v>
      </c>
      <c r="BH665" s="67">
        <f>+IF(AND(K665&gt;=BH$5,K665&lt;BH$6),1,0)</f>
        <v>0</v>
      </c>
      <c r="BI665" s="67">
        <f>+IF(K665&gt;=BI$6,1,0)</f>
        <v>0</v>
      </c>
      <c r="BJ665" s="67">
        <f>IF(M665&lt;BJ$6,1,0)</f>
        <v>1</v>
      </c>
      <c r="BK665" s="67">
        <f>+IF(AND(M665&gt;=BK$5,M665&lt;BK$6),1,0)</f>
        <v>0</v>
      </c>
      <c r="BL665" s="67">
        <f>+IF(AND(M665&gt;=BL$5,M665&lt;BL$6),1,0)</f>
        <v>0</v>
      </c>
      <c r="BM665" s="67">
        <f>+IF(AND(M665&gt;=BM$5,M665&lt;BM$6),1,0)</f>
        <v>0</v>
      </c>
      <c r="BN665" s="67">
        <f>+IF(M665&gt;=BN$6,1,0)</f>
        <v>0</v>
      </c>
      <c r="BO665" s="67" t="str">
        <f>+IF(M665&gt;=BO$6,"YES","NO")</f>
        <v>NO</v>
      </c>
      <c r="BP665" s="67" t="str">
        <f>+IF(K665&gt;=BP$6,"YES","NO")</f>
        <v>NO</v>
      </c>
      <c r="BQ665" s="67" t="str">
        <f>+IF(ISERROR(VLOOKUP(E665,'[1]Hi Tech List (2020)'!$A$2:$B$84,1,FALSE)),"NO","YES")</f>
        <v>NO</v>
      </c>
      <c r="BR665" s="67" t="str">
        <f>IF(AL665&gt;=BR$6,"YES","NO")</f>
        <v>YES</v>
      </c>
      <c r="BS665" s="67" t="str">
        <f>IF(AB665&gt;BS$6,"YES","NO")</f>
        <v>NO</v>
      </c>
      <c r="BT665" s="67" t="str">
        <f>IF(AC665&gt;BT$6,"YES","NO")</f>
        <v>NO</v>
      </c>
      <c r="BU665" s="67" t="str">
        <f>IF(AD665&gt;BU$6,"YES","NO")</f>
        <v>YES</v>
      </c>
      <c r="BV665" s="67" t="str">
        <f>IF(OR(BS665="YES",BT665="YES",BU665="YES"),"YES","NO")</f>
        <v>YES</v>
      </c>
      <c r="BW665" s="67" t="str">
        <f>+IF(BE665=1,BE$8,IF(BF665=1,BF$8,IF(BG665=1,BG$8,IF(BH665=1,BH$8,BI$8))))</f>
        <v>&lt;$15</v>
      </c>
      <c r="BX665" s="67" t="str">
        <f>+IF(BJ665=1,BJ$8,IF(BK665=1,BK$8,IF(BL665=1,BL$8,IF(BM665=1,BM$8,BN$8))))</f>
        <v>&lt;$15</v>
      </c>
    </row>
    <row r="666" spans="1:76" hidden="1" x14ac:dyDescent="0.2">
      <c r="A666" s="77" t="str">
        <f t="shared" si="44"/>
        <v>51-0000</v>
      </c>
      <c r="B666" s="77" t="str">
        <f>VLOOKUP(A666,'[1]2- &amp; 3-digit SOC'!$A$1:$B$121,2,FALSE)</f>
        <v>Production Occupations</v>
      </c>
      <c r="C666" s="77" t="str">
        <f t="shared" si="45"/>
        <v>51-0000 Production Occupations</v>
      </c>
      <c r="D666" s="77" t="str">
        <f t="shared" si="46"/>
        <v>51-6000</v>
      </c>
      <c r="E666" s="77" t="str">
        <f>VLOOKUP(D666,'[1]2- &amp; 3-digit SOC'!$A$1:$B$121,2,FALSE)</f>
        <v>Textile, Apparel, and Furnishings Workers</v>
      </c>
      <c r="F666" s="77" t="str">
        <f t="shared" si="47"/>
        <v>51-6000 Textile, Apparel, and Furnishings Workers</v>
      </c>
      <c r="G666" s="77" t="s">
        <v>2070</v>
      </c>
      <c r="H666" s="77" t="s">
        <v>2071</v>
      </c>
      <c r="I666" s="77" t="s">
        <v>2072</v>
      </c>
      <c r="J666" s="78" t="str">
        <f>CONCATENATE(H666, " (", R666, ")")</f>
        <v>Sewing Machine Operators ($24,785)</v>
      </c>
      <c r="K666" s="70">
        <v>8.6377134668500002</v>
      </c>
      <c r="L666" s="70">
        <v>10.0257391557</v>
      </c>
      <c r="M666" s="70">
        <v>11.9158288649</v>
      </c>
      <c r="N666" s="70">
        <v>12.3374346407</v>
      </c>
      <c r="O666" s="70">
        <v>14.242428225999999</v>
      </c>
      <c r="P666" s="70">
        <v>16.657625063400001</v>
      </c>
      <c r="Q666" s="71">
        <v>24784.924039099998</v>
      </c>
      <c r="R666" s="71" t="str">
        <f>TEXT(Q666, "$#,###")</f>
        <v>$24,785</v>
      </c>
      <c r="S666" s="68" t="s">
        <v>484</v>
      </c>
      <c r="T666" s="68" t="s">
        <v>8</v>
      </c>
      <c r="U666" s="68" t="s">
        <v>317</v>
      </c>
      <c r="V666" s="61">
        <v>4337.6855383000002</v>
      </c>
      <c r="W666" s="61">
        <v>4086.9836308099998</v>
      </c>
      <c r="X666" s="61">
        <f>W666-V666</f>
        <v>-250.70190749000039</v>
      </c>
      <c r="Y666" s="72">
        <f>X666/V666</f>
        <v>-5.7796238403269314E-2</v>
      </c>
      <c r="Z666" s="61">
        <v>4086.9836308099998</v>
      </c>
      <c r="AA666" s="61">
        <v>4102.1781844999996</v>
      </c>
      <c r="AB666" s="61">
        <f>AA666-Z666</f>
        <v>15.194553689999793</v>
      </c>
      <c r="AC666" s="72">
        <f>AB666/Z666</f>
        <v>3.7177916680298478E-3</v>
      </c>
      <c r="AD666" s="61">
        <v>1791.85439563</v>
      </c>
      <c r="AE666" s="61">
        <v>447.96359890700001</v>
      </c>
      <c r="AF666" s="61">
        <v>1240.4810940299999</v>
      </c>
      <c r="AG666" s="61">
        <v>413.49369801</v>
      </c>
      <c r="AH666" s="62">
        <v>0.10100000000000001</v>
      </c>
      <c r="AI666" s="61">
        <v>4071.8789795600001</v>
      </c>
      <c r="AJ666" s="61">
        <v>2403.1650648200002</v>
      </c>
      <c r="AK666" s="63">
        <f>AJ666/AI666</f>
        <v>0.59018577833069141</v>
      </c>
      <c r="AL666" s="73">
        <v>123.8</v>
      </c>
      <c r="AM666" s="74">
        <v>1.1802250000000001</v>
      </c>
      <c r="AN666" s="74">
        <v>1.1904870000000001</v>
      </c>
      <c r="AO666" s="75">
        <v>4.04759385416E-3</v>
      </c>
      <c r="AP666" s="75">
        <v>1.56857153241E-2</v>
      </c>
      <c r="AQ666" s="75">
        <v>2.2672163510399999E-2</v>
      </c>
      <c r="AR666" s="75">
        <v>0.142011595346</v>
      </c>
      <c r="AS666" s="75">
        <v>0.20071093154399999</v>
      </c>
      <c r="AT666" s="75">
        <v>0.24491662314500001</v>
      </c>
      <c r="AU666" s="75">
        <v>0.242445009524</v>
      </c>
      <c r="AV666" s="75">
        <v>0.12751036775300001</v>
      </c>
      <c r="AW666" s="61">
        <v>0</v>
      </c>
      <c r="AX666" s="61">
        <v>0</v>
      </c>
      <c r="AY666" s="61">
        <v>0</v>
      </c>
      <c r="AZ666" s="61">
        <v>0</v>
      </c>
      <c r="BA666" s="61">
        <v>0</v>
      </c>
      <c r="BB666" s="61">
        <f>SUM(AW666:BA666)</f>
        <v>0</v>
      </c>
      <c r="BC666" s="61">
        <f>BA666-AW666</f>
        <v>0</v>
      </c>
      <c r="BD666" s="62">
        <v>0</v>
      </c>
      <c r="BE666" s="67">
        <f>IF(K666&lt;BE$6,1,0)</f>
        <v>1</v>
      </c>
      <c r="BF666" s="67">
        <f>+IF(AND(K666&gt;=BF$5,K666&lt;BF$6),1,0)</f>
        <v>0</v>
      </c>
      <c r="BG666" s="67">
        <f>+IF(AND(K666&gt;=BG$5,K666&lt;BG$6),1,0)</f>
        <v>0</v>
      </c>
      <c r="BH666" s="67">
        <f>+IF(AND(K666&gt;=BH$5,K666&lt;BH$6),1,0)</f>
        <v>0</v>
      </c>
      <c r="BI666" s="67">
        <f>+IF(K666&gt;=BI$6,1,0)</f>
        <v>0</v>
      </c>
      <c r="BJ666" s="67">
        <f>IF(M666&lt;BJ$6,1,0)</f>
        <v>1</v>
      </c>
      <c r="BK666" s="67">
        <f>+IF(AND(M666&gt;=BK$5,M666&lt;BK$6),1,0)</f>
        <v>0</v>
      </c>
      <c r="BL666" s="67">
        <f>+IF(AND(M666&gt;=BL$5,M666&lt;BL$6),1,0)</f>
        <v>0</v>
      </c>
      <c r="BM666" s="67">
        <f>+IF(AND(M666&gt;=BM$5,M666&lt;BM$6),1,0)</f>
        <v>0</v>
      </c>
      <c r="BN666" s="67">
        <f>+IF(M666&gt;=BN$6,1,0)</f>
        <v>0</v>
      </c>
      <c r="BO666" s="67" t="str">
        <f>+IF(M666&gt;=BO$6,"YES","NO")</f>
        <v>NO</v>
      </c>
      <c r="BP666" s="67" t="str">
        <f>+IF(K666&gt;=BP$6,"YES","NO")</f>
        <v>NO</v>
      </c>
      <c r="BQ666" s="67" t="str">
        <f>+IF(ISERROR(VLOOKUP(E666,'[1]Hi Tech List (2020)'!$A$2:$B$84,1,FALSE)),"NO","YES")</f>
        <v>NO</v>
      </c>
      <c r="BR666" s="67" t="str">
        <f>IF(AL666&gt;=BR$6,"YES","NO")</f>
        <v>YES</v>
      </c>
      <c r="BS666" s="67" t="str">
        <f>IF(AB666&gt;BS$6,"YES","NO")</f>
        <v>NO</v>
      </c>
      <c r="BT666" s="67" t="str">
        <f>IF(AC666&gt;BT$6,"YES","NO")</f>
        <v>NO</v>
      </c>
      <c r="BU666" s="67" t="str">
        <f>IF(AD666&gt;BU$6,"YES","NO")</f>
        <v>YES</v>
      </c>
      <c r="BV666" s="67" t="str">
        <f>IF(OR(BS666="YES",BT666="YES",BU666="YES"),"YES","NO")</f>
        <v>YES</v>
      </c>
      <c r="BW666" s="67" t="str">
        <f>+IF(BE666=1,BE$8,IF(BF666=1,BF$8,IF(BG666=1,BG$8,IF(BH666=1,BH$8,BI$8))))</f>
        <v>&lt;$15</v>
      </c>
      <c r="BX666" s="67" t="str">
        <f>+IF(BJ666=1,BJ$8,IF(BK666=1,BK$8,IF(BL666=1,BL$8,IF(BM666=1,BM$8,BN$8))))</f>
        <v>&lt;$15</v>
      </c>
    </row>
    <row r="667" spans="1:76" hidden="1" x14ac:dyDescent="0.2">
      <c r="A667" s="77" t="str">
        <f t="shared" si="44"/>
        <v>51-0000</v>
      </c>
      <c r="B667" s="77" t="str">
        <f>VLOOKUP(A667,'[1]2- &amp; 3-digit SOC'!$A$1:$B$121,2,FALSE)</f>
        <v>Production Occupations</v>
      </c>
      <c r="C667" s="77" t="str">
        <f t="shared" si="45"/>
        <v>51-0000 Production Occupations</v>
      </c>
      <c r="D667" s="77" t="str">
        <f t="shared" si="46"/>
        <v>51-6000</v>
      </c>
      <c r="E667" s="77" t="str">
        <f>VLOOKUP(D667,'[1]2- &amp; 3-digit SOC'!$A$1:$B$121,2,FALSE)</f>
        <v>Textile, Apparel, and Furnishings Workers</v>
      </c>
      <c r="F667" s="77" t="str">
        <f t="shared" si="47"/>
        <v>51-6000 Textile, Apparel, and Furnishings Workers</v>
      </c>
      <c r="G667" s="77" t="s">
        <v>2073</v>
      </c>
      <c r="H667" s="77" t="s">
        <v>2074</v>
      </c>
      <c r="I667" s="77" t="s">
        <v>2075</v>
      </c>
      <c r="J667" s="78" t="str">
        <f>CONCATENATE(H667, " (", R667, ")")</f>
        <v>Shoe and Leather Workers and Repairers ($26,759)</v>
      </c>
      <c r="K667" s="70">
        <v>6.5485300862600004</v>
      </c>
      <c r="L667" s="70">
        <v>10.218135806399999</v>
      </c>
      <c r="M667" s="70">
        <v>12.8648590138</v>
      </c>
      <c r="N667" s="70">
        <v>13.4636995327</v>
      </c>
      <c r="O667" s="70">
        <v>16.3035711793</v>
      </c>
      <c r="P667" s="70">
        <v>19.309485037599998</v>
      </c>
      <c r="Q667" s="71">
        <v>26758.906748699999</v>
      </c>
      <c r="R667" s="71" t="str">
        <f>TEXT(Q667, "$#,###")</f>
        <v>$26,759</v>
      </c>
      <c r="S667" s="68" t="s">
        <v>307</v>
      </c>
      <c r="T667" s="68" t="s">
        <v>8</v>
      </c>
      <c r="U667" s="68" t="s">
        <v>85</v>
      </c>
      <c r="V667" s="61">
        <v>352.49593132299998</v>
      </c>
      <c r="W667" s="61">
        <v>327.11916681100001</v>
      </c>
      <c r="X667" s="61">
        <f>W667-V667</f>
        <v>-25.376764511999966</v>
      </c>
      <c r="Y667" s="72">
        <f>X667/V667</f>
        <v>-7.1991652263204892E-2</v>
      </c>
      <c r="Z667" s="61">
        <v>327.11916681100001</v>
      </c>
      <c r="AA667" s="61">
        <v>318.78241221399998</v>
      </c>
      <c r="AB667" s="61">
        <f>AA667-Z667</f>
        <v>-8.3367545970000378</v>
      </c>
      <c r="AC667" s="72">
        <f>AB667/Z667</f>
        <v>-2.5485374881187482E-2</v>
      </c>
      <c r="AD667" s="61">
        <v>141.27023272400001</v>
      </c>
      <c r="AE667" s="61">
        <v>35.317558180900001</v>
      </c>
      <c r="AF667" s="61">
        <v>103.150475333</v>
      </c>
      <c r="AG667" s="61">
        <v>34.3834917776</v>
      </c>
      <c r="AH667" s="62">
        <v>0.106</v>
      </c>
      <c r="AI667" s="61">
        <v>330.18049526700003</v>
      </c>
      <c r="AJ667" s="61">
        <v>140.43184178600001</v>
      </c>
      <c r="AK667" s="63">
        <f>AJ667/AI667</f>
        <v>0.42531840553585692</v>
      </c>
      <c r="AL667" s="73">
        <v>123.2</v>
      </c>
      <c r="AM667" s="74">
        <v>1.018184</v>
      </c>
      <c r="AN667" s="74">
        <v>0.99236800000000003</v>
      </c>
      <c r="AO667" s="76" t="s">
        <v>90</v>
      </c>
      <c r="AP667" s="76" t="s">
        <v>90</v>
      </c>
      <c r="AQ667" s="75">
        <v>3.2020773086099998E-2</v>
      </c>
      <c r="AR667" s="75">
        <v>0.14555118444699999</v>
      </c>
      <c r="AS667" s="75">
        <v>0.19835096046</v>
      </c>
      <c r="AT667" s="75">
        <v>0.19256212576000001</v>
      </c>
      <c r="AU667" s="75">
        <v>0.25171310663899998</v>
      </c>
      <c r="AV667" s="75">
        <v>0.14813410011600001</v>
      </c>
      <c r="AW667" s="61">
        <v>0</v>
      </c>
      <c r="AX667" s="61">
        <v>0</v>
      </c>
      <c r="AY667" s="61">
        <v>0</v>
      </c>
      <c r="AZ667" s="61">
        <v>0</v>
      </c>
      <c r="BA667" s="61">
        <v>0</v>
      </c>
      <c r="BB667" s="61">
        <f>SUM(AW667:BA667)</f>
        <v>0</v>
      </c>
      <c r="BC667" s="61">
        <f>BA667-AW667</f>
        <v>0</v>
      </c>
      <c r="BD667" s="62">
        <v>0</v>
      </c>
      <c r="BE667" s="67">
        <f>IF(K667&lt;BE$6,1,0)</f>
        <v>1</v>
      </c>
      <c r="BF667" s="67">
        <f>+IF(AND(K667&gt;=BF$5,K667&lt;BF$6),1,0)</f>
        <v>0</v>
      </c>
      <c r="BG667" s="67">
        <f>+IF(AND(K667&gt;=BG$5,K667&lt;BG$6),1,0)</f>
        <v>0</v>
      </c>
      <c r="BH667" s="67">
        <f>+IF(AND(K667&gt;=BH$5,K667&lt;BH$6),1,0)</f>
        <v>0</v>
      </c>
      <c r="BI667" s="67">
        <f>+IF(K667&gt;=BI$6,1,0)</f>
        <v>0</v>
      </c>
      <c r="BJ667" s="67">
        <f>IF(M667&lt;BJ$6,1,0)</f>
        <v>1</v>
      </c>
      <c r="BK667" s="67">
        <f>+IF(AND(M667&gt;=BK$5,M667&lt;BK$6),1,0)</f>
        <v>0</v>
      </c>
      <c r="BL667" s="67">
        <f>+IF(AND(M667&gt;=BL$5,M667&lt;BL$6),1,0)</f>
        <v>0</v>
      </c>
      <c r="BM667" s="67">
        <f>+IF(AND(M667&gt;=BM$5,M667&lt;BM$6),1,0)</f>
        <v>0</v>
      </c>
      <c r="BN667" s="67">
        <f>+IF(M667&gt;=BN$6,1,0)</f>
        <v>0</v>
      </c>
      <c r="BO667" s="67" t="str">
        <f>+IF(M667&gt;=BO$6,"YES","NO")</f>
        <v>NO</v>
      </c>
      <c r="BP667" s="67" t="str">
        <f>+IF(K667&gt;=BP$6,"YES","NO")</f>
        <v>NO</v>
      </c>
      <c r="BQ667" s="67" t="str">
        <f>+IF(ISERROR(VLOOKUP(E667,'[1]Hi Tech List (2020)'!$A$2:$B$84,1,FALSE)),"NO","YES")</f>
        <v>NO</v>
      </c>
      <c r="BR667" s="67" t="str">
        <f>IF(AL667&gt;=BR$6,"YES","NO")</f>
        <v>YES</v>
      </c>
      <c r="BS667" s="67" t="str">
        <f>IF(AB667&gt;BS$6,"YES","NO")</f>
        <v>NO</v>
      </c>
      <c r="BT667" s="67" t="str">
        <f>IF(AC667&gt;BT$6,"YES","NO")</f>
        <v>NO</v>
      </c>
      <c r="BU667" s="67" t="str">
        <f>IF(AD667&gt;BU$6,"YES","NO")</f>
        <v>YES</v>
      </c>
      <c r="BV667" s="67" t="str">
        <f>IF(OR(BS667="YES",BT667="YES",BU667="YES"),"YES","NO")</f>
        <v>YES</v>
      </c>
      <c r="BW667" s="67" t="str">
        <f>+IF(BE667=1,BE$8,IF(BF667=1,BF$8,IF(BG667=1,BG$8,IF(BH667=1,BH$8,BI$8))))</f>
        <v>&lt;$15</v>
      </c>
      <c r="BX667" s="67" t="str">
        <f>+IF(BJ667=1,BJ$8,IF(BK667=1,BK$8,IF(BL667=1,BL$8,IF(BM667=1,BM$8,BN$8))))</f>
        <v>&lt;$15</v>
      </c>
    </row>
    <row r="668" spans="1:76" hidden="1" x14ac:dyDescent="0.2">
      <c r="A668" s="77" t="str">
        <f t="shared" si="44"/>
        <v>51-0000</v>
      </c>
      <c r="B668" s="77" t="str">
        <f>VLOOKUP(A668,'[1]2- &amp; 3-digit SOC'!$A$1:$B$121,2,FALSE)</f>
        <v>Production Occupations</v>
      </c>
      <c r="C668" s="77" t="str">
        <f t="shared" si="45"/>
        <v>51-0000 Production Occupations</v>
      </c>
      <c r="D668" s="77" t="str">
        <f t="shared" si="46"/>
        <v>51-6000</v>
      </c>
      <c r="E668" s="77" t="str">
        <f>VLOOKUP(D668,'[1]2- &amp; 3-digit SOC'!$A$1:$B$121,2,FALSE)</f>
        <v>Textile, Apparel, and Furnishings Workers</v>
      </c>
      <c r="F668" s="77" t="str">
        <f t="shared" si="47"/>
        <v>51-6000 Textile, Apparel, and Furnishings Workers</v>
      </c>
      <c r="G668" s="77" t="s">
        <v>2076</v>
      </c>
      <c r="H668" s="77" t="s">
        <v>2077</v>
      </c>
      <c r="I668" s="77" t="s">
        <v>2078</v>
      </c>
      <c r="J668" s="78" t="str">
        <f>CONCATENATE(H668, " (", R668, ")")</f>
        <v>Shoe Machine Operators and Tenders ($28,211)</v>
      </c>
      <c r="K668" s="70">
        <v>7.7844742027100002</v>
      </c>
      <c r="L668" s="70">
        <v>10.242102484</v>
      </c>
      <c r="M668" s="70">
        <v>13.5627980598</v>
      </c>
      <c r="N668" s="70">
        <v>13.8061461493</v>
      </c>
      <c r="O668" s="70">
        <v>16.890210338900001</v>
      </c>
      <c r="P668" s="70">
        <v>19.944990140400002</v>
      </c>
      <c r="Q668" s="71">
        <v>28210.619964400001</v>
      </c>
      <c r="R668" s="71" t="str">
        <f>TEXT(Q668, "$#,###")</f>
        <v>$28,211</v>
      </c>
      <c r="S668" s="68" t="s">
        <v>307</v>
      </c>
      <c r="T668" s="68" t="s">
        <v>8</v>
      </c>
      <c r="U668" s="68" t="s">
        <v>317</v>
      </c>
      <c r="V668" s="61">
        <v>173.17798693099999</v>
      </c>
      <c r="W668" s="61">
        <v>205.17468815399999</v>
      </c>
      <c r="X668" s="61">
        <f>W668-V668</f>
        <v>31.996701223000002</v>
      </c>
      <c r="Y668" s="72">
        <f>X668/V668</f>
        <v>0.18476194226549461</v>
      </c>
      <c r="Z668" s="61">
        <v>205.17468815399999</v>
      </c>
      <c r="AA668" s="61">
        <v>210.64271651000001</v>
      </c>
      <c r="AB668" s="61">
        <f>AA668-Z668</f>
        <v>5.4680283560000191</v>
      </c>
      <c r="AC668" s="72">
        <f>AB668/Z668</f>
        <v>2.6650599083137522E-2</v>
      </c>
      <c r="AD668" s="61">
        <v>106.21879191399999</v>
      </c>
      <c r="AE668" s="61">
        <v>26.5546979784</v>
      </c>
      <c r="AF668" s="61">
        <v>72.847833800399997</v>
      </c>
      <c r="AG668" s="61">
        <v>24.2826112668</v>
      </c>
      <c r="AH668" s="62">
        <v>0.11700000000000001</v>
      </c>
      <c r="AI668" s="61">
        <v>201.57742361699999</v>
      </c>
      <c r="AJ668" s="61">
        <v>133.836422129</v>
      </c>
      <c r="AK668" s="63">
        <f>AJ668/AI668</f>
        <v>0.66394549413078685</v>
      </c>
      <c r="AL668" s="73">
        <v>125.4</v>
      </c>
      <c r="AM668" s="74">
        <v>1.541164</v>
      </c>
      <c r="AN668" s="74">
        <v>1.5904290000000001</v>
      </c>
      <c r="AO668" s="76" t="s">
        <v>90</v>
      </c>
      <c r="AP668" s="75">
        <v>5.4322525092400001E-2</v>
      </c>
      <c r="AQ668" s="76" t="s">
        <v>90</v>
      </c>
      <c r="AR668" s="75">
        <v>0.11689679214699999</v>
      </c>
      <c r="AS668" s="75">
        <v>0.15198219784299999</v>
      </c>
      <c r="AT668" s="75">
        <v>0.204248841476</v>
      </c>
      <c r="AU668" s="75">
        <v>0.274765646935</v>
      </c>
      <c r="AV668" s="75">
        <v>0.153976943752</v>
      </c>
      <c r="AW668" s="61">
        <v>0</v>
      </c>
      <c r="AX668" s="61">
        <v>0</v>
      </c>
      <c r="AY668" s="61">
        <v>0</v>
      </c>
      <c r="AZ668" s="61">
        <v>0</v>
      </c>
      <c r="BA668" s="61">
        <v>0</v>
      </c>
      <c r="BB668" s="61">
        <f>SUM(AW668:BA668)</f>
        <v>0</v>
      </c>
      <c r="BC668" s="61">
        <f>BA668-AW668</f>
        <v>0</v>
      </c>
      <c r="BD668" s="62">
        <v>0</v>
      </c>
      <c r="BE668" s="67">
        <f>IF(K668&lt;BE$6,1,0)</f>
        <v>1</v>
      </c>
      <c r="BF668" s="67">
        <f>+IF(AND(K668&gt;=BF$5,K668&lt;BF$6),1,0)</f>
        <v>0</v>
      </c>
      <c r="BG668" s="67">
        <f>+IF(AND(K668&gt;=BG$5,K668&lt;BG$6),1,0)</f>
        <v>0</v>
      </c>
      <c r="BH668" s="67">
        <f>+IF(AND(K668&gt;=BH$5,K668&lt;BH$6),1,0)</f>
        <v>0</v>
      </c>
      <c r="BI668" s="67">
        <f>+IF(K668&gt;=BI$6,1,0)</f>
        <v>0</v>
      </c>
      <c r="BJ668" s="67">
        <f>IF(M668&lt;BJ$6,1,0)</f>
        <v>1</v>
      </c>
      <c r="BK668" s="67">
        <f>+IF(AND(M668&gt;=BK$5,M668&lt;BK$6),1,0)</f>
        <v>0</v>
      </c>
      <c r="BL668" s="67">
        <f>+IF(AND(M668&gt;=BL$5,M668&lt;BL$6),1,0)</f>
        <v>0</v>
      </c>
      <c r="BM668" s="67">
        <f>+IF(AND(M668&gt;=BM$5,M668&lt;BM$6),1,0)</f>
        <v>0</v>
      </c>
      <c r="BN668" s="67">
        <f>+IF(M668&gt;=BN$6,1,0)</f>
        <v>0</v>
      </c>
      <c r="BO668" s="67" t="str">
        <f>+IF(M668&gt;=BO$6,"YES","NO")</f>
        <v>NO</v>
      </c>
      <c r="BP668" s="67" t="str">
        <f>+IF(K668&gt;=BP$6,"YES","NO")</f>
        <v>NO</v>
      </c>
      <c r="BQ668" s="67" t="str">
        <f>+IF(ISERROR(VLOOKUP(E668,'[1]Hi Tech List (2020)'!$A$2:$B$84,1,FALSE)),"NO","YES")</f>
        <v>NO</v>
      </c>
      <c r="BR668" s="67" t="str">
        <f>IF(AL668&gt;=BR$6,"YES","NO")</f>
        <v>YES</v>
      </c>
      <c r="BS668" s="67" t="str">
        <f>IF(AB668&gt;BS$6,"YES","NO")</f>
        <v>NO</v>
      </c>
      <c r="BT668" s="67" t="str">
        <f>IF(AC668&gt;BT$6,"YES","NO")</f>
        <v>NO</v>
      </c>
      <c r="BU668" s="67" t="str">
        <f>IF(AD668&gt;BU$6,"YES","NO")</f>
        <v>YES</v>
      </c>
      <c r="BV668" s="67" t="str">
        <f>IF(OR(BS668="YES",BT668="YES",BU668="YES"),"YES","NO")</f>
        <v>YES</v>
      </c>
      <c r="BW668" s="67" t="str">
        <f>+IF(BE668=1,BE$8,IF(BF668=1,BF$8,IF(BG668=1,BG$8,IF(BH668=1,BH$8,BI$8))))</f>
        <v>&lt;$15</v>
      </c>
      <c r="BX668" s="67" t="str">
        <f>+IF(BJ668=1,BJ$8,IF(BK668=1,BK$8,IF(BL668=1,BL$8,IF(BM668=1,BM$8,BN$8))))</f>
        <v>&lt;$15</v>
      </c>
    </row>
    <row r="669" spans="1:76" hidden="1" x14ac:dyDescent="0.2">
      <c r="A669" s="77" t="str">
        <f t="shared" si="44"/>
        <v>51-0000</v>
      </c>
      <c r="B669" s="77" t="str">
        <f>VLOOKUP(A669,'[1]2- &amp; 3-digit SOC'!$A$1:$B$121,2,FALSE)</f>
        <v>Production Occupations</v>
      </c>
      <c r="C669" s="77" t="str">
        <f t="shared" si="45"/>
        <v>51-0000 Production Occupations</v>
      </c>
      <c r="D669" s="77" t="str">
        <f t="shared" si="46"/>
        <v>51-6000</v>
      </c>
      <c r="E669" s="77" t="str">
        <f>VLOOKUP(D669,'[1]2- &amp; 3-digit SOC'!$A$1:$B$121,2,FALSE)</f>
        <v>Textile, Apparel, and Furnishings Workers</v>
      </c>
      <c r="F669" s="77" t="str">
        <f t="shared" si="47"/>
        <v>51-6000 Textile, Apparel, and Furnishings Workers</v>
      </c>
      <c r="G669" s="77" t="s">
        <v>2079</v>
      </c>
      <c r="H669" s="77" t="s">
        <v>2080</v>
      </c>
      <c r="I669" s="77" t="s">
        <v>2081</v>
      </c>
      <c r="J669" s="78" t="str">
        <f>CONCATENATE(H669, " (", R669, ")")</f>
        <v>Sewers, Hand ($27,259)</v>
      </c>
      <c r="K669" s="70">
        <v>3.3575884683699999</v>
      </c>
      <c r="L669" s="70">
        <v>8.2327260529400004</v>
      </c>
      <c r="M669" s="70">
        <v>13.105434752500001</v>
      </c>
      <c r="N669" s="70">
        <v>13.4723378238</v>
      </c>
      <c r="O669" s="70">
        <v>17.144332084199998</v>
      </c>
      <c r="P669" s="70">
        <v>20.096623492799999</v>
      </c>
      <c r="Q669" s="71">
        <v>27259.304285300001</v>
      </c>
      <c r="R669" s="71" t="str">
        <f>TEXT(Q669, "$#,###")</f>
        <v>$27,259</v>
      </c>
      <c r="S669" s="68" t="s">
        <v>484</v>
      </c>
      <c r="T669" s="68" t="s">
        <v>8</v>
      </c>
      <c r="U669" s="68" t="s">
        <v>85</v>
      </c>
      <c r="V669" s="61">
        <v>127.669412659</v>
      </c>
      <c r="W669" s="61">
        <v>150.87218429800001</v>
      </c>
      <c r="X669" s="61">
        <f>W669-V669</f>
        <v>23.202771639000005</v>
      </c>
      <c r="Y669" s="72">
        <f>X669/V669</f>
        <v>0.18174103848173642</v>
      </c>
      <c r="Z669" s="61">
        <v>150.87218429800001</v>
      </c>
      <c r="AA669" s="61">
        <v>146.30807042000001</v>
      </c>
      <c r="AB669" s="61">
        <f>AA669-Z669</f>
        <v>-4.5641138780000006</v>
      </c>
      <c r="AC669" s="72">
        <f>AB669/Z669</f>
        <v>-3.0251526477438978E-2</v>
      </c>
      <c r="AD669" s="61">
        <v>75.406300411399997</v>
      </c>
      <c r="AE669" s="61">
        <v>18.851575102799998</v>
      </c>
      <c r="AF669" s="61">
        <v>54.689386776900001</v>
      </c>
      <c r="AG669" s="61">
        <v>18.2297955923</v>
      </c>
      <c r="AH669" s="62">
        <v>0.122</v>
      </c>
      <c r="AI669" s="61">
        <v>153.51634623999999</v>
      </c>
      <c r="AJ669" s="61">
        <v>66.741728007099994</v>
      </c>
      <c r="AK669" s="63">
        <f>AJ669/AI669</f>
        <v>0.43475323404817895</v>
      </c>
      <c r="AL669" s="73">
        <v>120.1</v>
      </c>
      <c r="AM669" s="74">
        <v>0.80919700000000006</v>
      </c>
      <c r="AN669" s="74">
        <v>0.79996699999999998</v>
      </c>
      <c r="AO669" s="75">
        <v>1.4925512661299999E-3</v>
      </c>
      <c r="AP669" s="76" t="s">
        <v>90</v>
      </c>
      <c r="AQ669" s="76" t="s">
        <v>90</v>
      </c>
      <c r="AR669" s="75">
        <v>0.10617387812200001</v>
      </c>
      <c r="AS669" s="75">
        <v>0.15985350300000001</v>
      </c>
      <c r="AT669" s="75">
        <v>0.22224003412599999</v>
      </c>
      <c r="AU669" s="75">
        <v>0.29078321886899999</v>
      </c>
      <c r="AV669" s="75">
        <v>0.19514231715300001</v>
      </c>
      <c r="AW669" s="61">
        <v>0</v>
      </c>
      <c r="AX669" s="61">
        <v>0</v>
      </c>
      <c r="AY669" s="61">
        <v>0</v>
      </c>
      <c r="AZ669" s="61">
        <v>0</v>
      </c>
      <c r="BA669" s="61">
        <v>0</v>
      </c>
      <c r="BB669" s="61">
        <f>SUM(AW669:BA669)</f>
        <v>0</v>
      </c>
      <c r="BC669" s="61">
        <f>BA669-AW669</f>
        <v>0</v>
      </c>
      <c r="BD669" s="62">
        <v>0</v>
      </c>
      <c r="BE669" s="67">
        <f>IF(K669&lt;BE$6,1,0)</f>
        <v>1</v>
      </c>
      <c r="BF669" s="67">
        <f>+IF(AND(K669&gt;=BF$5,K669&lt;BF$6),1,0)</f>
        <v>0</v>
      </c>
      <c r="BG669" s="67">
        <f>+IF(AND(K669&gt;=BG$5,K669&lt;BG$6),1,0)</f>
        <v>0</v>
      </c>
      <c r="BH669" s="67">
        <f>+IF(AND(K669&gt;=BH$5,K669&lt;BH$6),1,0)</f>
        <v>0</v>
      </c>
      <c r="BI669" s="67">
        <f>+IF(K669&gt;=BI$6,1,0)</f>
        <v>0</v>
      </c>
      <c r="BJ669" s="67">
        <f>IF(M669&lt;BJ$6,1,0)</f>
        <v>1</v>
      </c>
      <c r="BK669" s="67">
        <f>+IF(AND(M669&gt;=BK$5,M669&lt;BK$6),1,0)</f>
        <v>0</v>
      </c>
      <c r="BL669" s="67">
        <f>+IF(AND(M669&gt;=BL$5,M669&lt;BL$6),1,0)</f>
        <v>0</v>
      </c>
      <c r="BM669" s="67">
        <f>+IF(AND(M669&gt;=BM$5,M669&lt;BM$6),1,0)</f>
        <v>0</v>
      </c>
      <c r="BN669" s="67">
        <f>+IF(M669&gt;=BN$6,1,0)</f>
        <v>0</v>
      </c>
      <c r="BO669" s="67" t="str">
        <f>+IF(M669&gt;=BO$6,"YES","NO")</f>
        <v>NO</v>
      </c>
      <c r="BP669" s="67" t="str">
        <f>+IF(K669&gt;=BP$6,"YES","NO")</f>
        <v>NO</v>
      </c>
      <c r="BQ669" s="67" t="str">
        <f>+IF(ISERROR(VLOOKUP(E669,'[1]Hi Tech List (2020)'!$A$2:$B$84,1,FALSE)),"NO","YES")</f>
        <v>NO</v>
      </c>
      <c r="BR669" s="67" t="str">
        <f>IF(AL669&gt;=BR$6,"YES","NO")</f>
        <v>YES</v>
      </c>
      <c r="BS669" s="67" t="str">
        <f>IF(AB669&gt;BS$6,"YES","NO")</f>
        <v>NO</v>
      </c>
      <c r="BT669" s="67" t="str">
        <f>IF(AC669&gt;BT$6,"YES","NO")</f>
        <v>NO</v>
      </c>
      <c r="BU669" s="67" t="str">
        <f>IF(AD669&gt;BU$6,"YES","NO")</f>
        <v>NO</v>
      </c>
      <c r="BV669" s="67" t="str">
        <f>IF(OR(BS669="YES",BT669="YES",BU669="YES"),"YES","NO")</f>
        <v>NO</v>
      </c>
      <c r="BW669" s="67" t="str">
        <f>+IF(BE669=1,BE$8,IF(BF669=1,BF$8,IF(BG669=1,BG$8,IF(BH669=1,BH$8,BI$8))))</f>
        <v>&lt;$15</v>
      </c>
      <c r="BX669" s="67" t="str">
        <f>+IF(BJ669=1,BJ$8,IF(BK669=1,BK$8,IF(BL669=1,BL$8,IF(BM669=1,BM$8,BN$8))))</f>
        <v>&lt;$15</v>
      </c>
    </row>
    <row r="670" spans="1:76" hidden="1" x14ac:dyDescent="0.2">
      <c r="A670" s="77" t="str">
        <f t="shared" si="44"/>
        <v>51-0000</v>
      </c>
      <c r="B670" s="77" t="str">
        <f>VLOOKUP(A670,'[1]2- &amp; 3-digit SOC'!$A$1:$B$121,2,FALSE)</f>
        <v>Production Occupations</v>
      </c>
      <c r="C670" s="77" t="str">
        <f t="shared" si="45"/>
        <v>51-0000 Production Occupations</v>
      </c>
      <c r="D670" s="77" t="str">
        <f t="shared" si="46"/>
        <v>51-6000</v>
      </c>
      <c r="E670" s="77" t="str">
        <f>VLOOKUP(D670,'[1]2- &amp; 3-digit SOC'!$A$1:$B$121,2,FALSE)</f>
        <v>Textile, Apparel, and Furnishings Workers</v>
      </c>
      <c r="F670" s="77" t="str">
        <f t="shared" si="47"/>
        <v>51-6000 Textile, Apparel, and Furnishings Workers</v>
      </c>
      <c r="G670" s="77" t="s">
        <v>2082</v>
      </c>
      <c r="H670" s="77" t="s">
        <v>2083</v>
      </c>
      <c r="I670" s="77" t="s">
        <v>2084</v>
      </c>
      <c r="J670" s="78" t="str">
        <f>CONCATENATE(H670, " (", R670, ")")</f>
        <v>Tailors, Dressmakers, and Custom Sewers ($24,909)</v>
      </c>
      <c r="K670" s="70">
        <v>5.25249080634</v>
      </c>
      <c r="L670" s="70">
        <v>8.3772097960800007</v>
      </c>
      <c r="M670" s="70">
        <v>11.9757164251</v>
      </c>
      <c r="N670" s="70">
        <v>14.2801726178</v>
      </c>
      <c r="O670" s="70">
        <v>17.426539428600002</v>
      </c>
      <c r="P670" s="70">
        <v>23.590336799900001</v>
      </c>
      <c r="Q670" s="71">
        <v>24909.4901642</v>
      </c>
      <c r="R670" s="71" t="str">
        <f>TEXT(Q670, "$#,###")</f>
        <v>$24,909</v>
      </c>
      <c r="S670" s="68" t="s">
        <v>484</v>
      </c>
      <c r="T670" s="68" t="s">
        <v>8</v>
      </c>
      <c r="U670" s="68" t="s">
        <v>85</v>
      </c>
      <c r="V670" s="61">
        <v>1311.5186852300001</v>
      </c>
      <c r="W670" s="61">
        <v>1148.94890728</v>
      </c>
      <c r="X670" s="61">
        <f>W670-V670</f>
        <v>-162.56977795000012</v>
      </c>
      <c r="Y670" s="72">
        <f>X670/V670</f>
        <v>-0.12395536547120591</v>
      </c>
      <c r="Z670" s="61">
        <v>1148.94890728</v>
      </c>
      <c r="AA670" s="61">
        <v>1125.28821167</v>
      </c>
      <c r="AB670" s="61">
        <f>AA670-Z670</f>
        <v>-23.660695609999948</v>
      </c>
      <c r="AC670" s="72">
        <f>AB670/Z670</f>
        <v>-2.0593340104229554E-2</v>
      </c>
      <c r="AD670" s="61">
        <v>573.785237403</v>
      </c>
      <c r="AE670" s="61">
        <v>143.446309351</v>
      </c>
      <c r="AF670" s="61">
        <v>416.75317696299999</v>
      </c>
      <c r="AG670" s="61">
        <v>138.91772565400001</v>
      </c>
      <c r="AH670" s="62">
        <v>0.122</v>
      </c>
      <c r="AI670" s="61">
        <v>1163.3489221699999</v>
      </c>
      <c r="AJ670" s="61">
        <v>745.18341020800005</v>
      </c>
      <c r="AK670" s="63">
        <f>AJ670/AI670</f>
        <v>0.64055022186981192</v>
      </c>
      <c r="AL670" s="73">
        <v>113.1</v>
      </c>
      <c r="AM670" s="74">
        <v>1.131464</v>
      </c>
      <c r="AN670" s="74">
        <v>1.1277459999999999</v>
      </c>
      <c r="AO670" s="76" t="s">
        <v>90</v>
      </c>
      <c r="AP670" s="75">
        <v>1.11337147198E-2</v>
      </c>
      <c r="AQ670" s="75">
        <v>2.06651205516E-2</v>
      </c>
      <c r="AR670" s="75">
        <v>9.88972111476E-2</v>
      </c>
      <c r="AS670" s="75">
        <v>0.16499301294099999</v>
      </c>
      <c r="AT670" s="75">
        <v>0.22651268182600001</v>
      </c>
      <c r="AU670" s="75">
        <v>0.29376885376200002</v>
      </c>
      <c r="AV670" s="75">
        <v>0.18094060820800001</v>
      </c>
      <c r="AW670" s="61">
        <v>0</v>
      </c>
      <c r="AX670" s="61">
        <v>0</v>
      </c>
      <c r="AY670" s="61">
        <v>0</v>
      </c>
      <c r="AZ670" s="61">
        <v>0</v>
      </c>
      <c r="BA670" s="61">
        <v>0</v>
      </c>
      <c r="BB670" s="61">
        <f>SUM(AW670:BA670)</f>
        <v>0</v>
      </c>
      <c r="BC670" s="61">
        <f>BA670-AW670</f>
        <v>0</v>
      </c>
      <c r="BD670" s="62">
        <v>0</v>
      </c>
      <c r="BE670" s="67">
        <f>IF(K670&lt;BE$6,1,0)</f>
        <v>1</v>
      </c>
      <c r="BF670" s="67">
        <f>+IF(AND(K670&gt;=BF$5,K670&lt;BF$6),1,0)</f>
        <v>0</v>
      </c>
      <c r="BG670" s="67">
        <f>+IF(AND(K670&gt;=BG$5,K670&lt;BG$6),1,0)</f>
        <v>0</v>
      </c>
      <c r="BH670" s="67">
        <f>+IF(AND(K670&gt;=BH$5,K670&lt;BH$6),1,0)</f>
        <v>0</v>
      </c>
      <c r="BI670" s="67">
        <f>+IF(K670&gt;=BI$6,1,0)</f>
        <v>0</v>
      </c>
      <c r="BJ670" s="67">
        <f>IF(M670&lt;BJ$6,1,0)</f>
        <v>1</v>
      </c>
      <c r="BK670" s="67">
        <f>+IF(AND(M670&gt;=BK$5,M670&lt;BK$6),1,0)</f>
        <v>0</v>
      </c>
      <c r="BL670" s="67">
        <f>+IF(AND(M670&gt;=BL$5,M670&lt;BL$6),1,0)</f>
        <v>0</v>
      </c>
      <c r="BM670" s="67">
        <f>+IF(AND(M670&gt;=BM$5,M670&lt;BM$6),1,0)</f>
        <v>0</v>
      </c>
      <c r="BN670" s="67">
        <f>+IF(M670&gt;=BN$6,1,0)</f>
        <v>0</v>
      </c>
      <c r="BO670" s="67" t="str">
        <f>+IF(M670&gt;=BO$6,"YES","NO")</f>
        <v>NO</v>
      </c>
      <c r="BP670" s="67" t="str">
        <f>+IF(K670&gt;=BP$6,"YES","NO")</f>
        <v>NO</v>
      </c>
      <c r="BQ670" s="67" t="str">
        <f>+IF(ISERROR(VLOOKUP(E670,'[1]Hi Tech List (2020)'!$A$2:$B$84,1,FALSE)),"NO","YES")</f>
        <v>NO</v>
      </c>
      <c r="BR670" s="67" t="str">
        <f>IF(AL670&gt;=BR$6,"YES","NO")</f>
        <v>YES</v>
      </c>
      <c r="BS670" s="67" t="str">
        <f>IF(AB670&gt;BS$6,"YES","NO")</f>
        <v>NO</v>
      </c>
      <c r="BT670" s="67" t="str">
        <f>IF(AC670&gt;BT$6,"YES","NO")</f>
        <v>NO</v>
      </c>
      <c r="BU670" s="67" t="str">
        <f>IF(AD670&gt;BU$6,"YES","NO")</f>
        <v>YES</v>
      </c>
      <c r="BV670" s="67" t="str">
        <f>IF(OR(BS670="YES",BT670="YES",BU670="YES"),"YES","NO")</f>
        <v>YES</v>
      </c>
      <c r="BW670" s="67" t="str">
        <f>+IF(BE670=1,BE$8,IF(BF670=1,BF$8,IF(BG670=1,BG$8,IF(BH670=1,BH$8,BI$8))))</f>
        <v>&lt;$15</v>
      </c>
      <c r="BX670" s="67" t="str">
        <f>+IF(BJ670=1,BJ$8,IF(BK670=1,BK$8,IF(BL670=1,BL$8,IF(BM670=1,BM$8,BN$8))))</f>
        <v>&lt;$15</v>
      </c>
    </row>
    <row r="671" spans="1:76" ht="25.5" hidden="1" x14ac:dyDescent="0.2">
      <c r="A671" s="77" t="str">
        <f t="shared" si="44"/>
        <v>51-0000</v>
      </c>
      <c r="B671" s="77" t="str">
        <f>VLOOKUP(A671,'[1]2- &amp; 3-digit SOC'!$A$1:$B$121,2,FALSE)</f>
        <v>Production Occupations</v>
      </c>
      <c r="C671" s="77" t="str">
        <f t="shared" si="45"/>
        <v>51-0000 Production Occupations</v>
      </c>
      <c r="D671" s="77" t="str">
        <f t="shared" si="46"/>
        <v>51-6000</v>
      </c>
      <c r="E671" s="77" t="str">
        <f>VLOOKUP(D671,'[1]2- &amp; 3-digit SOC'!$A$1:$B$121,2,FALSE)</f>
        <v>Textile, Apparel, and Furnishings Workers</v>
      </c>
      <c r="F671" s="77" t="str">
        <f t="shared" si="47"/>
        <v>51-6000 Textile, Apparel, and Furnishings Workers</v>
      </c>
      <c r="G671" s="77" t="s">
        <v>2085</v>
      </c>
      <c r="H671" s="77" t="s">
        <v>2086</v>
      </c>
      <c r="I671" s="77" t="s">
        <v>2087</v>
      </c>
      <c r="J671" s="78" t="str">
        <f>CONCATENATE(H671, " (", R671, ")")</f>
        <v>Textile Bleaching and Dyeing Machine Operators and Tenders ($20,207)</v>
      </c>
      <c r="K671" s="70">
        <v>7.8879885952600004</v>
      </c>
      <c r="L671" s="70">
        <v>8.5944825910099993</v>
      </c>
      <c r="M671" s="70">
        <v>9.7149212291199998</v>
      </c>
      <c r="N671" s="70">
        <v>10.931224783499999</v>
      </c>
      <c r="O671" s="70">
        <v>11.867559826999999</v>
      </c>
      <c r="P671" s="70">
        <v>16.699981652999998</v>
      </c>
      <c r="Q671" s="71">
        <v>20207.036156599999</v>
      </c>
      <c r="R671" s="71" t="str">
        <f>TEXT(Q671, "$#,###")</f>
        <v>$20,207</v>
      </c>
      <c r="S671" s="68" t="s">
        <v>307</v>
      </c>
      <c r="T671" s="68" t="s">
        <v>8</v>
      </c>
      <c r="U671" s="68" t="s">
        <v>317</v>
      </c>
      <c r="V671" s="61">
        <v>25.432067038700001</v>
      </c>
      <c r="W671" s="61">
        <v>43.364228109800003</v>
      </c>
      <c r="X671" s="61">
        <f>W671-V671</f>
        <v>17.932161071100001</v>
      </c>
      <c r="Y671" s="72">
        <f>X671/V671</f>
        <v>0.70510041687970604</v>
      </c>
      <c r="Z671" s="61">
        <v>43.364228109800003</v>
      </c>
      <c r="AA671" s="61">
        <v>44.7473247183</v>
      </c>
      <c r="AB671" s="61">
        <f>AA671-Z671</f>
        <v>1.3830966084999972</v>
      </c>
      <c r="AC671" s="72">
        <f>AB671/Z671</f>
        <v>3.1894874388123315E-2</v>
      </c>
      <c r="AD671" s="61">
        <v>24.4216404069</v>
      </c>
      <c r="AE671" s="61">
        <v>6.1054101017100004</v>
      </c>
      <c r="AF671" s="61">
        <v>15.258335110699999</v>
      </c>
      <c r="AG671" s="61">
        <v>5.0861117035600003</v>
      </c>
      <c r="AH671" s="76">
        <v>0.11700000000000001</v>
      </c>
      <c r="AI671" s="61">
        <v>43.6524839832</v>
      </c>
      <c r="AJ671" s="61">
        <v>36.465376248799998</v>
      </c>
      <c r="AK671" s="63">
        <f>AJ671/AI671</f>
        <v>0.83535627119945766</v>
      </c>
      <c r="AL671" s="73">
        <v>113.5</v>
      </c>
      <c r="AM671" s="74">
        <v>0.20786099999999999</v>
      </c>
      <c r="AN671" s="74">
        <v>0.22592699999999999</v>
      </c>
      <c r="AO671" s="75">
        <v>3.3142984441599998E-3</v>
      </c>
      <c r="AP671" s="76" t="s">
        <v>90</v>
      </c>
      <c r="AQ671" s="76" t="s">
        <v>90</v>
      </c>
      <c r="AR671" s="75">
        <v>0.272269746107</v>
      </c>
      <c r="AS671" s="76" t="s">
        <v>90</v>
      </c>
      <c r="AT671" s="76" t="s">
        <v>90</v>
      </c>
      <c r="AU671" s="76" t="s">
        <v>90</v>
      </c>
      <c r="AV671" s="76" t="s">
        <v>90</v>
      </c>
      <c r="AW671" s="61">
        <v>0</v>
      </c>
      <c r="AX671" s="61">
        <v>0</v>
      </c>
      <c r="AY671" s="61">
        <v>0</v>
      </c>
      <c r="AZ671" s="61">
        <v>0</v>
      </c>
      <c r="BA671" s="61">
        <v>0</v>
      </c>
      <c r="BB671" s="61">
        <f>SUM(AW671:BA671)</f>
        <v>0</v>
      </c>
      <c r="BC671" s="61">
        <f>BA671-AW671</f>
        <v>0</v>
      </c>
      <c r="BD671" s="62">
        <v>0</v>
      </c>
      <c r="BE671" s="67">
        <f>IF(K671&lt;BE$6,1,0)</f>
        <v>1</v>
      </c>
      <c r="BF671" s="67">
        <f>+IF(AND(K671&gt;=BF$5,K671&lt;BF$6),1,0)</f>
        <v>0</v>
      </c>
      <c r="BG671" s="67">
        <f>+IF(AND(K671&gt;=BG$5,K671&lt;BG$6),1,0)</f>
        <v>0</v>
      </c>
      <c r="BH671" s="67">
        <f>+IF(AND(K671&gt;=BH$5,K671&lt;BH$6),1,0)</f>
        <v>0</v>
      </c>
      <c r="BI671" s="67">
        <f>+IF(K671&gt;=BI$6,1,0)</f>
        <v>0</v>
      </c>
      <c r="BJ671" s="67">
        <f>IF(M671&lt;BJ$6,1,0)</f>
        <v>1</v>
      </c>
      <c r="BK671" s="67">
        <f>+IF(AND(M671&gt;=BK$5,M671&lt;BK$6),1,0)</f>
        <v>0</v>
      </c>
      <c r="BL671" s="67">
        <f>+IF(AND(M671&gt;=BL$5,M671&lt;BL$6),1,0)</f>
        <v>0</v>
      </c>
      <c r="BM671" s="67">
        <f>+IF(AND(M671&gt;=BM$5,M671&lt;BM$6),1,0)</f>
        <v>0</v>
      </c>
      <c r="BN671" s="67">
        <f>+IF(M671&gt;=BN$6,1,0)</f>
        <v>0</v>
      </c>
      <c r="BO671" s="67" t="str">
        <f>+IF(M671&gt;=BO$6,"YES","NO")</f>
        <v>NO</v>
      </c>
      <c r="BP671" s="67" t="str">
        <f>+IF(K671&gt;=BP$6,"YES","NO")</f>
        <v>NO</v>
      </c>
      <c r="BQ671" s="67" t="str">
        <f>+IF(ISERROR(VLOOKUP(E671,'[1]Hi Tech List (2020)'!$A$2:$B$84,1,FALSE)),"NO","YES")</f>
        <v>NO</v>
      </c>
      <c r="BR671" s="67" t="str">
        <f>IF(AL671&gt;=BR$6,"YES","NO")</f>
        <v>YES</v>
      </c>
      <c r="BS671" s="67" t="str">
        <f>IF(AB671&gt;BS$6,"YES","NO")</f>
        <v>NO</v>
      </c>
      <c r="BT671" s="67" t="str">
        <f>IF(AC671&gt;BT$6,"YES","NO")</f>
        <v>NO</v>
      </c>
      <c r="BU671" s="67" t="str">
        <f>IF(AD671&gt;BU$6,"YES","NO")</f>
        <v>NO</v>
      </c>
      <c r="BV671" s="67" t="str">
        <f>IF(OR(BS671="YES",BT671="YES",BU671="YES"),"YES","NO")</f>
        <v>NO</v>
      </c>
      <c r="BW671" s="67" t="str">
        <f>+IF(BE671=1,BE$8,IF(BF671=1,BF$8,IF(BG671=1,BG$8,IF(BH671=1,BH$8,BI$8))))</f>
        <v>&lt;$15</v>
      </c>
      <c r="BX671" s="67" t="str">
        <f>+IF(BJ671=1,BJ$8,IF(BK671=1,BK$8,IF(BL671=1,BL$8,IF(BM671=1,BM$8,BN$8))))</f>
        <v>&lt;$15</v>
      </c>
    </row>
    <row r="672" spans="1:76" ht="25.5" hidden="1" x14ac:dyDescent="0.2">
      <c r="A672" s="77" t="str">
        <f t="shared" si="44"/>
        <v>51-0000</v>
      </c>
      <c r="B672" s="77" t="str">
        <f>VLOOKUP(A672,'[1]2- &amp; 3-digit SOC'!$A$1:$B$121,2,FALSE)</f>
        <v>Production Occupations</v>
      </c>
      <c r="C672" s="77" t="str">
        <f t="shared" si="45"/>
        <v>51-0000 Production Occupations</v>
      </c>
      <c r="D672" s="77" t="str">
        <f t="shared" si="46"/>
        <v>51-6000</v>
      </c>
      <c r="E672" s="77" t="str">
        <f>VLOOKUP(D672,'[1]2- &amp; 3-digit SOC'!$A$1:$B$121,2,FALSE)</f>
        <v>Textile, Apparel, and Furnishings Workers</v>
      </c>
      <c r="F672" s="77" t="str">
        <f t="shared" si="47"/>
        <v>51-6000 Textile, Apparel, and Furnishings Workers</v>
      </c>
      <c r="G672" s="77" t="s">
        <v>2088</v>
      </c>
      <c r="H672" s="77" t="s">
        <v>2089</v>
      </c>
      <c r="I672" s="77" t="s">
        <v>2090</v>
      </c>
      <c r="J672" s="78" t="str">
        <f>CONCATENATE(H672, " (", R672, ")")</f>
        <v>Textile Cutting Machine Setters, Operators, and Tenders ($22,742)</v>
      </c>
      <c r="K672" s="70">
        <v>7.98344092488</v>
      </c>
      <c r="L672" s="70">
        <v>8.9103008325299999</v>
      </c>
      <c r="M672" s="70">
        <v>10.9336433045</v>
      </c>
      <c r="N672" s="70">
        <v>11.724923583600001</v>
      </c>
      <c r="O672" s="70">
        <v>14.048720001</v>
      </c>
      <c r="P672" s="70">
        <v>17.495102210799999</v>
      </c>
      <c r="Q672" s="71">
        <v>22741.978073400001</v>
      </c>
      <c r="R672" s="71" t="str">
        <f>TEXT(Q672, "$#,###")</f>
        <v>$22,742</v>
      </c>
      <c r="S672" s="68" t="s">
        <v>307</v>
      </c>
      <c r="T672" s="68" t="s">
        <v>8</v>
      </c>
      <c r="U672" s="68" t="s">
        <v>85</v>
      </c>
      <c r="V672" s="61">
        <v>248.29750850100001</v>
      </c>
      <c r="W672" s="61">
        <v>290.789425628</v>
      </c>
      <c r="X672" s="61">
        <f>W672-V672</f>
        <v>42.491917126999994</v>
      </c>
      <c r="Y672" s="72">
        <f>X672/V672</f>
        <v>0.17113307895648441</v>
      </c>
      <c r="Z672" s="61">
        <v>290.789425628</v>
      </c>
      <c r="AA672" s="61">
        <v>294.095724045</v>
      </c>
      <c r="AB672" s="61">
        <f>AA672-Z672</f>
        <v>3.3062984169999936</v>
      </c>
      <c r="AC672" s="72">
        <f>AB672/Z672</f>
        <v>1.1370077883195322E-2</v>
      </c>
      <c r="AD672" s="61">
        <v>106.516296755</v>
      </c>
      <c r="AE672" s="61">
        <v>26.629074188899999</v>
      </c>
      <c r="AF672" s="61">
        <v>71.877897669500001</v>
      </c>
      <c r="AG672" s="61">
        <v>23.959299223199999</v>
      </c>
      <c r="AH672" s="62">
        <v>8.2000000000000003E-2</v>
      </c>
      <c r="AI672" s="61">
        <v>288.43968158500002</v>
      </c>
      <c r="AJ672" s="61">
        <v>145.11110250199999</v>
      </c>
      <c r="AK672" s="63">
        <f>AJ672/AI672</f>
        <v>0.50308994138602026</v>
      </c>
      <c r="AL672" s="73">
        <v>119.3</v>
      </c>
      <c r="AM672" s="74">
        <v>0.92852800000000002</v>
      </c>
      <c r="AN672" s="74">
        <v>0.93759599999999998</v>
      </c>
      <c r="AO672" s="76" t="s">
        <v>90</v>
      </c>
      <c r="AP672" s="76" t="s">
        <v>90</v>
      </c>
      <c r="AQ672" s="75">
        <v>3.6098728024500003E-2</v>
      </c>
      <c r="AR672" s="75">
        <v>0.201367441792</v>
      </c>
      <c r="AS672" s="75">
        <v>0.21305952303799999</v>
      </c>
      <c r="AT672" s="75">
        <v>0.23089878399899999</v>
      </c>
      <c r="AU672" s="75">
        <v>0.209087277333</v>
      </c>
      <c r="AV672" s="75">
        <v>6.4063570018900007E-2</v>
      </c>
      <c r="AW672" s="61">
        <v>0</v>
      </c>
      <c r="AX672" s="61">
        <v>0</v>
      </c>
      <c r="AY672" s="61">
        <v>0</v>
      </c>
      <c r="AZ672" s="61">
        <v>0</v>
      </c>
      <c r="BA672" s="61">
        <v>0</v>
      </c>
      <c r="BB672" s="61">
        <f>SUM(AW672:BA672)</f>
        <v>0</v>
      </c>
      <c r="BC672" s="61">
        <f>BA672-AW672</f>
        <v>0</v>
      </c>
      <c r="BD672" s="62">
        <v>0</v>
      </c>
      <c r="BE672" s="67">
        <f>IF(K672&lt;BE$6,1,0)</f>
        <v>1</v>
      </c>
      <c r="BF672" s="67">
        <f>+IF(AND(K672&gt;=BF$5,K672&lt;BF$6),1,0)</f>
        <v>0</v>
      </c>
      <c r="BG672" s="67">
        <f>+IF(AND(K672&gt;=BG$5,K672&lt;BG$6),1,0)</f>
        <v>0</v>
      </c>
      <c r="BH672" s="67">
        <f>+IF(AND(K672&gt;=BH$5,K672&lt;BH$6),1,0)</f>
        <v>0</v>
      </c>
      <c r="BI672" s="67">
        <f>+IF(K672&gt;=BI$6,1,0)</f>
        <v>0</v>
      </c>
      <c r="BJ672" s="67">
        <f>IF(M672&lt;BJ$6,1,0)</f>
        <v>1</v>
      </c>
      <c r="BK672" s="67">
        <f>+IF(AND(M672&gt;=BK$5,M672&lt;BK$6),1,0)</f>
        <v>0</v>
      </c>
      <c r="BL672" s="67">
        <f>+IF(AND(M672&gt;=BL$5,M672&lt;BL$6),1,0)</f>
        <v>0</v>
      </c>
      <c r="BM672" s="67">
        <f>+IF(AND(M672&gt;=BM$5,M672&lt;BM$6),1,0)</f>
        <v>0</v>
      </c>
      <c r="BN672" s="67">
        <f>+IF(M672&gt;=BN$6,1,0)</f>
        <v>0</v>
      </c>
      <c r="BO672" s="67" t="str">
        <f>+IF(M672&gt;=BO$6,"YES","NO")</f>
        <v>NO</v>
      </c>
      <c r="BP672" s="67" t="str">
        <f>+IF(K672&gt;=BP$6,"YES","NO")</f>
        <v>NO</v>
      </c>
      <c r="BQ672" s="67" t="str">
        <f>+IF(ISERROR(VLOOKUP(E672,'[1]Hi Tech List (2020)'!$A$2:$B$84,1,FALSE)),"NO","YES")</f>
        <v>NO</v>
      </c>
      <c r="BR672" s="67" t="str">
        <f>IF(AL672&gt;=BR$6,"YES","NO")</f>
        <v>YES</v>
      </c>
      <c r="BS672" s="67" t="str">
        <f>IF(AB672&gt;BS$6,"YES","NO")</f>
        <v>NO</v>
      </c>
      <c r="BT672" s="67" t="str">
        <f>IF(AC672&gt;BT$6,"YES","NO")</f>
        <v>NO</v>
      </c>
      <c r="BU672" s="67" t="str">
        <f>IF(AD672&gt;BU$6,"YES","NO")</f>
        <v>YES</v>
      </c>
      <c r="BV672" s="67" t="str">
        <f>IF(OR(BS672="YES",BT672="YES",BU672="YES"),"YES","NO")</f>
        <v>YES</v>
      </c>
      <c r="BW672" s="67" t="str">
        <f>+IF(BE672=1,BE$8,IF(BF672=1,BF$8,IF(BG672=1,BG$8,IF(BH672=1,BH$8,BI$8))))</f>
        <v>&lt;$15</v>
      </c>
      <c r="BX672" s="67" t="str">
        <f>+IF(BJ672=1,BJ$8,IF(BK672=1,BK$8,IF(BL672=1,BL$8,IF(BM672=1,BM$8,BN$8))))</f>
        <v>&lt;$15</v>
      </c>
    </row>
    <row r="673" spans="1:76" ht="25.5" hidden="1" x14ac:dyDescent="0.2">
      <c r="A673" s="77" t="str">
        <f t="shared" si="44"/>
        <v>51-0000</v>
      </c>
      <c r="B673" s="77" t="str">
        <f>VLOOKUP(A673,'[1]2- &amp; 3-digit SOC'!$A$1:$B$121,2,FALSE)</f>
        <v>Production Occupations</v>
      </c>
      <c r="C673" s="77" t="str">
        <f t="shared" si="45"/>
        <v>51-0000 Production Occupations</v>
      </c>
      <c r="D673" s="77" t="str">
        <f t="shared" si="46"/>
        <v>51-6000</v>
      </c>
      <c r="E673" s="77" t="str">
        <f>VLOOKUP(D673,'[1]2- &amp; 3-digit SOC'!$A$1:$B$121,2,FALSE)</f>
        <v>Textile, Apparel, and Furnishings Workers</v>
      </c>
      <c r="F673" s="77" t="str">
        <f t="shared" si="47"/>
        <v>51-6000 Textile, Apparel, and Furnishings Workers</v>
      </c>
      <c r="G673" s="77" t="s">
        <v>2091</v>
      </c>
      <c r="H673" s="77" t="s">
        <v>2092</v>
      </c>
      <c r="I673" s="77" t="s">
        <v>2093</v>
      </c>
      <c r="J673" s="78" t="str">
        <f>CONCATENATE(H673, " (", R673, ")")</f>
        <v>Textile Knitting and Weaving Machine Setters, Operators, and Tenders ($30,576)</v>
      </c>
      <c r="K673" s="70">
        <v>9.9585470935899991</v>
      </c>
      <c r="L673" s="70">
        <v>11.543688578699999</v>
      </c>
      <c r="M673" s="70">
        <v>14.6998647319</v>
      </c>
      <c r="N673" s="70">
        <v>15.2136115299</v>
      </c>
      <c r="O673" s="70">
        <v>18.291432045400001</v>
      </c>
      <c r="P673" s="70">
        <v>21.978634017000001</v>
      </c>
      <c r="Q673" s="71">
        <v>30575.718642299998</v>
      </c>
      <c r="R673" s="71" t="str">
        <f>TEXT(Q673, "$#,###")</f>
        <v>$30,576</v>
      </c>
      <c r="S673" s="68" t="s">
        <v>307</v>
      </c>
      <c r="T673" s="68" t="s">
        <v>8</v>
      </c>
      <c r="U673" s="68" t="s">
        <v>317</v>
      </c>
      <c r="V673" s="61">
        <v>140.65496015900001</v>
      </c>
      <c r="W673" s="61">
        <v>120.643015762</v>
      </c>
      <c r="X673" s="61">
        <f>W673-V673</f>
        <v>-20.011944397000008</v>
      </c>
      <c r="Y673" s="72">
        <f>X673/V673</f>
        <v>-0.14227684807118063</v>
      </c>
      <c r="Z673" s="61">
        <v>120.643015762</v>
      </c>
      <c r="AA673" s="61">
        <v>126.081378082</v>
      </c>
      <c r="AB673" s="61">
        <f>AA673-Z673</f>
        <v>5.438362319999996</v>
      </c>
      <c r="AC673" s="72">
        <f>AB673/Z673</f>
        <v>4.5078136398120153E-2</v>
      </c>
      <c r="AD673" s="61">
        <v>67.072953720399994</v>
      </c>
      <c r="AE673" s="61">
        <v>16.768238430099998</v>
      </c>
      <c r="AF673" s="61">
        <v>42.700967439700001</v>
      </c>
      <c r="AG673" s="61">
        <v>14.2336558132</v>
      </c>
      <c r="AH673" s="62">
        <v>0.11600000000000001</v>
      </c>
      <c r="AI673" s="61">
        <v>118.150590147</v>
      </c>
      <c r="AJ673" s="61">
        <v>114.969305304</v>
      </c>
      <c r="AK673" s="63">
        <f>AJ673/AI673</f>
        <v>0.97307432117738957</v>
      </c>
      <c r="AL673" s="73">
        <v>116.5</v>
      </c>
      <c r="AM673" s="74">
        <v>0.244451</v>
      </c>
      <c r="AN673" s="74">
        <v>0.26142599999999999</v>
      </c>
      <c r="AO673" s="76" t="s">
        <v>90</v>
      </c>
      <c r="AP673" s="76" t="s">
        <v>90</v>
      </c>
      <c r="AQ673" s="76" t="s">
        <v>90</v>
      </c>
      <c r="AR673" s="75">
        <v>0.21153784576000001</v>
      </c>
      <c r="AS673" s="75">
        <v>0.21420660201399999</v>
      </c>
      <c r="AT673" s="75">
        <v>0.26465553442500001</v>
      </c>
      <c r="AU673" s="75">
        <v>0.191968349732</v>
      </c>
      <c r="AV673" s="76" t="s">
        <v>90</v>
      </c>
      <c r="AW673" s="61">
        <v>0</v>
      </c>
      <c r="AX673" s="61">
        <v>0</v>
      </c>
      <c r="AY673" s="61">
        <v>0</v>
      </c>
      <c r="AZ673" s="61">
        <v>0</v>
      </c>
      <c r="BA673" s="61">
        <v>0</v>
      </c>
      <c r="BB673" s="61">
        <f>SUM(AW673:BA673)</f>
        <v>0</v>
      </c>
      <c r="BC673" s="61">
        <f>BA673-AW673</f>
        <v>0</v>
      </c>
      <c r="BD673" s="62">
        <v>0</v>
      </c>
      <c r="BE673" s="67">
        <f>IF(K673&lt;BE$6,1,0)</f>
        <v>1</v>
      </c>
      <c r="BF673" s="67">
        <f>+IF(AND(K673&gt;=BF$5,K673&lt;BF$6),1,0)</f>
        <v>0</v>
      </c>
      <c r="BG673" s="67">
        <f>+IF(AND(K673&gt;=BG$5,K673&lt;BG$6),1,0)</f>
        <v>0</v>
      </c>
      <c r="BH673" s="67">
        <f>+IF(AND(K673&gt;=BH$5,K673&lt;BH$6),1,0)</f>
        <v>0</v>
      </c>
      <c r="BI673" s="67">
        <f>+IF(K673&gt;=BI$6,1,0)</f>
        <v>0</v>
      </c>
      <c r="BJ673" s="67">
        <f>IF(M673&lt;BJ$6,1,0)</f>
        <v>1</v>
      </c>
      <c r="BK673" s="67">
        <f>+IF(AND(M673&gt;=BK$5,M673&lt;BK$6),1,0)</f>
        <v>0</v>
      </c>
      <c r="BL673" s="67">
        <f>+IF(AND(M673&gt;=BL$5,M673&lt;BL$6),1,0)</f>
        <v>0</v>
      </c>
      <c r="BM673" s="67">
        <f>+IF(AND(M673&gt;=BM$5,M673&lt;BM$6),1,0)</f>
        <v>0</v>
      </c>
      <c r="BN673" s="67">
        <f>+IF(M673&gt;=BN$6,1,0)</f>
        <v>0</v>
      </c>
      <c r="BO673" s="67" t="str">
        <f>+IF(M673&gt;=BO$6,"YES","NO")</f>
        <v>NO</v>
      </c>
      <c r="BP673" s="67" t="str">
        <f>+IF(K673&gt;=BP$6,"YES","NO")</f>
        <v>NO</v>
      </c>
      <c r="BQ673" s="67" t="str">
        <f>+IF(ISERROR(VLOOKUP(E673,'[1]Hi Tech List (2020)'!$A$2:$B$84,1,FALSE)),"NO","YES")</f>
        <v>NO</v>
      </c>
      <c r="BR673" s="67" t="str">
        <f>IF(AL673&gt;=BR$6,"YES","NO")</f>
        <v>YES</v>
      </c>
      <c r="BS673" s="67" t="str">
        <f>IF(AB673&gt;BS$6,"YES","NO")</f>
        <v>NO</v>
      </c>
      <c r="BT673" s="67" t="str">
        <f>IF(AC673&gt;BT$6,"YES","NO")</f>
        <v>NO</v>
      </c>
      <c r="BU673" s="67" t="str">
        <f>IF(AD673&gt;BU$6,"YES","NO")</f>
        <v>NO</v>
      </c>
      <c r="BV673" s="67" t="str">
        <f>IF(OR(BS673="YES",BT673="YES",BU673="YES"),"YES","NO")</f>
        <v>NO</v>
      </c>
      <c r="BW673" s="67" t="str">
        <f>+IF(BE673=1,BE$8,IF(BF673=1,BF$8,IF(BG673=1,BG$8,IF(BH673=1,BH$8,BI$8))))</f>
        <v>&lt;$15</v>
      </c>
      <c r="BX673" s="67" t="str">
        <f>+IF(BJ673=1,BJ$8,IF(BK673=1,BK$8,IF(BL673=1,BL$8,IF(BM673=1,BM$8,BN$8))))</f>
        <v>&lt;$15</v>
      </c>
    </row>
    <row r="674" spans="1:76" ht="25.5" hidden="1" x14ac:dyDescent="0.2">
      <c r="A674" s="77" t="str">
        <f t="shared" si="44"/>
        <v>51-0000</v>
      </c>
      <c r="B674" s="77" t="str">
        <f>VLOOKUP(A674,'[1]2- &amp; 3-digit SOC'!$A$1:$B$121,2,FALSE)</f>
        <v>Production Occupations</v>
      </c>
      <c r="C674" s="77" t="str">
        <f t="shared" si="45"/>
        <v>51-0000 Production Occupations</v>
      </c>
      <c r="D674" s="77" t="str">
        <f t="shared" si="46"/>
        <v>51-6000</v>
      </c>
      <c r="E674" s="77" t="str">
        <f>VLOOKUP(D674,'[1]2- &amp; 3-digit SOC'!$A$1:$B$121,2,FALSE)</f>
        <v>Textile, Apparel, and Furnishings Workers</v>
      </c>
      <c r="F674" s="77" t="str">
        <f t="shared" si="47"/>
        <v>51-6000 Textile, Apparel, and Furnishings Workers</v>
      </c>
      <c r="G674" s="77" t="s">
        <v>2094</v>
      </c>
      <c r="H674" s="77" t="s">
        <v>2095</v>
      </c>
      <c r="I674" s="77" t="s">
        <v>2096</v>
      </c>
      <c r="J674" s="78" t="str">
        <f>CONCATENATE(H674, " (", R674, ")")</f>
        <v>Textile Winding, Twisting, and Drawing Out Machine Setters, Operators, and Tenders ($19,381)</v>
      </c>
      <c r="K674" s="70">
        <v>7.7778698690899999</v>
      </c>
      <c r="L674" s="70">
        <v>8.3641395358100006</v>
      </c>
      <c r="M674" s="70">
        <v>9.3177367887300004</v>
      </c>
      <c r="N674" s="70">
        <v>9.7526880817499997</v>
      </c>
      <c r="O674" s="70">
        <v>10.986713889000001</v>
      </c>
      <c r="P674" s="70">
        <v>12.6943606059</v>
      </c>
      <c r="Q674" s="71">
        <v>19380.892520599999</v>
      </c>
      <c r="R674" s="71" t="str">
        <f>TEXT(Q674, "$#,###")</f>
        <v>$19,381</v>
      </c>
      <c r="S674" s="68" t="s">
        <v>307</v>
      </c>
      <c r="T674" s="68" t="s">
        <v>8</v>
      </c>
      <c r="U674" s="68" t="s">
        <v>85</v>
      </c>
      <c r="V674" s="61">
        <v>67.989366486899996</v>
      </c>
      <c r="W674" s="61">
        <v>63.948498346900003</v>
      </c>
      <c r="X674" s="61">
        <f>W674-V674</f>
        <v>-4.0408681399999935</v>
      </c>
      <c r="Y674" s="72">
        <f>X674/V674</f>
        <v>-5.9433825446492089E-2</v>
      </c>
      <c r="Z674" s="61">
        <v>63.948498346900003</v>
      </c>
      <c r="AA674" s="61">
        <v>72.163874935099997</v>
      </c>
      <c r="AB674" s="61">
        <f>AA674-Z674</f>
        <v>8.2153765881999945</v>
      </c>
      <c r="AC674" s="72">
        <f>AB674/Z674</f>
        <v>0.12846863961737182</v>
      </c>
      <c r="AD674" s="61">
        <v>32.963737321700002</v>
      </c>
      <c r="AE674" s="61">
        <v>8.24093433044</v>
      </c>
      <c r="AF674" s="61">
        <v>17.1490312287</v>
      </c>
      <c r="AG674" s="61">
        <v>5.7163437429000004</v>
      </c>
      <c r="AH674" s="76">
        <v>8.5000000000000006E-2</v>
      </c>
      <c r="AI674" s="61">
        <v>60.627493259799998</v>
      </c>
      <c r="AJ674" s="61">
        <v>47.494228416200002</v>
      </c>
      <c r="AK674" s="63">
        <f>AJ674/AI674</f>
        <v>0.78337773611517247</v>
      </c>
      <c r="AL674" s="73">
        <v>112.8</v>
      </c>
      <c r="AM674" s="74">
        <v>8.6669999999999997E-2</v>
      </c>
      <c r="AN674" s="74">
        <v>9.9160999999999999E-2</v>
      </c>
      <c r="AO674" s="76" t="s">
        <v>90</v>
      </c>
      <c r="AP674" s="76" t="s">
        <v>90</v>
      </c>
      <c r="AQ674" s="76" t="s">
        <v>90</v>
      </c>
      <c r="AR674" s="75">
        <v>0.20136785778899999</v>
      </c>
      <c r="AS674" s="75">
        <v>0.21521317672900001</v>
      </c>
      <c r="AT674" s="75">
        <v>0.238848084085</v>
      </c>
      <c r="AU674" s="75">
        <v>0.20728916508199999</v>
      </c>
      <c r="AV674" s="76" t="s">
        <v>90</v>
      </c>
      <c r="AW674" s="61">
        <v>0</v>
      </c>
      <c r="AX674" s="61">
        <v>0</v>
      </c>
      <c r="AY674" s="61">
        <v>0</v>
      </c>
      <c r="AZ674" s="61">
        <v>0</v>
      </c>
      <c r="BA674" s="61">
        <v>0</v>
      </c>
      <c r="BB674" s="61">
        <f>SUM(AW674:BA674)</f>
        <v>0</v>
      </c>
      <c r="BC674" s="61">
        <f>BA674-AW674</f>
        <v>0</v>
      </c>
      <c r="BD674" s="62">
        <v>0</v>
      </c>
      <c r="BE674" s="67">
        <f>IF(K674&lt;BE$6,1,0)</f>
        <v>1</v>
      </c>
      <c r="BF674" s="67">
        <f>+IF(AND(K674&gt;=BF$5,K674&lt;BF$6),1,0)</f>
        <v>0</v>
      </c>
      <c r="BG674" s="67">
        <f>+IF(AND(K674&gt;=BG$5,K674&lt;BG$6),1,0)</f>
        <v>0</v>
      </c>
      <c r="BH674" s="67">
        <f>+IF(AND(K674&gt;=BH$5,K674&lt;BH$6),1,0)</f>
        <v>0</v>
      </c>
      <c r="BI674" s="67">
        <f>+IF(K674&gt;=BI$6,1,0)</f>
        <v>0</v>
      </c>
      <c r="BJ674" s="67">
        <f>IF(M674&lt;BJ$6,1,0)</f>
        <v>1</v>
      </c>
      <c r="BK674" s="67">
        <f>+IF(AND(M674&gt;=BK$5,M674&lt;BK$6),1,0)</f>
        <v>0</v>
      </c>
      <c r="BL674" s="67">
        <f>+IF(AND(M674&gt;=BL$5,M674&lt;BL$6),1,0)</f>
        <v>0</v>
      </c>
      <c r="BM674" s="67">
        <f>+IF(AND(M674&gt;=BM$5,M674&lt;BM$6),1,0)</f>
        <v>0</v>
      </c>
      <c r="BN674" s="67">
        <f>+IF(M674&gt;=BN$6,1,0)</f>
        <v>0</v>
      </c>
      <c r="BO674" s="67" t="str">
        <f>+IF(M674&gt;=BO$6,"YES","NO")</f>
        <v>NO</v>
      </c>
      <c r="BP674" s="67" t="str">
        <f>+IF(K674&gt;=BP$6,"YES","NO")</f>
        <v>NO</v>
      </c>
      <c r="BQ674" s="67" t="str">
        <f>+IF(ISERROR(VLOOKUP(E674,'[1]Hi Tech List (2020)'!$A$2:$B$84,1,FALSE)),"NO","YES")</f>
        <v>NO</v>
      </c>
      <c r="BR674" s="67" t="str">
        <f>IF(AL674&gt;=BR$6,"YES","NO")</f>
        <v>YES</v>
      </c>
      <c r="BS674" s="67" t="str">
        <f>IF(AB674&gt;BS$6,"YES","NO")</f>
        <v>NO</v>
      </c>
      <c r="BT674" s="67" t="str">
        <f>IF(AC674&gt;BT$6,"YES","NO")</f>
        <v>NO</v>
      </c>
      <c r="BU674" s="67" t="str">
        <f>IF(AD674&gt;BU$6,"YES","NO")</f>
        <v>NO</v>
      </c>
      <c r="BV674" s="67" t="str">
        <f>IF(OR(BS674="YES",BT674="YES",BU674="YES"),"YES","NO")</f>
        <v>NO</v>
      </c>
      <c r="BW674" s="67" t="str">
        <f>+IF(BE674=1,BE$8,IF(BF674=1,BF$8,IF(BG674=1,BG$8,IF(BH674=1,BH$8,BI$8))))</f>
        <v>&lt;$15</v>
      </c>
      <c r="BX674" s="67" t="str">
        <f>+IF(BJ674=1,BJ$8,IF(BK674=1,BK$8,IF(BL674=1,BL$8,IF(BM674=1,BM$8,BN$8))))</f>
        <v>&lt;$15</v>
      </c>
    </row>
    <row r="675" spans="1:76" ht="25.5" hidden="1" x14ac:dyDescent="0.2">
      <c r="A675" s="77" t="str">
        <f t="shared" si="44"/>
        <v>51-0000</v>
      </c>
      <c r="B675" s="77" t="str">
        <f>VLOOKUP(A675,'[1]2- &amp; 3-digit SOC'!$A$1:$B$121,2,FALSE)</f>
        <v>Production Occupations</v>
      </c>
      <c r="C675" s="77" t="str">
        <f t="shared" si="45"/>
        <v>51-0000 Production Occupations</v>
      </c>
      <c r="D675" s="77" t="str">
        <f t="shared" si="46"/>
        <v>51-6000</v>
      </c>
      <c r="E675" s="77" t="str">
        <f>VLOOKUP(D675,'[1]2- &amp; 3-digit SOC'!$A$1:$B$121,2,FALSE)</f>
        <v>Textile, Apparel, and Furnishings Workers</v>
      </c>
      <c r="F675" s="77" t="str">
        <f t="shared" si="47"/>
        <v>51-6000 Textile, Apparel, and Furnishings Workers</v>
      </c>
      <c r="G675" s="77" t="s">
        <v>2097</v>
      </c>
      <c r="H675" s="77" t="s">
        <v>2098</v>
      </c>
      <c r="I675" s="77" t="s">
        <v>2099</v>
      </c>
      <c r="J675" s="78" t="str">
        <f>CONCATENATE(H675, " (", R675, ")")</f>
        <v>Extruding and Forming Machine Setters, Operators, and Tenders, Synthetic and Glass Fibers ($34,296)</v>
      </c>
      <c r="K675" s="70">
        <v>12.484212542</v>
      </c>
      <c r="L675" s="70">
        <v>13.9468238764</v>
      </c>
      <c r="M675" s="70">
        <v>16.488353330599999</v>
      </c>
      <c r="N675" s="70">
        <v>17.198764034300002</v>
      </c>
      <c r="O675" s="70">
        <v>20.145747778400001</v>
      </c>
      <c r="P675" s="70">
        <v>23.666883577499998</v>
      </c>
      <c r="Q675" s="71">
        <v>34295.774927600003</v>
      </c>
      <c r="R675" s="71" t="str">
        <f>TEXT(Q675, "$#,###")</f>
        <v>$34,296</v>
      </c>
      <c r="S675" s="68" t="s">
        <v>307</v>
      </c>
      <c r="T675" s="68" t="s">
        <v>8</v>
      </c>
      <c r="U675" s="68" t="s">
        <v>85</v>
      </c>
      <c r="V675" s="61">
        <v>377.47132987399999</v>
      </c>
      <c r="W675" s="61">
        <v>397.68807407999998</v>
      </c>
      <c r="X675" s="61">
        <f>W675-V675</f>
        <v>20.216744205999987</v>
      </c>
      <c r="Y675" s="72">
        <f>X675/V675</f>
        <v>5.3558356902889397E-2</v>
      </c>
      <c r="Z675" s="61">
        <v>397.68807407999998</v>
      </c>
      <c r="AA675" s="61">
        <v>397.52471041799998</v>
      </c>
      <c r="AB675" s="61">
        <f>AA675-Z675</f>
        <v>-0.16336366199999475</v>
      </c>
      <c r="AC675" s="72">
        <f>AB675/Z675</f>
        <v>-4.1078340701544919E-4</v>
      </c>
      <c r="AD675" s="61">
        <v>192.513266786</v>
      </c>
      <c r="AE675" s="61">
        <v>48.128316696399999</v>
      </c>
      <c r="AF675" s="61">
        <v>139.79541206600001</v>
      </c>
      <c r="AG675" s="61">
        <v>46.598470688699997</v>
      </c>
      <c r="AH675" s="62">
        <v>0.11700000000000001</v>
      </c>
      <c r="AI675" s="61">
        <v>395.134917696</v>
      </c>
      <c r="AJ675" s="61">
        <v>209.460988501</v>
      </c>
      <c r="AK675" s="63">
        <f>AJ675/AI675</f>
        <v>0.53009992061028222</v>
      </c>
      <c r="AL675" s="73">
        <v>115.1</v>
      </c>
      <c r="AM675" s="74">
        <v>0.81579199999999996</v>
      </c>
      <c r="AN675" s="74">
        <v>0.80868200000000001</v>
      </c>
      <c r="AO675" s="76" t="s">
        <v>90</v>
      </c>
      <c r="AP675" s="75">
        <v>3.1008993452500001E-2</v>
      </c>
      <c r="AQ675" s="75">
        <v>3.24694907472E-2</v>
      </c>
      <c r="AR675" s="75">
        <v>0.19840946947800001</v>
      </c>
      <c r="AS675" s="75">
        <v>0.202285486721</v>
      </c>
      <c r="AT675" s="75">
        <v>0.26692920924199998</v>
      </c>
      <c r="AU675" s="75">
        <v>0.21898533348099999</v>
      </c>
      <c r="AV675" s="75">
        <v>4.7836418824399998E-2</v>
      </c>
      <c r="AW675" s="61">
        <v>0</v>
      </c>
      <c r="AX675" s="61">
        <v>0</v>
      </c>
      <c r="AY675" s="61">
        <v>0</v>
      </c>
      <c r="AZ675" s="61">
        <v>0</v>
      </c>
      <c r="BA675" s="61">
        <v>0</v>
      </c>
      <c r="BB675" s="61">
        <f>SUM(AW675:BA675)</f>
        <v>0</v>
      </c>
      <c r="BC675" s="61">
        <f>BA675-AW675</f>
        <v>0</v>
      </c>
      <c r="BD675" s="62">
        <v>0</v>
      </c>
      <c r="BE675" s="67">
        <f>IF(K675&lt;BE$6,1,0)</f>
        <v>1</v>
      </c>
      <c r="BF675" s="67">
        <f>+IF(AND(K675&gt;=BF$5,K675&lt;BF$6),1,0)</f>
        <v>0</v>
      </c>
      <c r="BG675" s="67">
        <f>+IF(AND(K675&gt;=BG$5,K675&lt;BG$6),1,0)</f>
        <v>0</v>
      </c>
      <c r="BH675" s="67">
        <f>+IF(AND(K675&gt;=BH$5,K675&lt;BH$6),1,0)</f>
        <v>0</v>
      </c>
      <c r="BI675" s="67">
        <f>+IF(K675&gt;=BI$6,1,0)</f>
        <v>0</v>
      </c>
      <c r="BJ675" s="67">
        <f>IF(M675&lt;BJ$6,1,0)</f>
        <v>0</v>
      </c>
      <c r="BK675" s="67">
        <f>+IF(AND(M675&gt;=BK$5,M675&lt;BK$6),1,0)</f>
        <v>1</v>
      </c>
      <c r="BL675" s="67">
        <f>+IF(AND(M675&gt;=BL$5,M675&lt;BL$6),1,0)</f>
        <v>0</v>
      </c>
      <c r="BM675" s="67">
        <f>+IF(AND(M675&gt;=BM$5,M675&lt;BM$6),1,0)</f>
        <v>0</v>
      </c>
      <c r="BN675" s="67">
        <f>+IF(M675&gt;=BN$6,1,0)</f>
        <v>0</v>
      </c>
      <c r="BO675" s="67" t="str">
        <f>+IF(M675&gt;=BO$6,"YES","NO")</f>
        <v>NO</v>
      </c>
      <c r="BP675" s="67" t="str">
        <f>+IF(K675&gt;=BP$6,"YES","NO")</f>
        <v>NO</v>
      </c>
      <c r="BQ675" s="67" t="str">
        <f>+IF(ISERROR(VLOOKUP(E675,'[1]Hi Tech List (2020)'!$A$2:$B$84,1,FALSE)),"NO","YES")</f>
        <v>NO</v>
      </c>
      <c r="BR675" s="67" t="str">
        <f>IF(AL675&gt;=BR$6,"YES","NO")</f>
        <v>YES</v>
      </c>
      <c r="BS675" s="67" t="str">
        <f>IF(AB675&gt;BS$6,"YES","NO")</f>
        <v>NO</v>
      </c>
      <c r="BT675" s="67" t="str">
        <f>IF(AC675&gt;BT$6,"YES","NO")</f>
        <v>NO</v>
      </c>
      <c r="BU675" s="67" t="str">
        <f>IF(AD675&gt;BU$6,"YES","NO")</f>
        <v>YES</v>
      </c>
      <c r="BV675" s="67" t="str">
        <f>IF(OR(BS675="YES",BT675="YES",BU675="YES"),"YES","NO")</f>
        <v>YES</v>
      </c>
      <c r="BW675" s="67" t="str">
        <f>+IF(BE675=1,BE$8,IF(BF675=1,BF$8,IF(BG675=1,BG$8,IF(BH675=1,BH$8,BI$8))))</f>
        <v>&lt;$15</v>
      </c>
      <c r="BX675" s="67" t="str">
        <f>+IF(BJ675=1,BJ$8,IF(BK675=1,BK$8,IF(BL675=1,BL$8,IF(BM675=1,BM$8,BN$8))))</f>
        <v>$15-20</v>
      </c>
    </row>
    <row r="676" spans="1:76" hidden="1" x14ac:dyDescent="0.2">
      <c r="A676" s="77" t="str">
        <f t="shared" si="44"/>
        <v>51-0000</v>
      </c>
      <c r="B676" s="77" t="str">
        <f>VLOOKUP(A676,'[1]2- &amp; 3-digit SOC'!$A$1:$B$121,2,FALSE)</f>
        <v>Production Occupations</v>
      </c>
      <c r="C676" s="77" t="str">
        <f t="shared" si="45"/>
        <v>51-0000 Production Occupations</v>
      </c>
      <c r="D676" s="77" t="str">
        <f t="shared" si="46"/>
        <v>51-6000</v>
      </c>
      <c r="E676" s="77" t="str">
        <f>VLOOKUP(D676,'[1]2- &amp; 3-digit SOC'!$A$1:$B$121,2,FALSE)</f>
        <v>Textile, Apparel, and Furnishings Workers</v>
      </c>
      <c r="F676" s="77" t="str">
        <f t="shared" si="47"/>
        <v>51-6000 Textile, Apparel, and Furnishings Workers</v>
      </c>
      <c r="G676" s="77" t="s">
        <v>2100</v>
      </c>
      <c r="H676" s="77" t="s">
        <v>2101</v>
      </c>
      <c r="I676" s="77" t="s">
        <v>2102</v>
      </c>
      <c r="J676" s="78" t="str">
        <f>CONCATENATE(H676, " (", R676, ")")</f>
        <v>Fabric and Apparel Patternmakers ($55,967)</v>
      </c>
      <c r="K676" s="70">
        <v>12.979888090399999</v>
      </c>
      <c r="L676" s="70">
        <v>16.371856663900001</v>
      </c>
      <c r="M676" s="70">
        <v>26.907332036500001</v>
      </c>
      <c r="N676" s="70">
        <v>27.8982281531</v>
      </c>
      <c r="O676" s="70">
        <v>37.436716761699998</v>
      </c>
      <c r="P676" s="70">
        <v>45.754528640799997</v>
      </c>
      <c r="Q676" s="71">
        <v>55967.250635999997</v>
      </c>
      <c r="R676" s="71" t="str">
        <f>TEXT(Q676, "$#,###")</f>
        <v>$55,967</v>
      </c>
      <c r="S676" s="68" t="s">
        <v>307</v>
      </c>
      <c r="T676" s="68" t="s">
        <v>8</v>
      </c>
      <c r="U676" s="68" t="s">
        <v>85</v>
      </c>
      <c r="V676" s="61">
        <v>112.55077941899999</v>
      </c>
      <c r="W676" s="61">
        <v>180.36324288700001</v>
      </c>
      <c r="X676" s="61">
        <f>W676-V676</f>
        <v>67.812463468000018</v>
      </c>
      <c r="Y676" s="72">
        <f>X676/V676</f>
        <v>0.60250549856745295</v>
      </c>
      <c r="Z676" s="61">
        <v>180.36324288700001</v>
      </c>
      <c r="AA676" s="61">
        <v>181.575756302</v>
      </c>
      <c r="AB676" s="61">
        <f>AA676-Z676</f>
        <v>1.2125134149999894</v>
      </c>
      <c r="AC676" s="72">
        <f>AB676/Z676</f>
        <v>6.7226192853476543E-3</v>
      </c>
      <c r="AD676" s="61">
        <v>89.735711706700002</v>
      </c>
      <c r="AE676" s="61">
        <v>22.433927926700001</v>
      </c>
      <c r="AF676" s="61">
        <v>63.496301765299997</v>
      </c>
      <c r="AG676" s="61">
        <v>21.165433921799998</v>
      </c>
      <c r="AH676" s="62">
        <v>0.11700000000000001</v>
      </c>
      <c r="AI676" s="61">
        <v>178.47580149300001</v>
      </c>
      <c r="AJ676" s="61">
        <v>149.29054756900001</v>
      </c>
      <c r="AK676" s="63">
        <f>AJ676/AI676</f>
        <v>0.83647500848934597</v>
      </c>
      <c r="AL676" s="73">
        <v>113.3</v>
      </c>
      <c r="AM676" s="74">
        <v>1.2616560000000001</v>
      </c>
      <c r="AN676" s="74">
        <v>1.3429329999999999</v>
      </c>
      <c r="AO676" s="76" t="s">
        <v>90</v>
      </c>
      <c r="AP676" s="76" t="s">
        <v>90</v>
      </c>
      <c r="AQ676" s="76" t="s">
        <v>90</v>
      </c>
      <c r="AR676" s="75">
        <v>0.209203588632</v>
      </c>
      <c r="AS676" s="75">
        <v>0.203778829918</v>
      </c>
      <c r="AT676" s="75">
        <v>0.21344739068599999</v>
      </c>
      <c r="AU676" s="75">
        <v>0.19114160657500001</v>
      </c>
      <c r="AV676" s="75">
        <v>0.100102649727</v>
      </c>
      <c r="AW676" s="61">
        <v>0</v>
      </c>
      <c r="AX676" s="61">
        <v>0</v>
      </c>
      <c r="AY676" s="61">
        <v>0</v>
      </c>
      <c r="AZ676" s="61">
        <v>0</v>
      </c>
      <c r="BA676" s="61">
        <v>0</v>
      </c>
      <c r="BB676" s="61">
        <f>SUM(AW676:BA676)</f>
        <v>0</v>
      </c>
      <c r="BC676" s="61">
        <f>BA676-AW676</f>
        <v>0</v>
      </c>
      <c r="BD676" s="62">
        <v>0</v>
      </c>
      <c r="BE676" s="67">
        <f>IF(K676&lt;BE$6,1,0)</f>
        <v>1</v>
      </c>
      <c r="BF676" s="67">
        <f>+IF(AND(K676&gt;=BF$5,K676&lt;BF$6),1,0)</f>
        <v>0</v>
      </c>
      <c r="BG676" s="67">
        <f>+IF(AND(K676&gt;=BG$5,K676&lt;BG$6),1,0)</f>
        <v>0</v>
      </c>
      <c r="BH676" s="67">
        <f>+IF(AND(K676&gt;=BH$5,K676&lt;BH$6),1,0)</f>
        <v>0</v>
      </c>
      <c r="BI676" s="67">
        <f>+IF(K676&gt;=BI$6,1,0)</f>
        <v>0</v>
      </c>
      <c r="BJ676" s="67">
        <f>IF(M676&lt;BJ$6,1,0)</f>
        <v>0</v>
      </c>
      <c r="BK676" s="67">
        <f>+IF(AND(M676&gt;=BK$5,M676&lt;BK$6),1,0)</f>
        <v>0</v>
      </c>
      <c r="BL676" s="67">
        <f>+IF(AND(M676&gt;=BL$5,M676&lt;BL$6),1,0)</f>
        <v>0</v>
      </c>
      <c r="BM676" s="67">
        <f>+IF(AND(M676&gt;=BM$5,M676&lt;BM$6),1,0)</f>
        <v>1</v>
      </c>
      <c r="BN676" s="67">
        <f>+IF(M676&gt;=BN$6,1,0)</f>
        <v>0</v>
      </c>
      <c r="BO676" s="67" t="str">
        <f>+IF(M676&gt;=BO$6,"YES","NO")</f>
        <v>YES</v>
      </c>
      <c r="BP676" s="67" t="str">
        <f>+IF(K676&gt;=BP$6,"YES","NO")</f>
        <v>NO</v>
      </c>
      <c r="BQ676" s="67" t="str">
        <f>+IF(ISERROR(VLOOKUP(E676,'[1]Hi Tech List (2020)'!$A$2:$B$84,1,FALSE)),"NO","YES")</f>
        <v>NO</v>
      </c>
      <c r="BR676" s="67" t="str">
        <f>IF(AL676&gt;=BR$6,"YES","NO")</f>
        <v>YES</v>
      </c>
      <c r="BS676" s="67" t="str">
        <f>IF(AB676&gt;BS$6,"YES","NO")</f>
        <v>NO</v>
      </c>
      <c r="BT676" s="67" t="str">
        <f>IF(AC676&gt;BT$6,"YES","NO")</f>
        <v>NO</v>
      </c>
      <c r="BU676" s="67" t="str">
        <f>IF(AD676&gt;BU$6,"YES","NO")</f>
        <v>NO</v>
      </c>
      <c r="BV676" s="67" t="str">
        <f>IF(OR(BS676="YES",BT676="YES",BU676="YES"),"YES","NO")</f>
        <v>NO</v>
      </c>
      <c r="BW676" s="67" t="str">
        <f>+IF(BE676=1,BE$8,IF(BF676=1,BF$8,IF(BG676=1,BG$8,IF(BH676=1,BH$8,BI$8))))</f>
        <v>&lt;$15</v>
      </c>
      <c r="BX676" s="67" t="str">
        <f>+IF(BJ676=1,BJ$8,IF(BK676=1,BK$8,IF(BL676=1,BL$8,IF(BM676=1,BM$8,BN$8))))</f>
        <v>$25-30</v>
      </c>
    </row>
    <row r="677" spans="1:76" hidden="1" x14ac:dyDescent="0.2">
      <c r="A677" s="77" t="str">
        <f t="shared" si="44"/>
        <v>51-0000</v>
      </c>
      <c r="B677" s="77" t="str">
        <f>VLOOKUP(A677,'[1]2- &amp; 3-digit SOC'!$A$1:$B$121,2,FALSE)</f>
        <v>Production Occupations</v>
      </c>
      <c r="C677" s="77" t="str">
        <f t="shared" si="45"/>
        <v>51-0000 Production Occupations</v>
      </c>
      <c r="D677" s="77" t="str">
        <f t="shared" si="46"/>
        <v>51-6000</v>
      </c>
      <c r="E677" s="77" t="str">
        <f>VLOOKUP(D677,'[1]2- &amp; 3-digit SOC'!$A$1:$B$121,2,FALSE)</f>
        <v>Textile, Apparel, and Furnishings Workers</v>
      </c>
      <c r="F677" s="77" t="str">
        <f t="shared" si="47"/>
        <v>51-6000 Textile, Apparel, and Furnishings Workers</v>
      </c>
      <c r="G677" s="77" t="s">
        <v>2103</v>
      </c>
      <c r="H677" s="77" t="s">
        <v>2104</v>
      </c>
      <c r="I677" s="77" t="s">
        <v>2105</v>
      </c>
      <c r="J677" s="78" t="str">
        <f>CONCATENATE(H677, " (", R677, ")")</f>
        <v>Upholsterers ($33,623)</v>
      </c>
      <c r="K677" s="70">
        <v>9.2706835672099999</v>
      </c>
      <c r="L677" s="70">
        <v>12.7285071219</v>
      </c>
      <c r="M677" s="70">
        <v>16.165087077300001</v>
      </c>
      <c r="N677" s="70">
        <v>17.790860310700001</v>
      </c>
      <c r="O677" s="70">
        <v>19.0841195906</v>
      </c>
      <c r="P677" s="70">
        <v>23.299265411</v>
      </c>
      <c r="Q677" s="71">
        <v>33623.381120700004</v>
      </c>
      <c r="R677" s="71" t="str">
        <f>TEXT(Q677, "$#,###")</f>
        <v>$33,623</v>
      </c>
      <c r="S677" s="68" t="s">
        <v>307</v>
      </c>
      <c r="T677" s="68" t="s">
        <v>8</v>
      </c>
      <c r="U677" s="68" t="s">
        <v>85</v>
      </c>
      <c r="V677" s="61">
        <v>694.66611903</v>
      </c>
      <c r="W677" s="61">
        <v>645.71962879900002</v>
      </c>
      <c r="X677" s="61">
        <f>W677-V677</f>
        <v>-48.946490230999984</v>
      </c>
      <c r="Y677" s="72">
        <f>X677/V677</f>
        <v>-7.0460454152199939E-2</v>
      </c>
      <c r="Z677" s="61">
        <v>645.71962879900002</v>
      </c>
      <c r="AA677" s="61">
        <v>637.26750675200003</v>
      </c>
      <c r="AB677" s="61">
        <f>AA677-Z677</f>
        <v>-8.4521220469999889</v>
      </c>
      <c r="AC677" s="72">
        <f>AB677/Z677</f>
        <v>-1.3089461230596988E-2</v>
      </c>
      <c r="AD677" s="61">
        <v>211.14123411200001</v>
      </c>
      <c r="AE677" s="61">
        <v>52.7853085279</v>
      </c>
      <c r="AF677" s="61">
        <v>150.31196316099999</v>
      </c>
      <c r="AG677" s="61">
        <v>50.103987720299997</v>
      </c>
      <c r="AH677" s="62">
        <v>7.8E-2</v>
      </c>
      <c r="AI677" s="61">
        <v>649.402941177</v>
      </c>
      <c r="AJ677" s="61">
        <v>220.585262003</v>
      </c>
      <c r="AK677" s="63">
        <f>AJ677/AI677</f>
        <v>0.33967394974097864</v>
      </c>
      <c r="AL677" s="73">
        <v>117.6</v>
      </c>
      <c r="AM677" s="74">
        <v>0.67837999999999998</v>
      </c>
      <c r="AN677" s="74">
        <v>0.67204799999999998</v>
      </c>
      <c r="AO677" s="76" t="s">
        <v>90</v>
      </c>
      <c r="AP677" s="75">
        <v>1.9741607913799999E-2</v>
      </c>
      <c r="AQ677" s="75">
        <v>3.0294410742999999E-2</v>
      </c>
      <c r="AR677" s="75">
        <v>0.14972715413599999</v>
      </c>
      <c r="AS677" s="75">
        <v>0.234575669731</v>
      </c>
      <c r="AT677" s="75">
        <v>0.21696206942599999</v>
      </c>
      <c r="AU677" s="75">
        <v>0.22100475222400001</v>
      </c>
      <c r="AV677" s="75">
        <v>0.12297851470399999</v>
      </c>
      <c r="AW677" s="61">
        <v>0</v>
      </c>
      <c r="AX677" s="61">
        <v>0</v>
      </c>
      <c r="AY677" s="61">
        <v>0</v>
      </c>
      <c r="AZ677" s="61">
        <v>0</v>
      </c>
      <c r="BA677" s="61">
        <v>0</v>
      </c>
      <c r="BB677" s="61">
        <f>SUM(AW677:BA677)</f>
        <v>0</v>
      </c>
      <c r="BC677" s="61">
        <f>BA677-AW677</f>
        <v>0</v>
      </c>
      <c r="BD677" s="62">
        <v>0</v>
      </c>
      <c r="BE677" s="67">
        <f>IF(K677&lt;BE$6,1,0)</f>
        <v>1</v>
      </c>
      <c r="BF677" s="67">
        <f>+IF(AND(K677&gt;=BF$5,K677&lt;BF$6),1,0)</f>
        <v>0</v>
      </c>
      <c r="BG677" s="67">
        <f>+IF(AND(K677&gt;=BG$5,K677&lt;BG$6),1,0)</f>
        <v>0</v>
      </c>
      <c r="BH677" s="67">
        <f>+IF(AND(K677&gt;=BH$5,K677&lt;BH$6),1,0)</f>
        <v>0</v>
      </c>
      <c r="BI677" s="67">
        <f>+IF(K677&gt;=BI$6,1,0)</f>
        <v>0</v>
      </c>
      <c r="BJ677" s="67">
        <f>IF(M677&lt;BJ$6,1,0)</f>
        <v>0</v>
      </c>
      <c r="BK677" s="67">
        <f>+IF(AND(M677&gt;=BK$5,M677&lt;BK$6),1,0)</f>
        <v>1</v>
      </c>
      <c r="BL677" s="67">
        <f>+IF(AND(M677&gt;=BL$5,M677&lt;BL$6),1,0)</f>
        <v>0</v>
      </c>
      <c r="BM677" s="67">
        <f>+IF(AND(M677&gt;=BM$5,M677&lt;BM$6),1,0)</f>
        <v>0</v>
      </c>
      <c r="BN677" s="67">
        <f>+IF(M677&gt;=BN$6,1,0)</f>
        <v>0</v>
      </c>
      <c r="BO677" s="67" t="str">
        <f>+IF(M677&gt;=BO$6,"YES","NO")</f>
        <v>NO</v>
      </c>
      <c r="BP677" s="67" t="str">
        <f>+IF(K677&gt;=BP$6,"YES","NO")</f>
        <v>NO</v>
      </c>
      <c r="BQ677" s="67" t="str">
        <f>+IF(ISERROR(VLOOKUP(E677,'[1]Hi Tech List (2020)'!$A$2:$B$84,1,FALSE)),"NO","YES")</f>
        <v>NO</v>
      </c>
      <c r="BR677" s="67" t="str">
        <f>IF(AL677&gt;=BR$6,"YES","NO")</f>
        <v>YES</v>
      </c>
      <c r="BS677" s="67" t="str">
        <f>IF(AB677&gt;BS$6,"YES","NO")</f>
        <v>NO</v>
      </c>
      <c r="BT677" s="67" t="str">
        <f>IF(AC677&gt;BT$6,"YES","NO")</f>
        <v>NO</v>
      </c>
      <c r="BU677" s="67" t="str">
        <f>IF(AD677&gt;BU$6,"YES","NO")</f>
        <v>YES</v>
      </c>
      <c r="BV677" s="67" t="str">
        <f>IF(OR(BS677="YES",BT677="YES",BU677="YES"),"YES","NO")</f>
        <v>YES</v>
      </c>
      <c r="BW677" s="67" t="str">
        <f>+IF(BE677=1,BE$8,IF(BF677=1,BF$8,IF(BG677=1,BG$8,IF(BH677=1,BH$8,BI$8))))</f>
        <v>&lt;$15</v>
      </c>
      <c r="BX677" s="67" t="str">
        <f>+IF(BJ677=1,BJ$8,IF(BK677=1,BK$8,IF(BL677=1,BL$8,IF(BM677=1,BM$8,BN$8))))</f>
        <v>$15-20</v>
      </c>
    </row>
    <row r="678" spans="1:76" ht="25.5" hidden="1" x14ac:dyDescent="0.2">
      <c r="A678" s="77" t="str">
        <f t="shared" si="44"/>
        <v>51-0000</v>
      </c>
      <c r="B678" s="77" t="str">
        <f>VLOOKUP(A678,'[1]2- &amp; 3-digit SOC'!$A$1:$B$121,2,FALSE)</f>
        <v>Production Occupations</v>
      </c>
      <c r="C678" s="77" t="str">
        <f t="shared" si="45"/>
        <v>51-0000 Production Occupations</v>
      </c>
      <c r="D678" s="77" t="str">
        <f t="shared" si="46"/>
        <v>51-6000</v>
      </c>
      <c r="E678" s="77" t="str">
        <f>VLOOKUP(D678,'[1]2- &amp; 3-digit SOC'!$A$1:$B$121,2,FALSE)</f>
        <v>Textile, Apparel, and Furnishings Workers</v>
      </c>
      <c r="F678" s="77" t="str">
        <f t="shared" si="47"/>
        <v>51-6000 Textile, Apparel, and Furnishings Workers</v>
      </c>
      <c r="G678" s="77" t="s">
        <v>2106</v>
      </c>
      <c r="H678" s="77" t="s">
        <v>2107</v>
      </c>
      <c r="I678" s="77" t="s">
        <v>2108</v>
      </c>
      <c r="J678" s="78" t="str">
        <f>CONCATENATE(H678, " (", R678, ")")</f>
        <v>Textile, Apparel, and Furnishings Workers, All Other ($24,200)</v>
      </c>
      <c r="K678" s="70">
        <v>8.3221188674200004</v>
      </c>
      <c r="L678" s="70">
        <v>9.5101175499800004</v>
      </c>
      <c r="M678" s="70">
        <v>11.634377975</v>
      </c>
      <c r="N678" s="70">
        <v>12.524401831</v>
      </c>
      <c r="O678" s="70">
        <v>14.0995646998</v>
      </c>
      <c r="P678" s="70">
        <v>17.397581963299999</v>
      </c>
      <c r="Q678" s="71">
        <v>24199.5061881</v>
      </c>
      <c r="R678" s="71" t="str">
        <f>TEXT(Q678, "$#,###")</f>
        <v>$24,200</v>
      </c>
      <c r="S678" s="68" t="s">
        <v>307</v>
      </c>
      <c r="T678" s="68" t="s">
        <v>8</v>
      </c>
      <c r="U678" s="68" t="s">
        <v>317</v>
      </c>
      <c r="V678" s="61">
        <v>257.84353034600002</v>
      </c>
      <c r="W678" s="61">
        <v>309.686202073</v>
      </c>
      <c r="X678" s="61">
        <f>W678-V678</f>
        <v>51.842671726999981</v>
      </c>
      <c r="Y678" s="72">
        <f>X678/V678</f>
        <v>0.20106252678681658</v>
      </c>
      <c r="Z678" s="61">
        <v>309.686202073</v>
      </c>
      <c r="AA678" s="61">
        <v>316.17225381499998</v>
      </c>
      <c r="AB678" s="61">
        <f>AA678-Z678</f>
        <v>6.4860517419999724</v>
      </c>
      <c r="AC678" s="72">
        <f>AB678/Z678</f>
        <v>2.0943948095146533E-2</v>
      </c>
      <c r="AD678" s="61">
        <v>158.31808508099999</v>
      </c>
      <c r="AE678" s="61">
        <v>39.579521270400001</v>
      </c>
      <c r="AF678" s="61">
        <v>109.627537907</v>
      </c>
      <c r="AG678" s="61">
        <v>36.5425126357</v>
      </c>
      <c r="AH678" s="62">
        <v>0.11700000000000001</v>
      </c>
      <c r="AI678" s="61">
        <v>307.34981895099997</v>
      </c>
      <c r="AJ678" s="61">
        <v>354.37420466899999</v>
      </c>
      <c r="AK678" s="63">
        <f>AJ678/AI678</f>
        <v>1.152999555615476</v>
      </c>
      <c r="AL678" s="73">
        <v>119.8</v>
      </c>
      <c r="AM678" s="74">
        <v>0.65653700000000004</v>
      </c>
      <c r="AN678" s="74">
        <v>0.660825</v>
      </c>
      <c r="AO678" s="76" t="s">
        <v>90</v>
      </c>
      <c r="AP678" s="76" t="s">
        <v>90</v>
      </c>
      <c r="AQ678" s="75">
        <v>6.0036678947600002E-2</v>
      </c>
      <c r="AR678" s="75">
        <v>0.234405610844</v>
      </c>
      <c r="AS678" s="75">
        <v>0.19832517051699999</v>
      </c>
      <c r="AT678" s="75">
        <v>0.21246180612900001</v>
      </c>
      <c r="AU678" s="75">
        <v>0.17680610040899999</v>
      </c>
      <c r="AV678" s="75">
        <v>7.3539586388100001E-2</v>
      </c>
      <c r="AW678" s="61">
        <v>0</v>
      </c>
      <c r="AX678" s="61">
        <v>0</v>
      </c>
      <c r="AY678" s="61">
        <v>0</v>
      </c>
      <c r="AZ678" s="61">
        <v>0</v>
      </c>
      <c r="BA678" s="61">
        <v>0</v>
      </c>
      <c r="BB678" s="61">
        <f>SUM(AW678:BA678)</f>
        <v>0</v>
      </c>
      <c r="BC678" s="61">
        <f>BA678-AW678</f>
        <v>0</v>
      </c>
      <c r="BD678" s="62">
        <v>0</v>
      </c>
      <c r="BE678" s="67">
        <f>IF(K678&lt;BE$6,1,0)</f>
        <v>1</v>
      </c>
      <c r="BF678" s="67">
        <f>+IF(AND(K678&gt;=BF$5,K678&lt;BF$6),1,0)</f>
        <v>0</v>
      </c>
      <c r="BG678" s="67">
        <f>+IF(AND(K678&gt;=BG$5,K678&lt;BG$6),1,0)</f>
        <v>0</v>
      </c>
      <c r="BH678" s="67">
        <f>+IF(AND(K678&gt;=BH$5,K678&lt;BH$6),1,0)</f>
        <v>0</v>
      </c>
      <c r="BI678" s="67">
        <f>+IF(K678&gt;=BI$6,1,0)</f>
        <v>0</v>
      </c>
      <c r="BJ678" s="67">
        <f>IF(M678&lt;BJ$6,1,0)</f>
        <v>1</v>
      </c>
      <c r="BK678" s="67">
        <f>+IF(AND(M678&gt;=BK$5,M678&lt;BK$6),1,0)</f>
        <v>0</v>
      </c>
      <c r="BL678" s="67">
        <f>+IF(AND(M678&gt;=BL$5,M678&lt;BL$6),1,0)</f>
        <v>0</v>
      </c>
      <c r="BM678" s="67">
        <f>+IF(AND(M678&gt;=BM$5,M678&lt;BM$6),1,0)</f>
        <v>0</v>
      </c>
      <c r="BN678" s="67">
        <f>+IF(M678&gt;=BN$6,1,0)</f>
        <v>0</v>
      </c>
      <c r="BO678" s="67" t="str">
        <f>+IF(M678&gt;=BO$6,"YES","NO")</f>
        <v>NO</v>
      </c>
      <c r="BP678" s="67" t="str">
        <f>+IF(K678&gt;=BP$6,"YES","NO")</f>
        <v>NO</v>
      </c>
      <c r="BQ678" s="67" t="str">
        <f>+IF(ISERROR(VLOOKUP(E678,'[1]Hi Tech List (2020)'!$A$2:$B$84,1,FALSE)),"NO","YES")</f>
        <v>NO</v>
      </c>
      <c r="BR678" s="67" t="str">
        <f>IF(AL678&gt;=BR$6,"YES","NO")</f>
        <v>YES</v>
      </c>
      <c r="BS678" s="67" t="str">
        <f>IF(AB678&gt;BS$6,"YES","NO")</f>
        <v>NO</v>
      </c>
      <c r="BT678" s="67" t="str">
        <f>IF(AC678&gt;BT$6,"YES","NO")</f>
        <v>NO</v>
      </c>
      <c r="BU678" s="67" t="str">
        <f>IF(AD678&gt;BU$6,"YES","NO")</f>
        <v>YES</v>
      </c>
      <c r="BV678" s="67" t="str">
        <f>IF(OR(BS678="YES",BT678="YES",BU678="YES"),"YES","NO")</f>
        <v>YES</v>
      </c>
      <c r="BW678" s="67" t="str">
        <f>+IF(BE678=1,BE$8,IF(BF678=1,BF$8,IF(BG678=1,BG$8,IF(BH678=1,BH$8,BI$8))))</f>
        <v>&lt;$15</v>
      </c>
      <c r="BX678" s="67" t="str">
        <f>+IF(BJ678=1,BJ$8,IF(BK678=1,BK$8,IF(BL678=1,BL$8,IF(BM678=1,BM$8,BN$8))))</f>
        <v>&lt;$15</v>
      </c>
    </row>
    <row r="679" spans="1:76" hidden="1" x14ac:dyDescent="0.2">
      <c r="A679" s="77" t="str">
        <f t="shared" si="44"/>
        <v>51-0000</v>
      </c>
      <c r="B679" s="77" t="str">
        <f>VLOOKUP(A679,'[1]2- &amp; 3-digit SOC'!$A$1:$B$121,2,FALSE)</f>
        <v>Production Occupations</v>
      </c>
      <c r="C679" s="77" t="str">
        <f t="shared" si="45"/>
        <v>51-0000 Production Occupations</v>
      </c>
      <c r="D679" s="77" t="str">
        <f t="shared" si="46"/>
        <v>51-7000</v>
      </c>
      <c r="E679" s="77" t="str">
        <f>VLOOKUP(D679,'[1]2- &amp; 3-digit SOC'!$A$1:$B$121,2,FALSE)</f>
        <v>Woodworkers</v>
      </c>
      <c r="F679" s="77" t="str">
        <f t="shared" si="47"/>
        <v>51-7000 Woodworkers</v>
      </c>
      <c r="G679" s="77" t="s">
        <v>2109</v>
      </c>
      <c r="H679" s="77" t="s">
        <v>2110</v>
      </c>
      <c r="I679" s="77" t="s">
        <v>2111</v>
      </c>
      <c r="J679" s="78" t="str">
        <f>CONCATENATE(H679, " (", R679, ")")</f>
        <v>Cabinetmakers and Bench Carpenters ($30,872)</v>
      </c>
      <c r="K679" s="70">
        <v>10.0265248816</v>
      </c>
      <c r="L679" s="70">
        <v>12.209866029300001</v>
      </c>
      <c r="M679" s="70">
        <v>14.8424385187</v>
      </c>
      <c r="N679" s="70">
        <v>16.1311840133</v>
      </c>
      <c r="O679" s="70">
        <v>18.428420617899999</v>
      </c>
      <c r="P679" s="70">
        <v>23.219298225300001</v>
      </c>
      <c r="Q679" s="71">
        <v>30872.272119000001</v>
      </c>
      <c r="R679" s="71" t="str">
        <f>TEXT(Q679, "$#,###")</f>
        <v>$30,872</v>
      </c>
      <c r="S679" s="68" t="s">
        <v>307</v>
      </c>
      <c r="T679" s="68" t="s">
        <v>8</v>
      </c>
      <c r="U679" s="68" t="s">
        <v>85</v>
      </c>
      <c r="V679" s="61">
        <v>3250.9022229299999</v>
      </c>
      <c r="W679" s="61">
        <v>3095.90458489</v>
      </c>
      <c r="X679" s="61">
        <f>W679-V679</f>
        <v>-154.99763803999986</v>
      </c>
      <c r="Y679" s="72">
        <f>X679/V679</f>
        <v>-4.7678345090398415E-2</v>
      </c>
      <c r="Z679" s="61">
        <v>3095.90458489</v>
      </c>
      <c r="AA679" s="61">
        <v>3106.6186469200002</v>
      </c>
      <c r="AB679" s="61">
        <f>AA679-Z679</f>
        <v>10.71406203000015</v>
      </c>
      <c r="AC679" s="72">
        <f>AB679/Z679</f>
        <v>3.4607210061613799E-3</v>
      </c>
      <c r="AD679" s="61">
        <v>1167.10858003</v>
      </c>
      <c r="AE679" s="61">
        <v>291.77714500799999</v>
      </c>
      <c r="AF679" s="61">
        <v>809.54327054199996</v>
      </c>
      <c r="AG679" s="61">
        <v>269.84775684700003</v>
      </c>
      <c r="AH679" s="62">
        <v>8.6999999999999994E-2</v>
      </c>
      <c r="AI679" s="61">
        <v>3084.1063779299998</v>
      </c>
      <c r="AJ679" s="61">
        <v>1556.5165040300001</v>
      </c>
      <c r="AK679" s="63">
        <f>AJ679/AI679</f>
        <v>0.50468962911542237</v>
      </c>
      <c r="AL679" s="73">
        <v>124.3</v>
      </c>
      <c r="AM679" s="74">
        <v>1.166979</v>
      </c>
      <c r="AN679" s="74">
        <v>1.139338</v>
      </c>
      <c r="AO679" s="75">
        <v>6.9420667453899999E-3</v>
      </c>
      <c r="AP679" s="75">
        <v>3.1156092346599999E-2</v>
      </c>
      <c r="AQ679" s="75">
        <v>3.5361268691099998E-2</v>
      </c>
      <c r="AR679" s="75">
        <v>0.15697026705</v>
      </c>
      <c r="AS679" s="75">
        <v>0.21424393504</v>
      </c>
      <c r="AT679" s="75">
        <v>0.25581437687699998</v>
      </c>
      <c r="AU679" s="75">
        <v>0.206684378551</v>
      </c>
      <c r="AV679" s="75">
        <v>9.2827614698800007E-2</v>
      </c>
      <c r="AW679" s="61">
        <v>0</v>
      </c>
      <c r="AX679" s="61">
        <v>0</v>
      </c>
      <c r="AY679" s="61">
        <v>0</v>
      </c>
      <c r="AZ679" s="61">
        <v>0</v>
      </c>
      <c r="BA679" s="61">
        <v>0</v>
      </c>
      <c r="BB679" s="61">
        <f>SUM(AW679:BA679)</f>
        <v>0</v>
      </c>
      <c r="BC679" s="61">
        <f>BA679-AW679</f>
        <v>0</v>
      </c>
      <c r="BD679" s="62">
        <v>0</v>
      </c>
      <c r="BE679" s="67">
        <f>IF(K679&lt;BE$6,1,0)</f>
        <v>1</v>
      </c>
      <c r="BF679" s="67">
        <f>+IF(AND(K679&gt;=BF$5,K679&lt;BF$6),1,0)</f>
        <v>0</v>
      </c>
      <c r="BG679" s="67">
        <f>+IF(AND(K679&gt;=BG$5,K679&lt;BG$6),1,0)</f>
        <v>0</v>
      </c>
      <c r="BH679" s="67">
        <f>+IF(AND(K679&gt;=BH$5,K679&lt;BH$6),1,0)</f>
        <v>0</v>
      </c>
      <c r="BI679" s="67">
        <f>+IF(K679&gt;=BI$6,1,0)</f>
        <v>0</v>
      </c>
      <c r="BJ679" s="67">
        <f>IF(M679&lt;BJ$6,1,0)</f>
        <v>1</v>
      </c>
      <c r="BK679" s="67">
        <f>+IF(AND(M679&gt;=BK$5,M679&lt;BK$6),1,0)</f>
        <v>0</v>
      </c>
      <c r="BL679" s="67">
        <f>+IF(AND(M679&gt;=BL$5,M679&lt;BL$6),1,0)</f>
        <v>0</v>
      </c>
      <c r="BM679" s="67">
        <f>+IF(AND(M679&gt;=BM$5,M679&lt;BM$6),1,0)</f>
        <v>0</v>
      </c>
      <c r="BN679" s="67">
        <f>+IF(M679&gt;=BN$6,1,0)</f>
        <v>0</v>
      </c>
      <c r="BO679" s="67" t="str">
        <f>+IF(M679&gt;=BO$6,"YES","NO")</f>
        <v>NO</v>
      </c>
      <c r="BP679" s="67" t="str">
        <f>+IF(K679&gt;=BP$6,"YES","NO")</f>
        <v>NO</v>
      </c>
      <c r="BQ679" s="67" t="str">
        <f>+IF(ISERROR(VLOOKUP(E679,'[1]Hi Tech List (2020)'!$A$2:$B$84,1,FALSE)),"NO","YES")</f>
        <v>NO</v>
      </c>
      <c r="BR679" s="67" t="str">
        <f>IF(AL679&gt;=BR$6,"YES","NO")</f>
        <v>YES</v>
      </c>
      <c r="BS679" s="67" t="str">
        <f>IF(AB679&gt;BS$6,"YES","NO")</f>
        <v>NO</v>
      </c>
      <c r="BT679" s="67" t="str">
        <f>IF(AC679&gt;BT$6,"YES","NO")</f>
        <v>NO</v>
      </c>
      <c r="BU679" s="67" t="str">
        <f>IF(AD679&gt;BU$6,"YES","NO")</f>
        <v>YES</v>
      </c>
      <c r="BV679" s="67" t="str">
        <f>IF(OR(BS679="YES",BT679="YES",BU679="YES"),"YES","NO")</f>
        <v>YES</v>
      </c>
      <c r="BW679" s="67" t="str">
        <f>+IF(BE679=1,BE$8,IF(BF679=1,BF$8,IF(BG679=1,BG$8,IF(BH679=1,BH$8,BI$8))))</f>
        <v>&lt;$15</v>
      </c>
      <c r="BX679" s="67" t="str">
        <f>+IF(BJ679=1,BJ$8,IF(BK679=1,BK$8,IF(BL679=1,BL$8,IF(BM679=1,BM$8,BN$8))))</f>
        <v>&lt;$15</v>
      </c>
    </row>
    <row r="680" spans="1:76" hidden="1" x14ac:dyDescent="0.2">
      <c r="A680" s="77" t="str">
        <f t="shared" si="44"/>
        <v>51-0000</v>
      </c>
      <c r="B680" s="77" t="str">
        <f>VLOOKUP(A680,'[1]2- &amp; 3-digit SOC'!$A$1:$B$121,2,FALSE)</f>
        <v>Production Occupations</v>
      </c>
      <c r="C680" s="77" t="str">
        <f t="shared" si="45"/>
        <v>51-0000 Production Occupations</v>
      </c>
      <c r="D680" s="77" t="str">
        <f t="shared" si="46"/>
        <v>51-7000</v>
      </c>
      <c r="E680" s="77" t="str">
        <f>VLOOKUP(D680,'[1]2- &amp; 3-digit SOC'!$A$1:$B$121,2,FALSE)</f>
        <v>Woodworkers</v>
      </c>
      <c r="F680" s="77" t="str">
        <f t="shared" si="47"/>
        <v>51-7000 Woodworkers</v>
      </c>
      <c r="G680" s="77" t="s">
        <v>2112</v>
      </c>
      <c r="H680" s="77" t="s">
        <v>2113</v>
      </c>
      <c r="I680" s="77" t="s">
        <v>2114</v>
      </c>
      <c r="J680" s="78" t="str">
        <f>CONCATENATE(H680, " (", R680, ")")</f>
        <v>Furniture Finishers ($29,224)</v>
      </c>
      <c r="K680" s="70">
        <v>8.5548835764100009</v>
      </c>
      <c r="L680" s="70">
        <v>10.7572894653</v>
      </c>
      <c r="M680" s="70">
        <v>14.049817533300001</v>
      </c>
      <c r="N680" s="70">
        <v>15.4935389596</v>
      </c>
      <c r="O680" s="70">
        <v>18.094297856400001</v>
      </c>
      <c r="P680" s="70">
        <v>22.949912116699998</v>
      </c>
      <c r="Q680" s="71">
        <v>29223.6204693</v>
      </c>
      <c r="R680" s="71" t="str">
        <f>TEXT(Q680, "$#,###")</f>
        <v>$29,224</v>
      </c>
      <c r="S680" s="68" t="s">
        <v>307</v>
      </c>
      <c r="T680" s="68" t="s">
        <v>8</v>
      </c>
      <c r="U680" s="68" t="s">
        <v>317</v>
      </c>
      <c r="V680" s="61">
        <v>371.46996328500001</v>
      </c>
      <c r="W680" s="61">
        <v>222.862902268</v>
      </c>
      <c r="X680" s="61">
        <f>W680-V680</f>
        <v>-148.60706101700001</v>
      </c>
      <c r="Y680" s="72">
        <f>X680/V680</f>
        <v>-0.40005135193928282</v>
      </c>
      <c r="Z680" s="61">
        <v>222.862902268</v>
      </c>
      <c r="AA680" s="61">
        <v>221.73063029799999</v>
      </c>
      <c r="AB680" s="61">
        <f>AA680-Z680</f>
        <v>-1.132271970000005</v>
      </c>
      <c r="AC680" s="72">
        <f>AB680/Z680</f>
        <v>-5.0805762577677037E-3</v>
      </c>
      <c r="AD680" s="61">
        <v>97.497763009500005</v>
      </c>
      <c r="AE680" s="61">
        <v>24.374440752400002</v>
      </c>
      <c r="AF680" s="61">
        <v>68.679743271600003</v>
      </c>
      <c r="AG680" s="61">
        <v>22.893247757200001</v>
      </c>
      <c r="AH680" s="62">
        <v>0.10299999999999999</v>
      </c>
      <c r="AI680" s="61">
        <v>223.948828857</v>
      </c>
      <c r="AJ680" s="61">
        <v>103.873858369</v>
      </c>
      <c r="AK680" s="63">
        <f>AJ680/AI680</f>
        <v>0.46382854020338499</v>
      </c>
      <c r="AL680" s="73">
        <v>115.3</v>
      </c>
      <c r="AM680" s="74">
        <v>0.487788</v>
      </c>
      <c r="AN680" s="74">
        <v>0.48286299999999999</v>
      </c>
      <c r="AO680" s="76" t="s">
        <v>90</v>
      </c>
      <c r="AP680" s="76" t="s">
        <v>90</v>
      </c>
      <c r="AQ680" s="76" t="s">
        <v>90</v>
      </c>
      <c r="AR680" s="75">
        <v>0.17223908894199999</v>
      </c>
      <c r="AS680" s="75">
        <v>0.220573051597</v>
      </c>
      <c r="AT680" s="75">
        <v>0.22516326910699999</v>
      </c>
      <c r="AU680" s="75">
        <v>0.20007901004199999</v>
      </c>
      <c r="AV680" s="75">
        <v>0.113081251353</v>
      </c>
      <c r="AW680" s="61">
        <v>0</v>
      </c>
      <c r="AX680" s="61">
        <v>0</v>
      </c>
      <c r="AY680" s="61">
        <v>0</v>
      </c>
      <c r="AZ680" s="61">
        <v>0</v>
      </c>
      <c r="BA680" s="61">
        <v>0</v>
      </c>
      <c r="BB680" s="61">
        <f>SUM(AW680:BA680)</f>
        <v>0</v>
      </c>
      <c r="BC680" s="61">
        <f>BA680-AW680</f>
        <v>0</v>
      </c>
      <c r="BD680" s="62">
        <v>0</v>
      </c>
      <c r="BE680" s="67">
        <f>IF(K680&lt;BE$6,1,0)</f>
        <v>1</v>
      </c>
      <c r="BF680" s="67">
        <f>+IF(AND(K680&gt;=BF$5,K680&lt;BF$6),1,0)</f>
        <v>0</v>
      </c>
      <c r="BG680" s="67">
        <f>+IF(AND(K680&gt;=BG$5,K680&lt;BG$6),1,0)</f>
        <v>0</v>
      </c>
      <c r="BH680" s="67">
        <f>+IF(AND(K680&gt;=BH$5,K680&lt;BH$6),1,0)</f>
        <v>0</v>
      </c>
      <c r="BI680" s="67">
        <f>+IF(K680&gt;=BI$6,1,0)</f>
        <v>0</v>
      </c>
      <c r="BJ680" s="67">
        <f>IF(M680&lt;BJ$6,1,0)</f>
        <v>1</v>
      </c>
      <c r="BK680" s="67">
        <f>+IF(AND(M680&gt;=BK$5,M680&lt;BK$6),1,0)</f>
        <v>0</v>
      </c>
      <c r="BL680" s="67">
        <f>+IF(AND(M680&gt;=BL$5,M680&lt;BL$6),1,0)</f>
        <v>0</v>
      </c>
      <c r="BM680" s="67">
        <f>+IF(AND(M680&gt;=BM$5,M680&lt;BM$6),1,0)</f>
        <v>0</v>
      </c>
      <c r="BN680" s="67">
        <f>+IF(M680&gt;=BN$6,1,0)</f>
        <v>0</v>
      </c>
      <c r="BO680" s="67" t="str">
        <f>+IF(M680&gt;=BO$6,"YES","NO")</f>
        <v>NO</v>
      </c>
      <c r="BP680" s="67" t="str">
        <f>+IF(K680&gt;=BP$6,"YES","NO")</f>
        <v>NO</v>
      </c>
      <c r="BQ680" s="67" t="str">
        <f>+IF(ISERROR(VLOOKUP(E680,'[1]Hi Tech List (2020)'!$A$2:$B$84,1,FALSE)),"NO","YES")</f>
        <v>NO</v>
      </c>
      <c r="BR680" s="67" t="str">
        <f>IF(AL680&gt;=BR$6,"YES","NO")</f>
        <v>YES</v>
      </c>
      <c r="BS680" s="67" t="str">
        <f>IF(AB680&gt;BS$6,"YES","NO")</f>
        <v>NO</v>
      </c>
      <c r="BT680" s="67" t="str">
        <f>IF(AC680&gt;BT$6,"YES","NO")</f>
        <v>NO</v>
      </c>
      <c r="BU680" s="67" t="str">
        <f>IF(AD680&gt;BU$6,"YES","NO")</f>
        <v>NO</v>
      </c>
      <c r="BV680" s="67" t="str">
        <f>IF(OR(BS680="YES",BT680="YES",BU680="YES"),"YES","NO")</f>
        <v>NO</v>
      </c>
      <c r="BW680" s="67" t="str">
        <f>+IF(BE680=1,BE$8,IF(BF680=1,BF$8,IF(BG680=1,BG$8,IF(BH680=1,BH$8,BI$8))))</f>
        <v>&lt;$15</v>
      </c>
      <c r="BX680" s="67" t="str">
        <f>+IF(BJ680=1,BJ$8,IF(BK680=1,BK$8,IF(BL680=1,BL$8,IF(BM680=1,BM$8,BN$8))))</f>
        <v>&lt;$15</v>
      </c>
    </row>
    <row r="681" spans="1:76" hidden="1" x14ac:dyDescent="0.2">
      <c r="A681" s="77" t="str">
        <f t="shared" si="44"/>
        <v>51-0000</v>
      </c>
      <c r="B681" s="77" t="str">
        <f>VLOOKUP(A681,'[1]2- &amp; 3-digit SOC'!$A$1:$B$121,2,FALSE)</f>
        <v>Production Occupations</v>
      </c>
      <c r="C681" s="77" t="str">
        <f t="shared" si="45"/>
        <v>51-0000 Production Occupations</v>
      </c>
      <c r="D681" s="77" t="str">
        <f t="shared" si="46"/>
        <v>51-7000</v>
      </c>
      <c r="E681" s="77" t="str">
        <f>VLOOKUP(D681,'[1]2- &amp; 3-digit SOC'!$A$1:$B$121,2,FALSE)</f>
        <v>Woodworkers</v>
      </c>
      <c r="F681" s="77" t="str">
        <f t="shared" si="47"/>
        <v>51-7000 Woodworkers</v>
      </c>
      <c r="G681" s="77" t="s">
        <v>2115</v>
      </c>
      <c r="H681" s="77" t="s">
        <v>2116</v>
      </c>
      <c r="I681" s="77" t="s">
        <v>2117</v>
      </c>
      <c r="J681" s="78" t="str">
        <f>CONCATENATE(H681, " (", R681, ")")</f>
        <v>Model Makers, Wood ($55,581)</v>
      </c>
      <c r="K681" s="70">
        <v>10.755301128699999</v>
      </c>
      <c r="L681" s="70">
        <v>17.490274552500001</v>
      </c>
      <c r="M681" s="70">
        <v>26.7216728649</v>
      </c>
      <c r="N681" s="70">
        <v>28.4844517322</v>
      </c>
      <c r="O681" s="70">
        <v>34.930046670800003</v>
      </c>
      <c r="P681" s="70">
        <v>41.480445606300002</v>
      </c>
      <c r="Q681" s="71">
        <v>55581.079558999998</v>
      </c>
      <c r="R681" s="71" t="str">
        <f>TEXT(Q681, "$#,###")</f>
        <v>$55,581</v>
      </c>
      <c r="S681" s="68" t="s">
        <v>307</v>
      </c>
      <c r="T681" s="68" t="s">
        <v>8</v>
      </c>
      <c r="U681" s="68" t="s">
        <v>85</v>
      </c>
      <c r="V681" s="61">
        <v>37.633124988799999</v>
      </c>
      <c r="W681" s="61">
        <v>32.918586433999998</v>
      </c>
      <c r="X681" s="61">
        <f>W681-V681</f>
        <v>-4.7145385548000007</v>
      </c>
      <c r="Y681" s="72">
        <f>X681/V681</f>
        <v>-0.12527629730996551</v>
      </c>
      <c r="Z681" s="61">
        <v>32.918586433999998</v>
      </c>
      <c r="AA681" s="61">
        <v>33.1348145503</v>
      </c>
      <c r="AB681" s="61">
        <f>AA681-Z681</f>
        <v>0.21622811630000172</v>
      </c>
      <c r="AC681" s="72">
        <f>AB681/Z681</f>
        <v>6.5685723393234851E-3</v>
      </c>
      <c r="AD681" s="61">
        <v>15.3260674747</v>
      </c>
      <c r="AE681" s="61">
        <v>3.8315168686800001</v>
      </c>
      <c r="AF681" s="61">
        <v>10.283457307999999</v>
      </c>
      <c r="AG681" s="61">
        <v>3.42781910266</v>
      </c>
      <c r="AH681" s="76">
        <v>0.104</v>
      </c>
      <c r="AI681" s="61">
        <v>32.799289661499998</v>
      </c>
      <c r="AJ681" s="61">
        <v>12.4864698841</v>
      </c>
      <c r="AK681" s="63">
        <f>AJ681/AI681</f>
        <v>0.38069330198808216</v>
      </c>
      <c r="AL681" s="73">
        <v>127.6</v>
      </c>
      <c r="AM681" s="74">
        <v>0.93317799999999995</v>
      </c>
      <c r="AN681" s="74">
        <v>0.92457400000000001</v>
      </c>
      <c r="AO681" s="76" t="s">
        <v>90</v>
      </c>
      <c r="AP681" s="76" t="s">
        <v>90</v>
      </c>
      <c r="AQ681" s="76" t="s">
        <v>90</v>
      </c>
      <c r="AR681" s="76" t="s">
        <v>90</v>
      </c>
      <c r="AS681" s="76" t="s">
        <v>90</v>
      </c>
      <c r="AT681" s="76" t="s">
        <v>90</v>
      </c>
      <c r="AU681" s="76" t="s">
        <v>90</v>
      </c>
      <c r="AV681" s="76" t="s">
        <v>90</v>
      </c>
      <c r="AW681" s="61">
        <v>0</v>
      </c>
      <c r="AX681" s="61">
        <v>0</v>
      </c>
      <c r="AY681" s="61">
        <v>0</v>
      </c>
      <c r="AZ681" s="61">
        <v>0</v>
      </c>
      <c r="BA681" s="61">
        <v>0</v>
      </c>
      <c r="BB681" s="61">
        <f>SUM(AW681:BA681)</f>
        <v>0</v>
      </c>
      <c r="BC681" s="61">
        <f>BA681-AW681</f>
        <v>0</v>
      </c>
      <c r="BD681" s="62">
        <v>0</v>
      </c>
      <c r="BE681" s="67">
        <f>IF(K681&lt;BE$6,1,0)</f>
        <v>1</v>
      </c>
      <c r="BF681" s="67">
        <f>+IF(AND(K681&gt;=BF$5,K681&lt;BF$6),1,0)</f>
        <v>0</v>
      </c>
      <c r="BG681" s="67">
        <f>+IF(AND(K681&gt;=BG$5,K681&lt;BG$6),1,0)</f>
        <v>0</v>
      </c>
      <c r="BH681" s="67">
        <f>+IF(AND(K681&gt;=BH$5,K681&lt;BH$6),1,0)</f>
        <v>0</v>
      </c>
      <c r="BI681" s="67">
        <f>+IF(K681&gt;=BI$6,1,0)</f>
        <v>0</v>
      </c>
      <c r="BJ681" s="67">
        <f>IF(M681&lt;BJ$6,1,0)</f>
        <v>0</v>
      </c>
      <c r="BK681" s="67">
        <f>+IF(AND(M681&gt;=BK$5,M681&lt;BK$6),1,0)</f>
        <v>0</v>
      </c>
      <c r="BL681" s="67">
        <f>+IF(AND(M681&gt;=BL$5,M681&lt;BL$6),1,0)</f>
        <v>0</v>
      </c>
      <c r="BM681" s="67">
        <f>+IF(AND(M681&gt;=BM$5,M681&lt;BM$6),1,0)</f>
        <v>1</v>
      </c>
      <c r="BN681" s="67">
        <f>+IF(M681&gt;=BN$6,1,0)</f>
        <v>0</v>
      </c>
      <c r="BO681" s="67" t="str">
        <f>+IF(M681&gt;=BO$6,"YES","NO")</f>
        <v>YES</v>
      </c>
      <c r="BP681" s="67" t="str">
        <f>+IF(K681&gt;=BP$6,"YES","NO")</f>
        <v>NO</v>
      </c>
      <c r="BQ681" s="67" t="str">
        <f>+IF(ISERROR(VLOOKUP(E681,'[1]Hi Tech List (2020)'!$A$2:$B$84,1,FALSE)),"NO","YES")</f>
        <v>NO</v>
      </c>
      <c r="BR681" s="67" t="str">
        <f>IF(AL681&gt;=BR$6,"YES","NO")</f>
        <v>YES</v>
      </c>
      <c r="BS681" s="67" t="str">
        <f>IF(AB681&gt;BS$6,"YES","NO")</f>
        <v>NO</v>
      </c>
      <c r="BT681" s="67" t="str">
        <f>IF(AC681&gt;BT$6,"YES","NO")</f>
        <v>NO</v>
      </c>
      <c r="BU681" s="67" t="str">
        <f>IF(AD681&gt;BU$6,"YES","NO")</f>
        <v>NO</v>
      </c>
      <c r="BV681" s="67" t="str">
        <f>IF(OR(BS681="YES",BT681="YES",BU681="YES"),"YES","NO")</f>
        <v>NO</v>
      </c>
      <c r="BW681" s="67" t="str">
        <f>+IF(BE681=1,BE$8,IF(BF681=1,BF$8,IF(BG681=1,BG$8,IF(BH681=1,BH$8,BI$8))))</f>
        <v>&lt;$15</v>
      </c>
      <c r="BX681" s="67" t="str">
        <f>+IF(BJ681=1,BJ$8,IF(BK681=1,BK$8,IF(BL681=1,BL$8,IF(BM681=1,BM$8,BN$8))))</f>
        <v>$25-30</v>
      </c>
    </row>
    <row r="682" spans="1:76" hidden="1" x14ac:dyDescent="0.2">
      <c r="A682" s="77" t="str">
        <f t="shared" si="44"/>
        <v>51-0000</v>
      </c>
      <c r="B682" s="77" t="str">
        <f>VLOOKUP(A682,'[1]2- &amp; 3-digit SOC'!$A$1:$B$121,2,FALSE)</f>
        <v>Production Occupations</v>
      </c>
      <c r="C682" s="77" t="str">
        <f t="shared" si="45"/>
        <v>51-0000 Production Occupations</v>
      </c>
      <c r="D682" s="77" t="str">
        <f t="shared" si="46"/>
        <v>51-7000</v>
      </c>
      <c r="E682" s="77" t="str">
        <f>VLOOKUP(D682,'[1]2- &amp; 3-digit SOC'!$A$1:$B$121,2,FALSE)</f>
        <v>Woodworkers</v>
      </c>
      <c r="F682" s="77" t="str">
        <f t="shared" si="47"/>
        <v>51-7000 Woodworkers</v>
      </c>
      <c r="G682" s="77" t="s">
        <v>2118</v>
      </c>
      <c r="H682" s="77" t="s">
        <v>2119</v>
      </c>
      <c r="I682" s="77" t="s">
        <v>2120</v>
      </c>
      <c r="J682" s="78" t="str">
        <f>CONCATENATE(H682, " (", R682, ")")</f>
        <v>Patternmakers, Wood ($61,026)</v>
      </c>
      <c r="K682" s="70">
        <v>9.7026092229300005</v>
      </c>
      <c r="L682" s="70">
        <v>19.1169415719</v>
      </c>
      <c r="M682" s="70">
        <v>29.339430545799999</v>
      </c>
      <c r="N682" s="70">
        <v>32.068922362599999</v>
      </c>
      <c r="O682" s="70">
        <v>38.319167368899997</v>
      </c>
      <c r="P682" s="70">
        <v>48.062245543400003</v>
      </c>
      <c r="Q682" s="71">
        <v>61026.015535300001</v>
      </c>
      <c r="R682" s="71" t="str">
        <f>TEXT(Q682, "$#,###")</f>
        <v>$61,026</v>
      </c>
      <c r="S682" s="68" t="s">
        <v>307</v>
      </c>
      <c r="T682" s="68" t="s">
        <v>8</v>
      </c>
      <c r="U682" s="68" t="s">
        <v>85</v>
      </c>
      <c r="V682" s="61">
        <v>16.767972398200001</v>
      </c>
      <c r="W682" s="61">
        <v>15.4914408071</v>
      </c>
      <c r="X682" s="61">
        <f>W682-V682</f>
        <v>-1.2765315911000013</v>
      </c>
      <c r="Y682" s="72">
        <f>X682/V682</f>
        <v>-7.6129156273959137E-2</v>
      </c>
      <c r="Z682" s="61">
        <v>15.4914408071</v>
      </c>
      <c r="AA682" s="61">
        <v>14.7374274504</v>
      </c>
      <c r="AB682" s="61">
        <f>AA682-Z682</f>
        <v>-0.7540133566999998</v>
      </c>
      <c r="AC682" s="72">
        <f>AB682/Z682</f>
        <v>-4.8672900480271807E-2</v>
      </c>
      <c r="AD682" s="76" t="s">
        <v>90</v>
      </c>
      <c r="AE682" s="61">
        <v>1.6087152735700001</v>
      </c>
      <c r="AF682" s="76" t="s">
        <v>90</v>
      </c>
      <c r="AG682" s="76" t="s">
        <v>90</v>
      </c>
      <c r="AH682" s="76" t="s">
        <v>90</v>
      </c>
      <c r="AI682" s="61">
        <v>15.815603809900001</v>
      </c>
      <c r="AJ682" s="76" t="s">
        <v>90</v>
      </c>
      <c r="AK682" s="79" t="s">
        <v>90</v>
      </c>
      <c r="AL682" s="73">
        <v>121.8</v>
      </c>
      <c r="AM682" s="74">
        <v>0.85454399999999997</v>
      </c>
      <c r="AN682" s="74">
        <v>0.85354200000000002</v>
      </c>
      <c r="AO682" s="75">
        <v>8.48946213805E-3</v>
      </c>
      <c r="AP682" s="75">
        <v>1.27132045372E-2</v>
      </c>
      <c r="AQ682" s="76" t="s">
        <v>90</v>
      </c>
      <c r="AR682" s="76" t="s">
        <v>90</v>
      </c>
      <c r="AS682" s="76" t="s">
        <v>90</v>
      </c>
      <c r="AT682" s="76" t="s">
        <v>90</v>
      </c>
      <c r="AU682" s="76" t="s">
        <v>90</v>
      </c>
      <c r="AV682" s="76" t="s">
        <v>90</v>
      </c>
      <c r="AW682" s="61">
        <v>0</v>
      </c>
      <c r="AX682" s="61">
        <v>0</v>
      </c>
      <c r="AY682" s="61">
        <v>0</v>
      </c>
      <c r="AZ682" s="61">
        <v>0</v>
      </c>
      <c r="BA682" s="61">
        <v>0</v>
      </c>
      <c r="BB682" s="61">
        <f>SUM(AW682:BA682)</f>
        <v>0</v>
      </c>
      <c r="BC682" s="61">
        <f>BA682-AW682</f>
        <v>0</v>
      </c>
      <c r="BD682" s="62">
        <v>0</v>
      </c>
      <c r="BE682" s="67">
        <f>IF(K682&lt;BE$6,1,0)</f>
        <v>1</v>
      </c>
      <c r="BF682" s="67">
        <f>+IF(AND(K682&gt;=BF$5,K682&lt;BF$6),1,0)</f>
        <v>0</v>
      </c>
      <c r="BG682" s="67">
        <f>+IF(AND(K682&gt;=BG$5,K682&lt;BG$6),1,0)</f>
        <v>0</v>
      </c>
      <c r="BH682" s="67">
        <f>+IF(AND(K682&gt;=BH$5,K682&lt;BH$6),1,0)</f>
        <v>0</v>
      </c>
      <c r="BI682" s="67">
        <f>+IF(K682&gt;=BI$6,1,0)</f>
        <v>0</v>
      </c>
      <c r="BJ682" s="67">
        <f>IF(M682&lt;BJ$6,1,0)</f>
        <v>0</v>
      </c>
      <c r="BK682" s="67">
        <f>+IF(AND(M682&gt;=BK$5,M682&lt;BK$6),1,0)</f>
        <v>0</v>
      </c>
      <c r="BL682" s="67">
        <f>+IF(AND(M682&gt;=BL$5,M682&lt;BL$6),1,0)</f>
        <v>0</v>
      </c>
      <c r="BM682" s="67">
        <f>+IF(AND(M682&gt;=BM$5,M682&lt;BM$6),1,0)</f>
        <v>1</v>
      </c>
      <c r="BN682" s="67">
        <f>+IF(M682&gt;=BN$6,1,0)</f>
        <v>0</v>
      </c>
      <c r="BO682" s="67" t="str">
        <f>+IF(M682&gt;=BO$6,"YES","NO")</f>
        <v>YES</v>
      </c>
      <c r="BP682" s="67" t="str">
        <f>+IF(K682&gt;=BP$6,"YES","NO")</f>
        <v>NO</v>
      </c>
      <c r="BQ682" s="67" t="str">
        <f>+IF(ISERROR(VLOOKUP(E682,'[1]Hi Tech List (2020)'!$A$2:$B$84,1,FALSE)),"NO","YES")</f>
        <v>NO</v>
      </c>
      <c r="BR682" s="67" t="str">
        <f>IF(AL682&gt;=BR$6,"YES","NO")</f>
        <v>YES</v>
      </c>
      <c r="BS682" s="67" t="str">
        <f>IF(AB682&gt;BS$6,"YES","NO")</f>
        <v>NO</v>
      </c>
      <c r="BT682" s="67" t="str">
        <f>IF(AC682&gt;BT$6,"YES","NO")</f>
        <v>NO</v>
      </c>
      <c r="BU682" s="67" t="str">
        <f>IF(AD682&gt;BU$6,"YES","NO")</f>
        <v>YES</v>
      </c>
      <c r="BV682" s="67" t="str">
        <f>IF(OR(BS682="YES",BT682="YES",BU682="YES"),"YES","NO")</f>
        <v>YES</v>
      </c>
      <c r="BW682" s="67" t="str">
        <f>+IF(BE682=1,BE$8,IF(BF682=1,BF$8,IF(BG682=1,BG$8,IF(BH682=1,BH$8,BI$8))))</f>
        <v>&lt;$15</v>
      </c>
      <c r="BX682" s="67" t="str">
        <f>+IF(BJ682=1,BJ$8,IF(BK682=1,BK$8,IF(BL682=1,BL$8,IF(BM682=1,BM$8,BN$8))))</f>
        <v>$25-30</v>
      </c>
    </row>
    <row r="683" spans="1:76" ht="25.5" hidden="1" x14ac:dyDescent="0.2">
      <c r="A683" s="77" t="str">
        <f t="shared" si="44"/>
        <v>51-0000</v>
      </c>
      <c r="B683" s="77" t="str">
        <f>VLOOKUP(A683,'[1]2- &amp; 3-digit SOC'!$A$1:$B$121,2,FALSE)</f>
        <v>Production Occupations</v>
      </c>
      <c r="C683" s="77" t="str">
        <f t="shared" si="45"/>
        <v>51-0000 Production Occupations</v>
      </c>
      <c r="D683" s="77" t="str">
        <f t="shared" si="46"/>
        <v>51-7000</v>
      </c>
      <c r="E683" s="77" t="str">
        <f>VLOOKUP(D683,'[1]2- &amp; 3-digit SOC'!$A$1:$B$121,2,FALSE)</f>
        <v>Woodworkers</v>
      </c>
      <c r="F683" s="77" t="str">
        <f t="shared" si="47"/>
        <v>51-7000 Woodworkers</v>
      </c>
      <c r="G683" s="77" t="s">
        <v>2121</v>
      </c>
      <c r="H683" s="77" t="s">
        <v>2122</v>
      </c>
      <c r="I683" s="77" t="s">
        <v>2123</v>
      </c>
      <c r="J683" s="78" t="str">
        <f>CONCATENATE(H683, " (", R683, ")")</f>
        <v>Sawing Machine Setters, Operators, and Tenders, Wood ($26,792)</v>
      </c>
      <c r="K683" s="70">
        <v>8.5758148642399998</v>
      </c>
      <c r="L683" s="70">
        <v>10.2965261747</v>
      </c>
      <c r="M683" s="70">
        <v>12.880917970200001</v>
      </c>
      <c r="N683" s="70">
        <v>13.046485132000001</v>
      </c>
      <c r="O683" s="70">
        <v>14.869995963399999</v>
      </c>
      <c r="P683" s="70">
        <v>17.591654783199999</v>
      </c>
      <c r="Q683" s="71">
        <v>26792.309378000002</v>
      </c>
      <c r="R683" s="71" t="str">
        <f>TEXT(Q683, "$#,###")</f>
        <v>$26,792</v>
      </c>
      <c r="S683" s="68" t="s">
        <v>307</v>
      </c>
      <c r="T683" s="68" t="s">
        <v>8</v>
      </c>
      <c r="U683" s="68" t="s">
        <v>85</v>
      </c>
      <c r="V683" s="61">
        <v>1184.45311517</v>
      </c>
      <c r="W683" s="61">
        <v>1255.83575677</v>
      </c>
      <c r="X683" s="61">
        <f>W683-V683</f>
        <v>71.382641599999943</v>
      </c>
      <c r="Y683" s="72">
        <f>X683/V683</f>
        <v>6.0266329401949072E-2</v>
      </c>
      <c r="Z683" s="61">
        <v>1255.83575677</v>
      </c>
      <c r="AA683" s="61">
        <v>1292.6809316599999</v>
      </c>
      <c r="AB683" s="61">
        <f>AA683-Z683</f>
        <v>36.845174889999953</v>
      </c>
      <c r="AC683" s="72">
        <f>AB683/Z683</f>
        <v>2.9339166918423681E-2</v>
      </c>
      <c r="AD683" s="61">
        <v>568.02751941099996</v>
      </c>
      <c r="AE683" s="61">
        <v>142.00687985299999</v>
      </c>
      <c r="AF683" s="61">
        <v>392.71681974699999</v>
      </c>
      <c r="AG683" s="61">
        <v>130.90560658199999</v>
      </c>
      <c r="AH683" s="62">
        <v>0.10299999999999999</v>
      </c>
      <c r="AI683" s="61">
        <v>1232.3833827599999</v>
      </c>
      <c r="AJ683" s="61">
        <v>875.90082358699999</v>
      </c>
      <c r="AK683" s="63">
        <f>AJ683/AI683</f>
        <v>0.71073728828229177</v>
      </c>
      <c r="AL683" s="73">
        <v>120.4</v>
      </c>
      <c r="AM683" s="74">
        <v>0.96612699999999996</v>
      </c>
      <c r="AN683" s="74">
        <v>0.97053500000000004</v>
      </c>
      <c r="AO683" s="75">
        <v>9.6292176416900004E-3</v>
      </c>
      <c r="AP683" s="75">
        <v>3.2853191102299999E-2</v>
      </c>
      <c r="AQ683" s="75">
        <v>4.1556136037499997E-2</v>
      </c>
      <c r="AR683" s="75">
        <v>0.219325921915</v>
      </c>
      <c r="AS683" s="75">
        <v>0.24181442849900001</v>
      </c>
      <c r="AT683" s="75">
        <v>0.21770122463700001</v>
      </c>
      <c r="AU683" s="75">
        <v>0.17877868901300001</v>
      </c>
      <c r="AV683" s="75">
        <v>5.83411911548E-2</v>
      </c>
      <c r="AW683" s="61">
        <v>0</v>
      </c>
      <c r="AX683" s="61">
        <v>0</v>
      </c>
      <c r="AY683" s="61">
        <v>0</v>
      </c>
      <c r="AZ683" s="61">
        <v>0</v>
      </c>
      <c r="BA683" s="61">
        <v>0</v>
      </c>
      <c r="BB683" s="61">
        <f>SUM(AW683:BA683)</f>
        <v>0</v>
      </c>
      <c r="BC683" s="61">
        <f>BA683-AW683</f>
        <v>0</v>
      </c>
      <c r="BD683" s="62">
        <v>0</v>
      </c>
      <c r="BE683" s="67">
        <f>IF(K683&lt;BE$6,1,0)</f>
        <v>1</v>
      </c>
      <c r="BF683" s="67">
        <f>+IF(AND(K683&gt;=BF$5,K683&lt;BF$6),1,0)</f>
        <v>0</v>
      </c>
      <c r="BG683" s="67">
        <f>+IF(AND(K683&gt;=BG$5,K683&lt;BG$6),1,0)</f>
        <v>0</v>
      </c>
      <c r="BH683" s="67">
        <f>+IF(AND(K683&gt;=BH$5,K683&lt;BH$6),1,0)</f>
        <v>0</v>
      </c>
      <c r="BI683" s="67">
        <f>+IF(K683&gt;=BI$6,1,0)</f>
        <v>0</v>
      </c>
      <c r="BJ683" s="67">
        <f>IF(M683&lt;BJ$6,1,0)</f>
        <v>1</v>
      </c>
      <c r="BK683" s="67">
        <f>+IF(AND(M683&gt;=BK$5,M683&lt;BK$6),1,0)</f>
        <v>0</v>
      </c>
      <c r="BL683" s="67">
        <f>+IF(AND(M683&gt;=BL$5,M683&lt;BL$6),1,0)</f>
        <v>0</v>
      </c>
      <c r="BM683" s="67">
        <f>+IF(AND(M683&gt;=BM$5,M683&lt;BM$6),1,0)</f>
        <v>0</v>
      </c>
      <c r="BN683" s="67">
        <f>+IF(M683&gt;=BN$6,1,0)</f>
        <v>0</v>
      </c>
      <c r="BO683" s="67" t="str">
        <f>+IF(M683&gt;=BO$6,"YES","NO")</f>
        <v>NO</v>
      </c>
      <c r="BP683" s="67" t="str">
        <f>+IF(K683&gt;=BP$6,"YES","NO")</f>
        <v>NO</v>
      </c>
      <c r="BQ683" s="67" t="str">
        <f>+IF(ISERROR(VLOOKUP(E683,'[1]Hi Tech List (2020)'!$A$2:$B$84,1,FALSE)),"NO","YES")</f>
        <v>NO</v>
      </c>
      <c r="BR683" s="67" t="str">
        <f>IF(AL683&gt;=BR$6,"YES","NO")</f>
        <v>YES</v>
      </c>
      <c r="BS683" s="67" t="str">
        <f>IF(AB683&gt;BS$6,"YES","NO")</f>
        <v>NO</v>
      </c>
      <c r="BT683" s="67" t="str">
        <f>IF(AC683&gt;BT$6,"YES","NO")</f>
        <v>NO</v>
      </c>
      <c r="BU683" s="67" t="str">
        <f>IF(AD683&gt;BU$6,"YES","NO")</f>
        <v>YES</v>
      </c>
      <c r="BV683" s="67" t="str">
        <f>IF(OR(BS683="YES",BT683="YES",BU683="YES"),"YES","NO")</f>
        <v>YES</v>
      </c>
      <c r="BW683" s="67" t="str">
        <f>+IF(BE683=1,BE$8,IF(BF683=1,BF$8,IF(BG683=1,BG$8,IF(BH683=1,BH$8,BI$8))))</f>
        <v>&lt;$15</v>
      </c>
      <c r="BX683" s="67" t="str">
        <f>+IF(BJ683=1,BJ$8,IF(BK683=1,BK$8,IF(BL683=1,BL$8,IF(BM683=1,BM$8,BN$8))))</f>
        <v>&lt;$15</v>
      </c>
    </row>
    <row r="684" spans="1:76" ht="25.5" hidden="1" x14ac:dyDescent="0.2">
      <c r="A684" s="77" t="str">
        <f t="shared" si="44"/>
        <v>51-0000</v>
      </c>
      <c r="B684" s="77" t="str">
        <f>VLOOKUP(A684,'[1]2- &amp; 3-digit SOC'!$A$1:$B$121,2,FALSE)</f>
        <v>Production Occupations</v>
      </c>
      <c r="C684" s="77" t="str">
        <f t="shared" si="45"/>
        <v>51-0000 Production Occupations</v>
      </c>
      <c r="D684" s="77" t="str">
        <f t="shared" si="46"/>
        <v>51-7000</v>
      </c>
      <c r="E684" s="77" t="str">
        <f>VLOOKUP(D684,'[1]2- &amp; 3-digit SOC'!$A$1:$B$121,2,FALSE)</f>
        <v>Woodworkers</v>
      </c>
      <c r="F684" s="77" t="str">
        <f t="shared" si="47"/>
        <v>51-7000 Woodworkers</v>
      </c>
      <c r="G684" s="77" t="s">
        <v>2124</v>
      </c>
      <c r="H684" s="77" t="s">
        <v>2125</v>
      </c>
      <c r="I684" s="77" t="s">
        <v>2126</v>
      </c>
      <c r="J684" s="78" t="str">
        <f>CONCATENATE(H684, " (", R684, ")")</f>
        <v>Woodworking Machine Setters, Operators, and Tenders, Except Sawing ($26,258)</v>
      </c>
      <c r="K684" s="70">
        <v>8.98940548709</v>
      </c>
      <c r="L684" s="70">
        <v>10.306013661</v>
      </c>
      <c r="M684" s="70">
        <v>12.624260379200001</v>
      </c>
      <c r="N684" s="70">
        <v>13.187501710899999</v>
      </c>
      <c r="O684" s="70">
        <v>15.155259789900001</v>
      </c>
      <c r="P684" s="70">
        <v>18.6839376876</v>
      </c>
      <c r="Q684" s="71">
        <v>26258.461588800001</v>
      </c>
      <c r="R684" s="71" t="str">
        <f>TEXT(Q684, "$#,###")</f>
        <v>$26,258</v>
      </c>
      <c r="S684" s="68" t="s">
        <v>307</v>
      </c>
      <c r="T684" s="68" t="s">
        <v>8</v>
      </c>
      <c r="U684" s="68" t="s">
        <v>85</v>
      </c>
      <c r="V684" s="61">
        <v>1457.71070676</v>
      </c>
      <c r="W684" s="61">
        <v>1460.6925342</v>
      </c>
      <c r="X684" s="61">
        <f>W684-V684</f>
        <v>2.9818274399999609</v>
      </c>
      <c r="Y684" s="72">
        <f>X684/V684</f>
        <v>2.0455550104502966E-3</v>
      </c>
      <c r="Z684" s="61">
        <v>1460.6925342</v>
      </c>
      <c r="AA684" s="61">
        <v>1490.6856212600001</v>
      </c>
      <c r="AB684" s="61">
        <f>AA684-Z684</f>
        <v>29.993087060000107</v>
      </c>
      <c r="AC684" s="72">
        <f>AB684/Z684</f>
        <v>2.0533470499612627E-2</v>
      </c>
      <c r="AD684" s="61">
        <v>752.85822098599999</v>
      </c>
      <c r="AE684" s="61">
        <v>188.21455524699999</v>
      </c>
      <c r="AF684" s="61">
        <v>534.85286765599994</v>
      </c>
      <c r="AG684" s="61">
        <v>178.28428921899999</v>
      </c>
      <c r="AH684" s="62">
        <v>0.121</v>
      </c>
      <c r="AI684" s="61">
        <v>1442.0400134500001</v>
      </c>
      <c r="AJ684" s="61">
        <v>1237.65635374</v>
      </c>
      <c r="AK684" s="63">
        <f>AJ684/AI684</f>
        <v>0.85826769173968787</v>
      </c>
      <c r="AL684" s="73">
        <v>119</v>
      </c>
      <c r="AM684" s="74">
        <v>0.74803799999999998</v>
      </c>
      <c r="AN684" s="74">
        <v>0.74051699999999998</v>
      </c>
      <c r="AO684" s="75">
        <v>1.5708695452100001E-2</v>
      </c>
      <c r="AP684" s="75">
        <v>5.8250509816099999E-2</v>
      </c>
      <c r="AQ684" s="75">
        <v>6.7538240209399997E-2</v>
      </c>
      <c r="AR684" s="75">
        <v>0.223100848859</v>
      </c>
      <c r="AS684" s="75">
        <v>0.23536677832200001</v>
      </c>
      <c r="AT684" s="75">
        <v>0.198106713288</v>
      </c>
      <c r="AU684" s="75">
        <v>0.15077055960499999</v>
      </c>
      <c r="AV684" s="75">
        <v>5.1157654448600001E-2</v>
      </c>
      <c r="AW684" s="61">
        <v>0</v>
      </c>
      <c r="AX684" s="61">
        <v>0</v>
      </c>
      <c r="AY684" s="61">
        <v>0</v>
      </c>
      <c r="AZ684" s="61">
        <v>0</v>
      </c>
      <c r="BA684" s="61">
        <v>0</v>
      </c>
      <c r="BB684" s="61">
        <f>SUM(AW684:BA684)</f>
        <v>0</v>
      </c>
      <c r="BC684" s="61">
        <f>BA684-AW684</f>
        <v>0</v>
      </c>
      <c r="BD684" s="62">
        <v>0</v>
      </c>
      <c r="BE684" s="67">
        <f>IF(K684&lt;BE$6,1,0)</f>
        <v>1</v>
      </c>
      <c r="BF684" s="67">
        <f>+IF(AND(K684&gt;=BF$5,K684&lt;BF$6),1,0)</f>
        <v>0</v>
      </c>
      <c r="BG684" s="67">
        <f>+IF(AND(K684&gt;=BG$5,K684&lt;BG$6),1,0)</f>
        <v>0</v>
      </c>
      <c r="BH684" s="67">
        <f>+IF(AND(K684&gt;=BH$5,K684&lt;BH$6),1,0)</f>
        <v>0</v>
      </c>
      <c r="BI684" s="67">
        <f>+IF(K684&gt;=BI$6,1,0)</f>
        <v>0</v>
      </c>
      <c r="BJ684" s="67">
        <f>IF(M684&lt;BJ$6,1,0)</f>
        <v>1</v>
      </c>
      <c r="BK684" s="67">
        <f>+IF(AND(M684&gt;=BK$5,M684&lt;BK$6),1,0)</f>
        <v>0</v>
      </c>
      <c r="BL684" s="67">
        <f>+IF(AND(M684&gt;=BL$5,M684&lt;BL$6),1,0)</f>
        <v>0</v>
      </c>
      <c r="BM684" s="67">
        <f>+IF(AND(M684&gt;=BM$5,M684&lt;BM$6),1,0)</f>
        <v>0</v>
      </c>
      <c r="BN684" s="67">
        <f>+IF(M684&gt;=BN$6,1,0)</f>
        <v>0</v>
      </c>
      <c r="BO684" s="67" t="str">
        <f>+IF(M684&gt;=BO$6,"YES","NO")</f>
        <v>NO</v>
      </c>
      <c r="BP684" s="67" t="str">
        <f>+IF(K684&gt;=BP$6,"YES","NO")</f>
        <v>NO</v>
      </c>
      <c r="BQ684" s="67" t="str">
        <f>+IF(ISERROR(VLOOKUP(E684,'[1]Hi Tech List (2020)'!$A$2:$B$84,1,FALSE)),"NO","YES")</f>
        <v>NO</v>
      </c>
      <c r="BR684" s="67" t="str">
        <f>IF(AL684&gt;=BR$6,"YES","NO")</f>
        <v>YES</v>
      </c>
      <c r="BS684" s="67" t="str">
        <f>IF(AB684&gt;BS$6,"YES","NO")</f>
        <v>NO</v>
      </c>
      <c r="BT684" s="67" t="str">
        <f>IF(AC684&gt;BT$6,"YES","NO")</f>
        <v>NO</v>
      </c>
      <c r="BU684" s="67" t="str">
        <f>IF(AD684&gt;BU$6,"YES","NO")</f>
        <v>YES</v>
      </c>
      <c r="BV684" s="67" t="str">
        <f>IF(OR(BS684="YES",BT684="YES",BU684="YES"),"YES","NO")</f>
        <v>YES</v>
      </c>
      <c r="BW684" s="67" t="str">
        <f>+IF(BE684=1,BE$8,IF(BF684=1,BF$8,IF(BG684=1,BG$8,IF(BH684=1,BH$8,BI$8))))</f>
        <v>&lt;$15</v>
      </c>
      <c r="BX684" s="67" t="str">
        <f>+IF(BJ684=1,BJ$8,IF(BK684=1,BK$8,IF(BL684=1,BL$8,IF(BM684=1,BM$8,BN$8))))</f>
        <v>&lt;$15</v>
      </c>
    </row>
    <row r="685" spans="1:76" hidden="1" x14ac:dyDescent="0.2">
      <c r="A685" s="77" t="str">
        <f t="shared" si="44"/>
        <v>51-0000</v>
      </c>
      <c r="B685" s="77" t="str">
        <f>VLOOKUP(A685,'[1]2- &amp; 3-digit SOC'!$A$1:$B$121,2,FALSE)</f>
        <v>Production Occupations</v>
      </c>
      <c r="C685" s="77" t="str">
        <f t="shared" si="45"/>
        <v>51-0000 Production Occupations</v>
      </c>
      <c r="D685" s="77" t="str">
        <f t="shared" si="46"/>
        <v>51-7000</v>
      </c>
      <c r="E685" s="77" t="str">
        <f>VLOOKUP(D685,'[1]2- &amp; 3-digit SOC'!$A$1:$B$121,2,FALSE)</f>
        <v>Woodworkers</v>
      </c>
      <c r="F685" s="77" t="str">
        <f t="shared" si="47"/>
        <v>51-7000 Woodworkers</v>
      </c>
      <c r="G685" s="77" t="s">
        <v>2127</v>
      </c>
      <c r="H685" s="77" t="s">
        <v>2128</v>
      </c>
      <c r="I685" s="77" t="s">
        <v>2129</v>
      </c>
      <c r="J685" s="78" t="str">
        <f>CONCATENATE(H685, " (", R685, ")")</f>
        <v>Woodworkers, All Other ($32,899)</v>
      </c>
      <c r="K685" s="70">
        <v>3.55702727719</v>
      </c>
      <c r="L685" s="70">
        <v>9.3481558804800002</v>
      </c>
      <c r="M685" s="70">
        <v>15.8170218769</v>
      </c>
      <c r="N685" s="70">
        <v>19.273113071899999</v>
      </c>
      <c r="O685" s="70">
        <v>23.747049720900002</v>
      </c>
      <c r="P685" s="70">
        <v>31.917252861600002</v>
      </c>
      <c r="Q685" s="71">
        <v>32899.405503900001</v>
      </c>
      <c r="R685" s="71" t="str">
        <f>TEXT(Q685, "$#,###")</f>
        <v>$32,899</v>
      </c>
      <c r="S685" s="68" t="s">
        <v>307</v>
      </c>
      <c r="T685" s="68" t="s">
        <v>8</v>
      </c>
      <c r="U685" s="68" t="s">
        <v>85</v>
      </c>
      <c r="V685" s="61">
        <v>309.58869767700003</v>
      </c>
      <c r="W685" s="61">
        <v>207.53666124399999</v>
      </c>
      <c r="X685" s="61">
        <f>W685-V685</f>
        <v>-102.05203643300004</v>
      </c>
      <c r="Y685" s="72">
        <f>X685/V685</f>
        <v>-0.32963747449034114</v>
      </c>
      <c r="Z685" s="61">
        <v>207.53666124399999</v>
      </c>
      <c r="AA685" s="61">
        <v>211.36430032999999</v>
      </c>
      <c r="AB685" s="61">
        <f>AA685-Z685</f>
        <v>3.8276390860000049</v>
      </c>
      <c r="AC685" s="72">
        <f>AB685/Z685</f>
        <v>1.8443194870037278E-2</v>
      </c>
      <c r="AD685" s="61">
        <v>94.076038807200007</v>
      </c>
      <c r="AE685" s="61">
        <v>23.519009701800002</v>
      </c>
      <c r="AF685" s="61">
        <v>65.179976823000004</v>
      </c>
      <c r="AG685" s="61">
        <v>21.726658941</v>
      </c>
      <c r="AH685" s="62">
        <v>0.104</v>
      </c>
      <c r="AI685" s="61">
        <v>204.69563228499999</v>
      </c>
      <c r="AJ685" s="61">
        <v>91.474771873799995</v>
      </c>
      <c r="AK685" s="63">
        <f>AJ685/AI685</f>
        <v>0.44688189412091928</v>
      </c>
      <c r="AL685" s="73">
        <v>117.6</v>
      </c>
      <c r="AM685" s="74">
        <v>0.53884200000000004</v>
      </c>
      <c r="AN685" s="74">
        <v>0.53194200000000003</v>
      </c>
      <c r="AO685" s="76" t="s">
        <v>90</v>
      </c>
      <c r="AP685" s="76" t="s">
        <v>90</v>
      </c>
      <c r="AQ685" s="76" t="s">
        <v>90</v>
      </c>
      <c r="AR685" s="75">
        <v>0.13196661342800001</v>
      </c>
      <c r="AS685" s="75">
        <v>0.17539029030200001</v>
      </c>
      <c r="AT685" s="75">
        <v>0.23763426160600001</v>
      </c>
      <c r="AU685" s="75">
        <v>0.24649905546000001</v>
      </c>
      <c r="AV685" s="75">
        <v>0.16688177425299999</v>
      </c>
      <c r="AW685" s="61">
        <v>0</v>
      </c>
      <c r="AX685" s="61">
        <v>0</v>
      </c>
      <c r="AY685" s="61">
        <v>0</v>
      </c>
      <c r="AZ685" s="61">
        <v>0</v>
      </c>
      <c r="BA685" s="61">
        <v>0</v>
      </c>
      <c r="BB685" s="61">
        <f>SUM(AW685:BA685)</f>
        <v>0</v>
      </c>
      <c r="BC685" s="61">
        <f>BA685-AW685</f>
        <v>0</v>
      </c>
      <c r="BD685" s="62">
        <v>0</v>
      </c>
      <c r="BE685" s="67">
        <f>IF(K685&lt;BE$6,1,0)</f>
        <v>1</v>
      </c>
      <c r="BF685" s="67">
        <f>+IF(AND(K685&gt;=BF$5,K685&lt;BF$6),1,0)</f>
        <v>0</v>
      </c>
      <c r="BG685" s="67">
        <f>+IF(AND(K685&gt;=BG$5,K685&lt;BG$6),1,0)</f>
        <v>0</v>
      </c>
      <c r="BH685" s="67">
        <f>+IF(AND(K685&gt;=BH$5,K685&lt;BH$6),1,0)</f>
        <v>0</v>
      </c>
      <c r="BI685" s="67">
        <f>+IF(K685&gt;=BI$6,1,0)</f>
        <v>0</v>
      </c>
      <c r="BJ685" s="67">
        <f>IF(M685&lt;BJ$6,1,0)</f>
        <v>0</v>
      </c>
      <c r="BK685" s="67">
        <f>+IF(AND(M685&gt;=BK$5,M685&lt;BK$6),1,0)</f>
        <v>1</v>
      </c>
      <c r="BL685" s="67">
        <f>+IF(AND(M685&gt;=BL$5,M685&lt;BL$6),1,0)</f>
        <v>0</v>
      </c>
      <c r="BM685" s="67">
        <f>+IF(AND(M685&gt;=BM$5,M685&lt;BM$6),1,0)</f>
        <v>0</v>
      </c>
      <c r="BN685" s="67">
        <f>+IF(M685&gt;=BN$6,1,0)</f>
        <v>0</v>
      </c>
      <c r="BO685" s="67" t="str">
        <f>+IF(M685&gt;=BO$6,"YES","NO")</f>
        <v>NO</v>
      </c>
      <c r="BP685" s="67" t="str">
        <f>+IF(K685&gt;=BP$6,"YES","NO")</f>
        <v>NO</v>
      </c>
      <c r="BQ685" s="67" t="str">
        <f>+IF(ISERROR(VLOOKUP(E685,'[1]Hi Tech List (2020)'!$A$2:$B$84,1,FALSE)),"NO","YES")</f>
        <v>NO</v>
      </c>
      <c r="BR685" s="67" t="str">
        <f>IF(AL685&gt;=BR$6,"YES","NO")</f>
        <v>YES</v>
      </c>
      <c r="BS685" s="67" t="str">
        <f>IF(AB685&gt;BS$6,"YES","NO")</f>
        <v>NO</v>
      </c>
      <c r="BT685" s="67" t="str">
        <f>IF(AC685&gt;BT$6,"YES","NO")</f>
        <v>NO</v>
      </c>
      <c r="BU685" s="67" t="str">
        <f>IF(AD685&gt;BU$6,"YES","NO")</f>
        <v>NO</v>
      </c>
      <c r="BV685" s="67" t="str">
        <f>IF(OR(BS685="YES",BT685="YES",BU685="YES"),"YES","NO")</f>
        <v>NO</v>
      </c>
      <c r="BW685" s="67" t="str">
        <f>+IF(BE685=1,BE$8,IF(BF685=1,BF$8,IF(BG685=1,BG$8,IF(BH685=1,BH$8,BI$8))))</f>
        <v>&lt;$15</v>
      </c>
      <c r="BX685" s="67" t="str">
        <f>+IF(BJ685=1,BJ$8,IF(BK685=1,BK$8,IF(BL685=1,BL$8,IF(BM685=1,BM$8,BN$8))))</f>
        <v>$15-20</v>
      </c>
    </row>
    <row r="686" spans="1:76" x14ac:dyDescent="0.2">
      <c r="A686" s="77" t="str">
        <f t="shared" si="44"/>
        <v>51-0000</v>
      </c>
      <c r="B686" s="77" t="str">
        <f>VLOOKUP(A686,'[1]2- &amp; 3-digit SOC'!$A$1:$B$121,2,FALSE)</f>
        <v>Production Occupations</v>
      </c>
      <c r="C686" s="77" t="str">
        <f t="shared" si="45"/>
        <v>51-0000 Production Occupations</v>
      </c>
      <c r="D686" s="77" t="str">
        <f t="shared" si="46"/>
        <v>51-8000</v>
      </c>
      <c r="E686" s="77" t="str">
        <f>VLOOKUP(D686,'[1]2- &amp; 3-digit SOC'!$A$1:$B$121,2,FALSE)</f>
        <v>Plant and System Operators</v>
      </c>
      <c r="F686" s="77" t="str">
        <f t="shared" si="47"/>
        <v>51-8000 Plant and System Operators</v>
      </c>
      <c r="G686" s="77" t="s">
        <v>2130</v>
      </c>
      <c r="H686" s="77" t="s">
        <v>2131</v>
      </c>
      <c r="I686" s="77" t="s">
        <v>2132</v>
      </c>
      <c r="J686" s="78" t="str">
        <f>CONCATENATE(H686, " (", R686, ")")</f>
        <v>Nuclear Power Reactor Operators ($86,018)</v>
      </c>
      <c r="K686" s="70">
        <v>36.007983266799997</v>
      </c>
      <c r="L686" s="70">
        <v>38.411612348200002</v>
      </c>
      <c r="M686" s="70">
        <v>41.354875073400002</v>
      </c>
      <c r="N686" s="70">
        <v>45.204204291899998</v>
      </c>
      <c r="O686" s="70">
        <v>51.741820250400004</v>
      </c>
      <c r="P686" s="70">
        <v>63.760322576999997</v>
      </c>
      <c r="Q686" s="71">
        <v>86018.140152699998</v>
      </c>
      <c r="R686" s="71" t="str">
        <f>TEXT(Q686, "$#,###")</f>
        <v>$86,018</v>
      </c>
      <c r="S686" s="68" t="s">
        <v>307</v>
      </c>
      <c r="T686" s="68" t="s">
        <v>8</v>
      </c>
      <c r="U686" s="68" t="s">
        <v>648</v>
      </c>
      <c r="V686" s="61">
        <v>19.341495795499998</v>
      </c>
      <c r="W686" s="61">
        <v>12.3579343608</v>
      </c>
      <c r="X686" s="61">
        <f>W686-V686</f>
        <v>-6.9835614346999986</v>
      </c>
      <c r="Y686" s="72">
        <f>X686/V686</f>
        <v>-0.36106625405491116</v>
      </c>
      <c r="Z686" s="61">
        <v>12.3579343608</v>
      </c>
      <c r="AA686" s="61">
        <v>13.640851285</v>
      </c>
      <c r="AB686" s="61">
        <f>AA686-Z686</f>
        <v>1.2829169242000003</v>
      </c>
      <c r="AC686" s="72">
        <f>AB686/Z686</f>
        <v>0.10381321722095227</v>
      </c>
      <c r="AD686" s="76" t="s">
        <v>90</v>
      </c>
      <c r="AE686" s="61">
        <v>1.4144697528600001</v>
      </c>
      <c r="AF686" s="76" t="s">
        <v>90</v>
      </c>
      <c r="AG686" s="76" t="s">
        <v>90</v>
      </c>
      <c r="AH686" s="76" t="s">
        <v>90</v>
      </c>
      <c r="AI686" s="61">
        <v>12.2359082492</v>
      </c>
      <c r="AJ686" s="76" t="s">
        <v>90</v>
      </c>
      <c r="AK686" s="79" t="s">
        <v>90</v>
      </c>
      <c r="AL686" s="73">
        <v>92.7</v>
      </c>
      <c r="AM686" s="74">
        <v>9.9957000000000004E-2</v>
      </c>
      <c r="AN686" s="74">
        <v>0.120542</v>
      </c>
      <c r="AO686" s="75">
        <v>2.44629712435E-4</v>
      </c>
      <c r="AP686" s="75">
        <v>7.3380069605300004E-3</v>
      </c>
      <c r="AQ686" s="76" t="s">
        <v>90</v>
      </c>
      <c r="AR686" s="76" t="s">
        <v>90</v>
      </c>
      <c r="AS686" s="76" t="s">
        <v>90</v>
      </c>
      <c r="AT686" s="76" t="s">
        <v>90</v>
      </c>
      <c r="AU686" s="76" t="s">
        <v>90</v>
      </c>
      <c r="AV686" s="76" t="s">
        <v>90</v>
      </c>
      <c r="AW686" s="61">
        <v>0</v>
      </c>
      <c r="AX686" s="61">
        <v>0</v>
      </c>
      <c r="AY686" s="61">
        <v>0</v>
      </c>
      <c r="AZ686" s="61">
        <v>0</v>
      </c>
      <c r="BA686" s="61">
        <v>0</v>
      </c>
      <c r="BB686" s="61">
        <f>SUM(AW686:BA686)</f>
        <v>0</v>
      </c>
      <c r="BC686" s="61">
        <f>BA686-AW686</f>
        <v>0</v>
      </c>
      <c r="BD686" s="62">
        <v>0</v>
      </c>
      <c r="BE686" s="67">
        <f>IF(K686&lt;BE$6,1,0)</f>
        <v>0</v>
      </c>
      <c r="BF686" s="67">
        <f>+IF(AND(K686&gt;=BF$5,K686&lt;BF$6),1,0)</f>
        <v>0</v>
      </c>
      <c r="BG686" s="67">
        <f>+IF(AND(K686&gt;=BG$5,K686&lt;BG$6),1,0)</f>
        <v>0</v>
      </c>
      <c r="BH686" s="67">
        <f>+IF(AND(K686&gt;=BH$5,K686&lt;BH$6),1,0)</f>
        <v>0</v>
      </c>
      <c r="BI686" s="67">
        <f>+IF(K686&gt;=BI$6,1,0)</f>
        <v>1</v>
      </c>
      <c r="BJ686" s="67">
        <f>IF(M686&lt;BJ$6,1,0)</f>
        <v>0</v>
      </c>
      <c r="BK686" s="67">
        <f>+IF(AND(M686&gt;=BK$5,M686&lt;BK$6),1,0)</f>
        <v>0</v>
      </c>
      <c r="BL686" s="67">
        <f>+IF(AND(M686&gt;=BL$5,M686&lt;BL$6),1,0)</f>
        <v>0</v>
      </c>
      <c r="BM686" s="67">
        <f>+IF(AND(M686&gt;=BM$5,M686&lt;BM$6),1,0)</f>
        <v>0</v>
      </c>
      <c r="BN686" s="67">
        <f>+IF(M686&gt;=BN$6,1,0)</f>
        <v>1</v>
      </c>
      <c r="BO686" s="67" t="str">
        <f>+IF(M686&gt;=BO$6,"YES","NO")</f>
        <v>YES</v>
      </c>
      <c r="BP686" s="67" t="str">
        <f>+IF(K686&gt;=BP$6,"YES","NO")</f>
        <v>YES</v>
      </c>
      <c r="BQ686" s="67" t="str">
        <f>+IF(ISERROR(VLOOKUP(E686,'[1]Hi Tech List (2020)'!$A$2:$B$84,1,FALSE)),"NO","YES")</f>
        <v>NO</v>
      </c>
      <c r="BR686" s="67" t="str">
        <f>IF(AL686&gt;=BR$6,"YES","NO")</f>
        <v>NO</v>
      </c>
      <c r="BS686" s="67" t="str">
        <f>IF(AB686&gt;BS$6,"YES","NO")</f>
        <v>NO</v>
      </c>
      <c r="BT686" s="67" t="str">
        <f>IF(AC686&gt;BT$6,"YES","NO")</f>
        <v>NO</v>
      </c>
      <c r="BU686" s="67" t="str">
        <f>IF(AD686&gt;BU$6,"YES","NO")</f>
        <v>YES</v>
      </c>
      <c r="BV686" s="67" t="str">
        <f>IF(OR(BS686="YES",BT686="YES",BU686="YES"),"YES","NO")</f>
        <v>YES</v>
      </c>
      <c r="BW686" s="67" t="str">
        <f>+IF(BE686=1,BE$8,IF(BF686=1,BF$8,IF(BG686=1,BG$8,IF(BH686=1,BH$8,BI$8))))</f>
        <v>&gt;$30</v>
      </c>
      <c r="BX686" s="67" t="str">
        <f>+IF(BJ686=1,BJ$8,IF(BK686=1,BK$8,IF(BL686=1,BL$8,IF(BM686=1,BM$8,BN$8))))</f>
        <v>&gt;$30</v>
      </c>
    </row>
    <row r="687" spans="1:76" hidden="1" x14ac:dyDescent="0.2">
      <c r="A687" s="77" t="str">
        <f t="shared" si="44"/>
        <v>51-0000</v>
      </c>
      <c r="B687" s="77" t="str">
        <f>VLOOKUP(A687,'[1]2- &amp; 3-digit SOC'!$A$1:$B$121,2,FALSE)</f>
        <v>Production Occupations</v>
      </c>
      <c r="C687" s="77" t="str">
        <f t="shared" si="45"/>
        <v>51-0000 Production Occupations</v>
      </c>
      <c r="D687" s="77" t="str">
        <f t="shared" si="46"/>
        <v>51-8000</v>
      </c>
      <c r="E687" s="77" t="str">
        <f>VLOOKUP(D687,'[1]2- &amp; 3-digit SOC'!$A$1:$B$121,2,FALSE)</f>
        <v>Plant and System Operators</v>
      </c>
      <c r="F687" s="77" t="str">
        <f t="shared" si="47"/>
        <v>51-8000 Plant and System Operators</v>
      </c>
      <c r="G687" s="77" t="s">
        <v>2133</v>
      </c>
      <c r="H687" s="77" t="s">
        <v>2134</v>
      </c>
      <c r="I687" s="77" t="s">
        <v>2135</v>
      </c>
      <c r="J687" s="78" t="str">
        <f>CONCATENATE(H687, " (", R687, ")")</f>
        <v>Power Distributors and Dispatchers ($86,344)</v>
      </c>
      <c r="K687" s="70">
        <v>18.227935518900001</v>
      </c>
      <c r="L687" s="70">
        <v>26.5839459631</v>
      </c>
      <c r="M687" s="70">
        <v>41.511616931699997</v>
      </c>
      <c r="N687" s="70">
        <v>39.013786298500001</v>
      </c>
      <c r="O687" s="70">
        <v>50.817551340999998</v>
      </c>
      <c r="P687" s="70">
        <v>59.261870933499999</v>
      </c>
      <c r="Q687" s="71">
        <v>86344.163217900001</v>
      </c>
      <c r="R687" s="71" t="str">
        <f>TEXT(Q687, "$#,###")</f>
        <v>$86,344</v>
      </c>
      <c r="S687" s="68" t="s">
        <v>307</v>
      </c>
      <c r="T687" s="68" t="s">
        <v>8</v>
      </c>
      <c r="U687" s="68" t="s">
        <v>648</v>
      </c>
      <c r="V687" s="61">
        <v>192.21122277699999</v>
      </c>
      <c r="W687" s="61">
        <v>233.654450537</v>
      </c>
      <c r="X687" s="61">
        <f>W687-V687</f>
        <v>41.443227760000013</v>
      </c>
      <c r="Y687" s="72">
        <f>X687/V687</f>
        <v>0.21561294476588239</v>
      </c>
      <c r="Z687" s="61">
        <v>233.654450537</v>
      </c>
      <c r="AA687" s="61">
        <v>239.688587609</v>
      </c>
      <c r="AB687" s="61">
        <f>AA687-Z687</f>
        <v>6.0341370719999929</v>
      </c>
      <c r="AC687" s="72">
        <f>AB687/Z687</f>
        <v>2.5825046593942219E-2</v>
      </c>
      <c r="AD687" s="61">
        <v>84.792891602699996</v>
      </c>
      <c r="AE687" s="61">
        <v>21.198222900699999</v>
      </c>
      <c r="AF687" s="61">
        <v>58.092664182500002</v>
      </c>
      <c r="AG687" s="61">
        <v>19.364221394200001</v>
      </c>
      <c r="AH687" s="62">
        <v>8.2000000000000003E-2</v>
      </c>
      <c r="AI687" s="61">
        <v>229.50522385900001</v>
      </c>
      <c r="AJ687" s="61">
        <v>61.109443857599999</v>
      </c>
      <c r="AK687" s="63">
        <f>AJ687/AI687</f>
        <v>0.2662660258014149</v>
      </c>
      <c r="AL687" s="73">
        <v>94.7</v>
      </c>
      <c r="AM687" s="74">
        <v>0.74398399999999998</v>
      </c>
      <c r="AN687" s="74">
        <v>0.75466599999999995</v>
      </c>
      <c r="AO687" s="75">
        <v>1.7426973219500001E-4</v>
      </c>
      <c r="AP687" s="76" t="s">
        <v>90</v>
      </c>
      <c r="AQ687" s="76" t="s">
        <v>90</v>
      </c>
      <c r="AR687" s="75">
        <v>0.20833188218500001</v>
      </c>
      <c r="AS687" s="75">
        <v>0.23131987274999999</v>
      </c>
      <c r="AT687" s="75">
        <v>0.23001511031899999</v>
      </c>
      <c r="AU687" s="75">
        <v>0.26936300647799999</v>
      </c>
      <c r="AV687" s="76" t="s">
        <v>90</v>
      </c>
      <c r="AW687" s="61">
        <v>45</v>
      </c>
      <c r="AX687" s="61">
        <v>45</v>
      </c>
      <c r="AY687" s="61">
        <v>44</v>
      </c>
      <c r="AZ687" s="61">
        <v>30</v>
      </c>
      <c r="BA687" s="61">
        <v>22</v>
      </c>
      <c r="BB687" s="61">
        <f>SUM(AW687:BA687)</f>
        <v>186</v>
      </c>
      <c r="BC687" s="61">
        <f>BA687-AW687</f>
        <v>-23</v>
      </c>
      <c r="BD687" s="62">
        <f>BC687/AW687</f>
        <v>-0.51111111111111107</v>
      </c>
      <c r="BE687" s="67">
        <f>IF(K687&lt;BE$6,1,0)</f>
        <v>0</v>
      </c>
      <c r="BF687" s="67">
        <f>+IF(AND(K687&gt;=BF$5,K687&lt;BF$6),1,0)</f>
        <v>1</v>
      </c>
      <c r="BG687" s="67">
        <f>+IF(AND(K687&gt;=BG$5,K687&lt;BG$6),1,0)</f>
        <v>0</v>
      </c>
      <c r="BH687" s="67">
        <f>+IF(AND(K687&gt;=BH$5,K687&lt;BH$6),1,0)</f>
        <v>0</v>
      </c>
      <c r="BI687" s="67">
        <f>+IF(K687&gt;=BI$6,1,0)</f>
        <v>0</v>
      </c>
      <c r="BJ687" s="67">
        <f>IF(M687&lt;BJ$6,1,0)</f>
        <v>0</v>
      </c>
      <c r="BK687" s="67">
        <f>+IF(AND(M687&gt;=BK$5,M687&lt;BK$6),1,0)</f>
        <v>0</v>
      </c>
      <c r="BL687" s="67">
        <f>+IF(AND(M687&gt;=BL$5,M687&lt;BL$6),1,0)</f>
        <v>0</v>
      </c>
      <c r="BM687" s="67">
        <f>+IF(AND(M687&gt;=BM$5,M687&lt;BM$6),1,0)</f>
        <v>0</v>
      </c>
      <c r="BN687" s="67">
        <f>+IF(M687&gt;=BN$6,1,0)</f>
        <v>1</v>
      </c>
      <c r="BO687" s="67" t="str">
        <f>+IF(M687&gt;=BO$6,"YES","NO")</f>
        <v>YES</v>
      </c>
      <c r="BP687" s="67" t="str">
        <f>+IF(K687&gt;=BP$6,"YES","NO")</f>
        <v>YES</v>
      </c>
      <c r="BQ687" s="67" t="str">
        <f>+IF(ISERROR(VLOOKUP(E687,'[1]Hi Tech List (2020)'!$A$2:$B$84,1,FALSE)),"NO","YES")</f>
        <v>NO</v>
      </c>
      <c r="BR687" s="67" t="str">
        <f>IF(AL687&gt;=BR$6,"YES","NO")</f>
        <v>NO</v>
      </c>
      <c r="BS687" s="67" t="str">
        <f>IF(AB687&gt;BS$6,"YES","NO")</f>
        <v>NO</v>
      </c>
      <c r="BT687" s="67" t="str">
        <f>IF(AC687&gt;BT$6,"YES","NO")</f>
        <v>NO</v>
      </c>
      <c r="BU687" s="67" t="str">
        <f>IF(AD687&gt;BU$6,"YES","NO")</f>
        <v>NO</v>
      </c>
      <c r="BV687" s="67" t="str">
        <f>IF(OR(BS687="YES",BT687="YES",BU687="YES"),"YES","NO")</f>
        <v>NO</v>
      </c>
      <c r="BW687" s="67" t="str">
        <f>+IF(BE687=1,BE$8,IF(BF687=1,BF$8,IF(BG687=1,BG$8,IF(BH687=1,BH$8,BI$8))))</f>
        <v>$15-20</v>
      </c>
      <c r="BX687" s="67" t="str">
        <f>+IF(BJ687=1,BJ$8,IF(BK687=1,BK$8,IF(BL687=1,BL$8,IF(BM687=1,BM$8,BN$8))))</f>
        <v>&gt;$30</v>
      </c>
    </row>
    <row r="688" spans="1:76" hidden="1" x14ac:dyDescent="0.2">
      <c r="A688" s="77" t="str">
        <f t="shared" si="44"/>
        <v>51-0000</v>
      </c>
      <c r="B688" s="77" t="str">
        <f>VLOOKUP(A688,'[1]2- &amp; 3-digit SOC'!$A$1:$B$121,2,FALSE)</f>
        <v>Production Occupations</v>
      </c>
      <c r="C688" s="77" t="str">
        <f t="shared" si="45"/>
        <v>51-0000 Production Occupations</v>
      </c>
      <c r="D688" s="77" t="str">
        <f t="shared" si="46"/>
        <v>51-8000</v>
      </c>
      <c r="E688" s="77" t="str">
        <f>VLOOKUP(D688,'[1]2- &amp; 3-digit SOC'!$A$1:$B$121,2,FALSE)</f>
        <v>Plant and System Operators</v>
      </c>
      <c r="F688" s="77" t="str">
        <f t="shared" si="47"/>
        <v>51-8000 Plant and System Operators</v>
      </c>
      <c r="G688" s="77" t="s">
        <v>2136</v>
      </c>
      <c r="H688" s="77" t="s">
        <v>2137</v>
      </c>
      <c r="I688" s="77" t="s">
        <v>2138</v>
      </c>
      <c r="J688" s="78" t="str">
        <f>CONCATENATE(H688, " (", R688, ")")</f>
        <v>Power Plant Operators ($71,696)</v>
      </c>
      <c r="K688" s="70">
        <v>21.667842667799999</v>
      </c>
      <c r="L688" s="70">
        <v>26.6340122738</v>
      </c>
      <c r="M688" s="70">
        <v>34.469161868500002</v>
      </c>
      <c r="N688" s="70">
        <v>35.203246532000001</v>
      </c>
      <c r="O688" s="70">
        <v>43.072450440200001</v>
      </c>
      <c r="P688" s="70">
        <v>50.3923767418</v>
      </c>
      <c r="Q688" s="71">
        <v>71695.856686500003</v>
      </c>
      <c r="R688" s="71" t="str">
        <f>TEXT(Q688, "$#,###")</f>
        <v>$71,696</v>
      </c>
      <c r="S688" s="68" t="s">
        <v>307</v>
      </c>
      <c r="T688" s="68" t="s">
        <v>8</v>
      </c>
      <c r="U688" s="68" t="s">
        <v>648</v>
      </c>
      <c r="V688" s="61">
        <v>285.57570788999999</v>
      </c>
      <c r="W688" s="61">
        <v>360.05372654299998</v>
      </c>
      <c r="X688" s="61">
        <f>W688-V688</f>
        <v>74.478018652999992</v>
      </c>
      <c r="Y688" s="72">
        <f>X688/V688</f>
        <v>0.26079955890956924</v>
      </c>
      <c r="Z688" s="61">
        <v>360.05372654299998</v>
      </c>
      <c r="AA688" s="61">
        <v>370.90337994499998</v>
      </c>
      <c r="AB688" s="61">
        <f>AA688-Z688</f>
        <v>10.849653402000001</v>
      </c>
      <c r="AC688" s="72">
        <f>AB688/Z688</f>
        <v>3.0133428991754276E-2</v>
      </c>
      <c r="AD688" s="61">
        <v>133.345422606</v>
      </c>
      <c r="AE688" s="61">
        <v>33.336355651399998</v>
      </c>
      <c r="AF688" s="61">
        <v>89.670762998100003</v>
      </c>
      <c r="AG688" s="61">
        <v>29.8902543327</v>
      </c>
      <c r="AH688" s="62">
        <v>8.2000000000000003E-2</v>
      </c>
      <c r="AI688" s="61">
        <v>353.455434486</v>
      </c>
      <c r="AJ688" s="61">
        <v>104.03900224</v>
      </c>
      <c r="AK688" s="63">
        <f>AJ688/AI688</f>
        <v>0.29434828860757234</v>
      </c>
      <c r="AL688" s="73">
        <v>108.8</v>
      </c>
      <c r="AM688" s="74">
        <v>0.398505</v>
      </c>
      <c r="AN688" s="74">
        <v>0.41239399999999998</v>
      </c>
      <c r="AO688" s="75">
        <v>1.8743269040700001E-4</v>
      </c>
      <c r="AP688" s="76" t="s">
        <v>90</v>
      </c>
      <c r="AQ688" s="75">
        <v>2.8905604758200001E-2</v>
      </c>
      <c r="AR688" s="75">
        <v>0.19662790039899999</v>
      </c>
      <c r="AS688" s="75">
        <v>0.215121569736</v>
      </c>
      <c r="AT688" s="75">
        <v>0.26939391949399999</v>
      </c>
      <c r="AU688" s="75">
        <v>0.25694197005699998</v>
      </c>
      <c r="AV688" s="76" t="s">
        <v>90</v>
      </c>
      <c r="AW688" s="61">
        <v>45</v>
      </c>
      <c r="AX688" s="61">
        <v>45</v>
      </c>
      <c r="AY688" s="61">
        <v>44</v>
      </c>
      <c r="AZ688" s="61">
        <v>30</v>
      </c>
      <c r="BA688" s="61">
        <v>22</v>
      </c>
      <c r="BB688" s="61">
        <f>SUM(AW688:BA688)</f>
        <v>186</v>
      </c>
      <c r="BC688" s="61">
        <f>BA688-AW688</f>
        <v>-23</v>
      </c>
      <c r="BD688" s="62">
        <f>BC688/AW688</f>
        <v>-0.51111111111111107</v>
      </c>
      <c r="BE688" s="67">
        <f>IF(K688&lt;BE$6,1,0)</f>
        <v>0</v>
      </c>
      <c r="BF688" s="67">
        <f>+IF(AND(K688&gt;=BF$5,K688&lt;BF$6),1,0)</f>
        <v>0</v>
      </c>
      <c r="BG688" s="67">
        <f>+IF(AND(K688&gt;=BG$5,K688&lt;BG$6),1,0)</f>
        <v>1</v>
      </c>
      <c r="BH688" s="67">
        <f>+IF(AND(K688&gt;=BH$5,K688&lt;BH$6),1,0)</f>
        <v>0</v>
      </c>
      <c r="BI688" s="67">
        <f>+IF(K688&gt;=BI$6,1,0)</f>
        <v>0</v>
      </c>
      <c r="BJ688" s="67">
        <f>IF(M688&lt;BJ$6,1,0)</f>
        <v>0</v>
      </c>
      <c r="BK688" s="67">
        <f>+IF(AND(M688&gt;=BK$5,M688&lt;BK$6),1,0)</f>
        <v>0</v>
      </c>
      <c r="BL688" s="67">
        <f>+IF(AND(M688&gt;=BL$5,M688&lt;BL$6),1,0)</f>
        <v>0</v>
      </c>
      <c r="BM688" s="67">
        <f>+IF(AND(M688&gt;=BM$5,M688&lt;BM$6),1,0)</f>
        <v>0</v>
      </c>
      <c r="BN688" s="67">
        <f>+IF(M688&gt;=BN$6,1,0)</f>
        <v>1</v>
      </c>
      <c r="BO688" s="67" t="str">
        <f>+IF(M688&gt;=BO$6,"YES","NO")</f>
        <v>YES</v>
      </c>
      <c r="BP688" s="67" t="str">
        <f>+IF(K688&gt;=BP$6,"YES","NO")</f>
        <v>YES</v>
      </c>
      <c r="BQ688" s="67" t="str">
        <f>+IF(ISERROR(VLOOKUP(E688,'[1]Hi Tech List (2020)'!$A$2:$B$84,1,FALSE)),"NO","YES")</f>
        <v>NO</v>
      </c>
      <c r="BR688" s="67" t="str">
        <f>IF(AL688&gt;=BR$6,"YES","NO")</f>
        <v>YES</v>
      </c>
      <c r="BS688" s="67" t="str">
        <f>IF(AB688&gt;BS$6,"YES","NO")</f>
        <v>NO</v>
      </c>
      <c r="BT688" s="67" t="str">
        <f>IF(AC688&gt;BT$6,"YES","NO")</f>
        <v>NO</v>
      </c>
      <c r="BU688" s="67" t="str">
        <f>IF(AD688&gt;BU$6,"YES","NO")</f>
        <v>YES</v>
      </c>
      <c r="BV688" s="67" t="str">
        <f>IF(OR(BS688="YES",BT688="YES",BU688="YES"),"YES","NO")</f>
        <v>YES</v>
      </c>
      <c r="BW688" s="67" t="str">
        <f>+IF(BE688=1,BE$8,IF(BF688=1,BF$8,IF(BG688=1,BG$8,IF(BH688=1,BH$8,BI$8))))</f>
        <v>$20-25</v>
      </c>
      <c r="BX688" s="67" t="str">
        <f>+IF(BJ688=1,BJ$8,IF(BK688=1,BK$8,IF(BL688=1,BL$8,IF(BM688=1,BM$8,BN$8))))</f>
        <v>&gt;$30</v>
      </c>
    </row>
    <row r="689" spans="1:76" hidden="1" x14ac:dyDescent="0.2">
      <c r="A689" s="77" t="str">
        <f t="shared" si="44"/>
        <v>51-0000</v>
      </c>
      <c r="B689" s="77" t="str">
        <f>VLOOKUP(A689,'[1]2- &amp; 3-digit SOC'!$A$1:$B$121,2,FALSE)</f>
        <v>Production Occupations</v>
      </c>
      <c r="C689" s="77" t="str">
        <f t="shared" si="45"/>
        <v>51-0000 Production Occupations</v>
      </c>
      <c r="D689" s="77" t="str">
        <f t="shared" si="46"/>
        <v>51-8000</v>
      </c>
      <c r="E689" s="77" t="str">
        <f>VLOOKUP(D689,'[1]2- &amp; 3-digit SOC'!$A$1:$B$121,2,FALSE)</f>
        <v>Plant and System Operators</v>
      </c>
      <c r="F689" s="77" t="str">
        <f t="shared" si="47"/>
        <v>51-8000 Plant and System Operators</v>
      </c>
      <c r="G689" s="77" t="s">
        <v>2139</v>
      </c>
      <c r="H689" s="77" t="s">
        <v>2140</v>
      </c>
      <c r="I689" s="77" t="s">
        <v>2141</v>
      </c>
      <c r="J689" s="78" t="str">
        <f>CONCATENATE(H689, " (", R689, ")")</f>
        <v>Stationary Engineers and Boiler Operators ($60,772)</v>
      </c>
      <c r="K689" s="70">
        <v>18.8298053366</v>
      </c>
      <c r="L689" s="70">
        <v>22.5898622178</v>
      </c>
      <c r="M689" s="70">
        <v>29.2172185095</v>
      </c>
      <c r="N689" s="70">
        <v>31.4978378894</v>
      </c>
      <c r="O689" s="70">
        <v>36.331756097300001</v>
      </c>
      <c r="P689" s="70">
        <v>40.984871375899999</v>
      </c>
      <c r="Q689" s="71">
        <v>60771.814499799999</v>
      </c>
      <c r="R689" s="71" t="str">
        <f>TEXT(Q689, "$#,###")</f>
        <v>$60,772</v>
      </c>
      <c r="S689" s="68" t="s">
        <v>307</v>
      </c>
      <c r="T689" s="68" t="s">
        <v>8</v>
      </c>
      <c r="U689" s="68" t="s">
        <v>648</v>
      </c>
      <c r="V689" s="61">
        <v>362.236377602</v>
      </c>
      <c r="W689" s="61">
        <v>398.26873052399998</v>
      </c>
      <c r="X689" s="61">
        <f>W689-V689</f>
        <v>36.032352921999973</v>
      </c>
      <c r="Y689" s="72">
        <f>X689/V689</f>
        <v>9.9471933659820891E-2</v>
      </c>
      <c r="Z689" s="61">
        <v>398.26873052399998</v>
      </c>
      <c r="AA689" s="61">
        <v>425.80385943900001</v>
      </c>
      <c r="AB689" s="61">
        <f>AA689-Z689</f>
        <v>27.53512891500003</v>
      </c>
      <c r="AC689" s="72">
        <f>AB689/Z689</f>
        <v>6.9137059489386005E-2</v>
      </c>
      <c r="AD689" s="61">
        <v>195.46594170899999</v>
      </c>
      <c r="AE689" s="61">
        <v>48.866485427299999</v>
      </c>
      <c r="AF689" s="61">
        <v>121.48715850400001</v>
      </c>
      <c r="AG689" s="61">
        <v>40.495719501400004</v>
      </c>
      <c r="AH689" s="62">
        <v>9.9000000000000005E-2</v>
      </c>
      <c r="AI689" s="61">
        <v>386.41278448600002</v>
      </c>
      <c r="AJ689" s="61">
        <v>163.395316866</v>
      </c>
      <c r="AK689" s="63">
        <f>AJ689/AI689</f>
        <v>0.42285173634548812</v>
      </c>
      <c r="AL689" s="73">
        <v>109.9</v>
      </c>
      <c r="AM689" s="74">
        <v>0.40179900000000002</v>
      </c>
      <c r="AN689" s="74">
        <v>0.41495399999999999</v>
      </c>
      <c r="AO689" s="76" t="s">
        <v>90</v>
      </c>
      <c r="AP689" s="76" t="s">
        <v>90</v>
      </c>
      <c r="AQ689" s="76" t="s">
        <v>90</v>
      </c>
      <c r="AR689" s="75">
        <v>0.12577720007000001</v>
      </c>
      <c r="AS689" s="75">
        <v>0.20297725258900001</v>
      </c>
      <c r="AT689" s="75">
        <v>0.29659894261600001</v>
      </c>
      <c r="AU689" s="75">
        <v>0.26332786046099999</v>
      </c>
      <c r="AV689" s="75">
        <v>5.9900678419099997E-2</v>
      </c>
      <c r="AW689" s="61">
        <v>552</v>
      </c>
      <c r="AX689" s="61">
        <v>703</v>
      </c>
      <c r="AY689" s="61">
        <v>904</v>
      </c>
      <c r="AZ689" s="61">
        <v>1009</v>
      </c>
      <c r="BA689" s="61">
        <v>857</v>
      </c>
      <c r="BB689" s="61">
        <f>SUM(AW689:BA689)</f>
        <v>4025</v>
      </c>
      <c r="BC689" s="61">
        <f>BA689-AW689</f>
        <v>305</v>
      </c>
      <c r="BD689" s="62">
        <f>BC689/AW689</f>
        <v>0.55253623188405798</v>
      </c>
      <c r="BE689" s="67">
        <f>IF(K689&lt;BE$6,1,0)</f>
        <v>0</v>
      </c>
      <c r="BF689" s="67">
        <f>+IF(AND(K689&gt;=BF$5,K689&lt;BF$6),1,0)</f>
        <v>1</v>
      </c>
      <c r="BG689" s="67">
        <f>+IF(AND(K689&gt;=BG$5,K689&lt;BG$6),1,0)</f>
        <v>0</v>
      </c>
      <c r="BH689" s="67">
        <f>+IF(AND(K689&gt;=BH$5,K689&lt;BH$6),1,0)</f>
        <v>0</v>
      </c>
      <c r="BI689" s="67">
        <f>+IF(K689&gt;=BI$6,1,0)</f>
        <v>0</v>
      </c>
      <c r="BJ689" s="67">
        <f>IF(M689&lt;BJ$6,1,0)</f>
        <v>0</v>
      </c>
      <c r="BK689" s="67">
        <f>+IF(AND(M689&gt;=BK$5,M689&lt;BK$6),1,0)</f>
        <v>0</v>
      </c>
      <c r="BL689" s="67">
        <f>+IF(AND(M689&gt;=BL$5,M689&lt;BL$6),1,0)</f>
        <v>0</v>
      </c>
      <c r="BM689" s="67">
        <f>+IF(AND(M689&gt;=BM$5,M689&lt;BM$6),1,0)</f>
        <v>1</v>
      </c>
      <c r="BN689" s="67">
        <f>+IF(M689&gt;=BN$6,1,0)</f>
        <v>0</v>
      </c>
      <c r="BO689" s="67" t="str">
        <f>+IF(M689&gt;=BO$6,"YES","NO")</f>
        <v>YES</v>
      </c>
      <c r="BP689" s="67" t="str">
        <f>+IF(K689&gt;=BP$6,"YES","NO")</f>
        <v>YES</v>
      </c>
      <c r="BQ689" s="67" t="str">
        <f>+IF(ISERROR(VLOOKUP(E689,'[1]Hi Tech List (2020)'!$A$2:$B$84,1,FALSE)),"NO","YES")</f>
        <v>NO</v>
      </c>
      <c r="BR689" s="67" t="str">
        <f>IF(AL689&gt;=BR$6,"YES","NO")</f>
        <v>YES</v>
      </c>
      <c r="BS689" s="67" t="str">
        <f>IF(AB689&gt;BS$6,"YES","NO")</f>
        <v>NO</v>
      </c>
      <c r="BT689" s="67" t="str">
        <f>IF(AC689&gt;BT$6,"YES","NO")</f>
        <v>NO</v>
      </c>
      <c r="BU689" s="67" t="str">
        <f>IF(AD689&gt;BU$6,"YES","NO")</f>
        <v>YES</v>
      </c>
      <c r="BV689" s="67" t="str">
        <f>IF(OR(BS689="YES",BT689="YES",BU689="YES"),"YES","NO")</f>
        <v>YES</v>
      </c>
      <c r="BW689" s="67" t="str">
        <f>+IF(BE689=1,BE$8,IF(BF689=1,BF$8,IF(BG689=1,BG$8,IF(BH689=1,BH$8,BI$8))))</f>
        <v>$15-20</v>
      </c>
      <c r="BX689" s="67" t="str">
        <f>+IF(BJ689=1,BJ$8,IF(BK689=1,BK$8,IF(BL689=1,BL$8,IF(BM689=1,BM$8,BN$8))))</f>
        <v>$25-30</v>
      </c>
    </row>
    <row r="690" spans="1:76" ht="25.5" hidden="1" x14ac:dyDescent="0.2">
      <c r="A690" s="77" t="str">
        <f t="shared" si="44"/>
        <v>51-0000</v>
      </c>
      <c r="B690" s="77" t="str">
        <f>VLOOKUP(A690,'[1]2- &amp; 3-digit SOC'!$A$1:$B$121,2,FALSE)</f>
        <v>Production Occupations</v>
      </c>
      <c r="C690" s="77" t="str">
        <f t="shared" si="45"/>
        <v>51-0000 Production Occupations</v>
      </c>
      <c r="D690" s="77" t="str">
        <f t="shared" si="46"/>
        <v>51-8000</v>
      </c>
      <c r="E690" s="77" t="str">
        <f>VLOOKUP(D690,'[1]2- &amp; 3-digit SOC'!$A$1:$B$121,2,FALSE)</f>
        <v>Plant and System Operators</v>
      </c>
      <c r="F690" s="77" t="str">
        <f t="shared" si="47"/>
        <v>51-8000 Plant and System Operators</v>
      </c>
      <c r="G690" s="77" t="s">
        <v>2142</v>
      </c>
      <c r="H690" s="77" t="s">
        <v>2143</v>
      </c>
      <c r="I690" s="77" t="s">
        <v>2144</v>
      </c>
      <c r="J690" s="78" t="str">
        <f>CONCATENATE(H690, " (", R690, ")")</f>
        <v>Water and Wastewater Treatment Plant and System Operators ($42,318)</v>
      </c>
      <c r="K690" s="70">
        <v>14.188296231600001</v>
      </c>
      <c r="L690" s="70">
        <v>16.628918545200001</v>
      </c>
      <c r="M690" s="70">
        <v>20.3452911175</v>
      </c>
      <c r="N690" s="70">
        <v>21.006130690399999</v>
      </c>
      <c r="O690" s="70">
        <v>24.5560183449</v>
      </c>
      <c r="P690" s="70">
        <v>29.326868794300001</v>
      </c>
      <c r="Q690" s="71">
        <v>42318.205524500001</v>
      </c>
      <c r="R690" s="71" t="str">
        <f>TEXT(Q690, "$#,###")</f>
        <v>$42,318</v>
      </c>
      <c r="S690" s="68" t="s">
        <v>307</v>
      </c>
      <c r="T690" s="68" t="s">
        <v>8</v>
      </c>
      <c r="U690" s="68" t="s">
        <v>648</v>
      </c>
      <c r="V690" s="61">
        <v>1967.1547986600001</v>
      </c>
      <c r="W690" s="61">
        <v>1961.24187289</v>
      </c>
      <c r="X690" s="61">
        <f>W690-V690</f>
        <v>-5.912925770000129</v>
      </c>
      <c r="Y690" s="72">
        <f>X690/V690</f>
        <v>-3.0058263711772639E-3</v>
      </c>
      <c r="Z690" s="61">
        <v>1961.24187289</v>
      </c>
      <c r="AA690" s="61">
        <v>1995.0881950999999</v>
      </c>
      <c r="AB690" s="61">
        <f>AA690-Z690</f>
        <v>33.846322209999926</v>
      </c>
      <c r="AC690" s="72">
        <f>AB690/Z690</f>
        <v>1.725759717750951E-2</v>
      </c>
      <c r="AD690" s="61">
        <v>663.80629636599997</v>
      </c>
      <c r="AE690" s="61">
        <v>165.951574091</v>
      </c>
      <c r="AF690" s="61">
        <v>467.91883174200001</v>
      </c>
      <c r="AG690" s="61">
        <v>155.97294391400001</v>
      </c>
      <c r="AH690" s="62">
        <v>7.9000000000000001E-2</v>
      </c>
      <c r="AI690" s="61">
        <v>1940.8339033499999</v>
      </c>
      <c r="AJ690" s="61">
        <v>669.15519814200002</v>
      </c>
      <c r="AK690" s="63">
        <f>AJ690/AI690</f>
        <v>0.344777158409587</v>
      </c>
      <c r="AL690" s="73">
        <v>104.1</v>
      </c>
      <c r="AM690" s="74">
        <v>0.65331799999999995</v>
      </c>
      <c r="AN690" s="74">
        <v>0.65189799999999998</v>
      </c>
      <c r="AO690" s="76" t="s">
        <v>90</v>
      </c>
      <c r="AP690" s="75">
        <v>1.3789575134E-2</v>
      </c>
      <c r="AQ690" s="75">
        <v>2.7076654636500001E-2</v>
      </c>
      <c r="AR690" s="75">
        <v>0.171919730592</v>
      </c>
      <c r="AS690" s="75">
        <v>0.21183915543500001</v>
      </c>
      <c r="AT690" s="75">
        <v>0.281782399967</v>
      </c>
      <c r="AU690" s="75">
        <v>0.24743463772900001</v>
      </c>
      <c r="AV690" s="75">
        <v>4.5464966889400001E-2</v>
      </c>
      <c r="AW690" s="61">
        <v>0</v>
      </c>
      <c r="AX690" s="61">
        <v>0</v>
      </c>
      <c r="AY690" s="61">
        <v>0</v>
      </c>
      <c r="AZ690" s="61">
        <v>0</v>
      </c>
      <c r="BA690" s="61">
        <v>0</v>
      </c>
      <c r="BB690" s="61">
        <f>SUM(AW690:BA690)</f>
        <v>0</v>
      </c>
      <c r="BC690" s="61">
        <f>BA690-AW690</f>
        <v>0</v>
      </c>
      <c r="BD690" s="62">
        <v>0</v>
      </c>
      <c r="BE690" s="67">
        <f>IF(K690&lt;BE$6,1,0)</f>
        <v>1</v>
      </c>
      <c r="BF690" s="67">
        <f>+IF(AND(K690&gt;=BF$5,K690&lt;BF$6),1,0)</f>
        <v>0</v>
      </c>
      <c r="BG690" s="67">
        <f>+IF(AND(K690&gt;=BG$5,K690&lt;BG$6),1,0)</f>
        <v>0</v>
      </c>
      <c r="BH690" s="67">
        <f>+IF(AND(K690&gt;=BH$5,K690&lt;BH$6),1,0)</f>
        <v>0</v>
      </c>
      <c r="BI690" s="67">
        <f>+IF(K690&gt;=BI$6,1,0)</f>
        <v>0</v>
      </c>
      <c r="BJ690" s="67">
        <f>IF(M690&lt;BJ$6,1,0)</f>
        <v>0</v>
      </c>
      <c r="BK690" s="67">
        <f>+IF(AND(M690&gt;=BK$5,M690&lt;BK$6),1,0)</f>
        <v>0</v>
      </c>
      <c r="BL690" s="67">
        <f>+IF(AND(M690&gt;=BL$5,M690&lt;BL$6),1,0)</f>
        <v>1</v>
      </c>
      <c r="BM690" s="67">
        <f>+IF(AND(M690&gt;=BM$5,M690&lt;BM$6),1,0)</f>
        <v>0</v>
      </c>
      <c r="BN690" s="67">
        <f>+IF(M690&gt;=BN$6,1,0)</f>
        <v>0</v>
      </c>
      <c r="BO690" s="67" t="str">
        <f>+IF(M690&gt;=BO$6,"YES","NO")</f>
        <v>NO</v>
      </c>
      <c r="BP690" s="67" t="str">
        <f>+IF(K690&gt;=BP$6,"YES","NO")</f>
        <v>NO</v>
      </c>
      <c r="BQ690" s="67" t="str">
        <f>+IF(ISERROR(VLOOKUP(E690,'[1]Hi Tech List (2020)'!$A$2:$B$84,1,FALSE)),"NO","YES")</f>
        <v>NO</v>
      </c>
      <c r="BR690" s="67" t="str">
        <f>IF(AL690&gt;=BR$6,"YES","NO")</f>
        <v>YES</v>
      </c>
      <c r="BS690" s="67" t="str">
        <f>IF(AB690&gt;BS$6,"YES","NO")</f>
        <v>NO</v>
      </c>
      <c r="BT690" s="67" t="str">
        <f>IF(AC690&gt;BT$6,"YES","NO")</f>
        <v>NO</v>
      </c>
      <c r="BU690" s="67" t="str">
        <f>IF(AD690&gt;BU$6,"YES","NO")</f>
        <v>YES</v>
      </c>
      <c r="BV690" s="67" t="str">
        <f>IF(OR(BS690="YES",BT690="YES",BU690="YES"),"YES","NO")</f>
        <v>YES</v>
      </c>
      <c r="BW690" s="67" t="str">
        <f>+IF(BE690=1,BE$8,IF(BF690=1,BF$8,IF(BG690=1,BG$8,IF(BH690=1,BH$8,BI$8))))</f>
        <v>&lt;$15</v>
      </c>
      <c r="BX690" s="67" t="str">
        <f>+IF(BJ690=1,BJ$8,IF(BK690=1,BK$8,IF(BL690=1,BL$8,IF(BM690=1,BM$8,BN$8))))</f>
        <v>$20-25</v>
      </c>
    </row>
    <row r="691" spans="1:76" hidden="1" x14ac:dyDescent="0.2">
      <c r="A691" s="77" t="str">
        <f t="shared" si="44"/>
        <v>51-0000</v>
      </c>
      <c r="B691" s="77" t="str">
        <f>VLOOKUP(A691,'[1]2- &amp; 3-digit SOC'!$A$1:$B$121,2,FALSE)</f>
        <v>Production Occupations</v>
      </c>
      <c r="C691" s="77" t="str">
        <f t="shared" si="45"/>
        <v>51-0000 Production Occupations</v>
      </c>
      <c r="D691" s="77" t="str">
        <f t="shared" si="46"/>
        <v>51-8000</v>
      </c>
      <c r="E691" s="77" t="str">
        <f>VLOOKUP(D691,'[1]2- &amp; 3-digit SOC'!$A$1:$B$121,2,FALSE)</f>
        <v>Plant and System Operators</v>
      </c>
      <c r="F691" s="77" t="str">
        <f t="shared" si="47"/>
        <v>51-8000 Plant and System Operators</v>
      </c>
      <c r="G691" s="77" t="s">
        <v>2145</v>
      </c>
      <c r="H691" s="77" t="s">
        <v>2146</v>
      </c>
      <c r="I691" s="77" t="s">
        <v>2147</v>
      </c>
      <c r="J691" s="78" t="str">
        <f>CONCATENATE(H691, " (", R691, ")")</f>
        <v>Gas Plant Operators ($69,711)</v>
      </c>
      <c r="K691" s="70">
        <v>22.707776476900001</v>
      </c>
      <c r="L691" s="70">
        <v>27.610441400799999</v>
      </c>
      <c r="M691" s="70">
        <v>33.514941432999997</v>
      </c>
      <c r="N691" s="70">
        <v>33.821049797800001</v>
      </c>
      <c r="O691" s="70">
        <v>40.200447709700001</v>
      </c>
      <c r="P691" s="70">
        <v>46.380365156800003</v>
      </c>
      <c r="Q691" s="71">
        <v>69711.078180600001</v>
      </c>
      <c r="R691" s="71" t="str">
        <f>TEXT(Q691, "$#,###")</f>
        <v>$69,711</v>
      </c>
      <c r="S691" s="68" t="s">
        <v>307</v>
      </c>
      <c r="T691" s="68" t="s">
        <v>8</v>
      </c>
      <c r="U691" s="68" t="s">
        <v>648</v>
      </c>
      <c r="V691" s="61">
        <v>329.98787761099999</v>
      </c>
      <c r="W691" s="61">
        <v>409.44484294799997</v>
      </c>
      <c r="X691" s="61">
        <f>W691-V691</f>
        <v>79.456965336999986</v>
      </c>
      <c r="Y691" s="72">
        <f>X691/V691</f>
        <v>0.24078752805176176</v>
      </c>
      <c r="Z691" s="61">
        <v>409.44484294799997</v>
      </c>
      <c r="AA691" s="61">
        <v>418.52783026999998</v>
      </c>
      <c r="AB691" s="61">
        <f>AA691-Z691</f>
        <v>9.0829873220000081</v>
      </c>
      <c r="AC691" s="72">
        <f>AB691/Z691</f>
        <v>2.2183665219966047E-2</v>
      </c>
      <c r="AD691" s="61">
        <v>168.12987173499999</v>
      </c>
      <c r="AE691" s="61">
        <v>42.0324679338</v>
      </c>
      <c r="AF691" s="61">
        <v>116.497507657</v>
      </c>
      <c r="AG691" s="61">
        <v>38.832502552400001</v>
      </c>
      <c r="AH691" s="62">
        <v>9.4E-2</v>
      </c>
      <c r="AI691" s="61">
        <v>403.56608673199997</v>
      </c>
      <c r="AJ691" s="61">
        <v>113.75613188299999</v>
      </c>
      <c r="AK691" s="63">
        <f>AJ691/AI691</f>
        <v>0.28187733217172711</v>
      </c>
      <c r="AL691" s="73">
        <v>101.1</v>
      </c>
      <c r="AM691" s="74">
        <v>1.045596</v>
      </c>
      <c r="AN691" s="74">
        <v>1.0503</v>
      </c>
      <c r="AO691" s="76" t="s">
        <v>90</v>
      </c>
      <c r="AP691" s="76" t="s">
        <v>90</v>
      </c>
      <c r="AQ691" s="76" t="s">
        <v>90</v>
      </c>
      <c r="AR691" s="75">
        <v>0.187713629849</v>
      </c>
      <c r="AS691" s="75">
        <v>0.24938038094199999</v>
      </c>
      <c r="AT691" s="75">
        <v>0.23926556970099999</v>
      </c>
      <c r="AU691" s="75">
        <v>0.25770227868399997</v>
      </c>
      <c r="AV691" s="75">
        <v>3.7881282079299999E-2</v>
      </c>
      <c r="AW691" s="61">
        <v>45</v>
      </c>
      <c r="AX691" s="61">
        <v>45</v>
      </c>
      <c r="AY691" s="61">
        <v>44</v>
      </c>
      <c r="AZ691" s="61">
        <v>30</v>
      </c>
      <c r="BA691" s="61">
        <v>22</v>
      </c>
      <c r="BB691" s="61">
        <f>SUM(AW691:BA691)</f>
        <v>186</v>
      </c>
      <c r="BC691" s="61">
        <f>BA691-AW691</f>
        <v>-23</v>
      </c>
      <c r="BD691" s="62">
        <f>BC691/AW691</f>
        <v>-0.51111111111111107</v>
      </c>
      <c r="BE691" s="67">
        <f>IF(K691&lt;BE$6,1,0)</f>
        <v>0</v>
      </c>
      <c r="BF691" s="67">
        <f>+IF(AND(K691&gt;=BF$5,K691&lt;BF$6),1,0)</f>
        <v>0</v>
      </c>
      <c r="BG691" s="67">
        <f>+IF(AND(K691&gt;=BG$5,K691&lt;BG$6),1,0)</f>
        <v>1</v>
      </c>
      <c r="BH691" s="67">
        <f>+IF(AND(K691&gt;=BH$5,K691&lt;BH$6),1,0)</f>
        <v>0</v>
      </c>
      <c r="BI691" s="67">
        <f>+IF(K691&gt;=BI$6,1,0)</f>
        <v>0</v>
      </c>
      <c r="BJ691" s="67">
        <f>IF(M691&lt;BJ$6,1,0)</f>
        <v>0</v>
      </c>
      <c r="BK691" s="67">
        <f>+IF(AND(M691&gt;=BK$5,M691&lt;BK$6),1,0)</f>
        <v>0</v>
      </c>
      <c r="BL691" s="67">
        <f>+IF(AND(M691&gt;=BL$5,M691&lt;BL$6),1,0)</f>
        <v>0</v>
      </c>
      <c r="BM691" s="67">
        <f>+IF(AND(M691&gt;=BM$5,M691&lt;BM$6),1,0)</f>
        <v>0</v>
      </c>
      <c r="BN691" s="67">
        <f>+IF(M691&gt;=BN$6,1,0)</f>
        <v>1</v>
      </c>
      <c r="BO691" s="67" t="str">
        <f>+IF(M691&gt;=BO$6,"YES","NO")</f>
        <v>YES</v>
      </c>
      <c r="BP691" s="67" t="str">
        <f>+IF(K691&gt;=BP$6,"YES","NO")</f>
        <v>YES</v>
      </c>
      <c r="BQ691" s="67" t="str">
        <f>+IF(ISERROR(VLOOKUP(E691,'[1]Hi Tech List (2020)'!$A$2:$B$84,1,FALSE)),"NO","YES")</f>
        <v>NO</v>
      </c>
      <c r="BR691" s="67" t="str">
        <f>IF(AL691&gt;=BR$6,"YES","NO")</f>
        <v>YES</v>
      </c>
      <c r="BS691" s="67" t="str">
        <f>IF(AB691&gt;BS$6,"YES","NO")</f>
        <v>NO</v>
      </c>
      <c r="BT691" s="67" t="str">
        <f>IF(AC691&gt;BT$6,"YES","NO")</f>
        <v>NO</v>
      </c>
      <c r="BU691" s="67" t="str">
        <f>IF(AD691&gt;BU$6,"YES","NO")</f>
        <v>YES</v>
      </c>
      <c r="BV691" s="67" t="str">
        <f>IF(OR(BS691="YES",BT691="YES",BU691="YES"),"YES","NO")</f>
        <v>YES</v>
      </c>
      <c r="BW691" s="67" t="str">
        <f>+IF(BE691=1,BE$8,IF(BF691=1,BF$8,IF(BG691=1,BG$8,IF(BH691=1,BH$8,BI$8))))</f>
        <v>$20-25</v>
      </c>
      <c r="BX691" s="67" t="str">
        <f>+IF(BJ691=1,BJ$8,IF(BK691=1,BK$8,IF(BL691=1,BL$8,IF(BM691=1,BM$8,BN$8))))</f>
        <v>&gt;$30</v>
      </c>
    </row>
    <row r="692" spans="1:76" hidden="1" x14ac:dyDescent="0.2">
      <c r="A692" s="77" t="str">
        <f t="shared" si="44"/>
        <v>51-0000</v>
      </c>
      <c r="B692" s="77" t="str">
        <f>VLOOKUP(A692,'[1]2- &amp; 3-digit SOC'!$A$1:$B$121,2,FALSE)</f>
        <v>Production Occupations</v>
      </c>
      <c r="C692" s="77" t="str">
        <f t="shared" si="45"/>
        <v>51-0000 Production Occupations</v>
      </c>
      <c r="D692" s="77" t="str">
        <f t="shared" si="46"/>
        <v>51-9000</v>
      </c>
      <c r="E692" s="77" t="str">
        <f>VLOOKUP(D692,'[1]2- &amp; 3-digit SOC'!$A$1:$B$121,2,FALSE)</f>
        <v>Other Production Occupations</v>
      </c>
      <c r="F692" s="77" t="str">
        <f t="shared" si="47"/>
        <v>51-9000 Other Production Occupations</v>
      </c>
      <c r="G692" s="77" t="s">
        <v>2148</v>
      </c>
      <c r="H692" s="77" t="s">
        <v>2149</v>
      </c>
      <c r="I692" s="77" t="s">
        <v>2150</v>
      </c>
      <c r="J692" s="78" t="str">
        <f>CONCATENATE(H692, " (", R692, ")")</f>
        <v>Chemical Equipment Operators and Tenders ($35,144)</v>
      </c>
      <c r="K692" s="70">
        <v>10.597841283299999</v>
      </c>
      <c r="L692" s="70">
        <v>12.625736400699999</v>
      </c>
      <c r="M692" s="70">
        <v>16.896316924000001</v>
      </c>
      <c r="N692" s="70">
        <v>19.143377360399999</v>
      </c>
      <c r="O692" s="70">
        <v>24.161205515599999</v>
      </c>
      <c r="P692" s="70">
        <v>31.285358087300001</v>
      </c>
      <c r="Q692" s="71">
        <v>35144.339202000003</v>
      </c>
      <c r="R692" s="71" t="str">
        <f>TEXT(Q692, "$#,###")</f>
        <v>$35,144</v>
      </c>
      <c r="S692" s="68" t="s">
        <v>307</v>
      </c>
      <c r="T692" s="68" t="s">
        <v>8</v>
      </c>
      <c r="U692" s="68" t="s">
        <v>85</v>
      </c>
      <c r="V692" s="61">
        <v>1572.2230854899999</v>
      </c>
      <c r="W692" s="61">
        <v>1771.0512978899999</v>
      </c>
      <c r="X692" s="61">
        <f>W692-V692</f>
        <v>198.82821239999998</v>
      </c>
      <c r="Y692" s="72">
        <f>X692/V692</f>
        <v>0.12646310452694637</v>
      </c>
      <c r="Z692" s="61">
        <v>1771.0512978899999</v>
      </c>
      <c r="AA692" s="61">
        <v>1807.8461164600001</v>
      </c>
      <c r="AB692" s="61">
        <f>AA692-Z692</f>
        <v>36.794818570000189</v>
      </c>
      <c r="AC692" s="72">
        <f>AB692/Z692</f>
        <v>2.0775693292360817E-2</v>
      </c>
      <c r="AD692" s="61">
        <v>738.31531167900005</v>
      </c>
      <c r="AE692" s="61">
        <v>184.57882792000001</v>
      </c>
      <c r="AF692" s="61">
        <v>514.33898517700004</v>
      </c>
      <c r="AG692" s="61">
        <v>171.446328392</v>
      </c>
      <c r="AH692" s="62">
        <v>9.6000000000000002E-2</v>
      </c>
      <c r="AI692" s="61">
        <v>1745.56647778</v>
      </c>
      <c r="AJ692" s="61">
        <v>610.12135073499996</v>
      </c>
      <c r="AK692" s="63">
        <f>AJ692/AI692</f>
        <v>0.34952627614099713</v>
      </c>
      <c r="AL692" s="73">
        <v>110.4</v>
      </c>
      <c r="AM692" s="74">
        <v>0.79764400000000002</v>
      </c>
      <c r="AN692" s="74">
        <v>0.777308</v>
      </c>
      <c r="AO692" s="76" t="s">
        <v>90</v>
      </c>
      <c r="AP692" s="75">
        <v>1.5049410096799999E-2</v>
      </c>
      <c r="AQ692" s="75">
        <v>2.82988751683E-2</v>
      </c>
      <c r="AR692" s="75">
        <v>0.21118941805999999</v>
      </c>
      <c r="AS692" s="75">
        <v>0.25843199753700002</v>
      </c>
      <c r="AT692" s="75">
        <v>0.26742265750900002</v>
      </c>
      <c r="AU692" s="75">
        <v>0.18964517758999999</v>
      </c>
      <c r="AV692" s="75">
        <v>2.95303360913E-2</v>
      </c>
      <c r="AW692" s="61">
        <v>0</v>
      </c>
      <c r="AX692" s="61">
        <v>0</v>
      </c>
      <c r="AY692" s="61">
        <v>0</v>
      </c>
      <c r="AZ692" s="61">
        <v>0</v>
      </c>
      <c r="BA692" s="61">
        <v>0</v>
      </c>
      <c r="BB692" s="61">
        <f>SUM(AW692:BA692)</f>
        <v>0</v>
      </c>
      <c r="BC692" s="61">
        <f>BA692-AW692</f>
        <v>0</v>
      </c>
      <c r="BD692" s="62">
        <v>0</v>
      </c>
      <c r="BE692" s="67">
        <f>IF(K692&lt;BE$6,1,0)</f>
        <v>1</v>
      </c>
      <c r="BF692" s="67">
        <f>+IF(AND(K692&gt;=BF$5,K692&lt;BF$6),1,0)</f>
        <v>0</v>
      </c>
      <c r="BG692" s="67">
        <f>+IF(AND(K692&gt;=BG$5,K692&lt;BG$6),1,0)</f>
        <v>0</v>
      </c>
      <c r="BH692" s="67">
        <f>+IF(AND(K692&gt;=BH$5,K692&lt;BH$6),1,0)</f>
        <v>0</v>
      </c>
      <c r="BI692" s="67">
        <f>+IF(K692&gt;=BI$6,1,0)</f>
        <v>0</v>
      </c>
      <c r="BJ692" s="67">
        <f>IF(M692&lt;BJ$6,1,0)</f>
        <v>0</v>
      </c>
      <c r="BK692" s="67">
        <f>+IF(AND(M692&gt;=BK$5,M692&lt;BK$6),1,0)</f>
        <v>1</v>
      </c>
      <c r="BL692" s="67">
        <f>+IF(AND(M692&gt;=BL$5,M692&lt;BL$6),1,0)</f>
        <v>0</v>
      </c>
      <c r="BM692" s="67">
        <f>+IF(AND(M692&gt;=BM$5,M692&lt;BM$6),1,0)</f>
        <v>0</v>
      </c>
      <c r="BN692" s="67">
        <f>+IF(M692&gt;=BN$6,1,0)</f>
        <v>0</v>
      </c>
      <c r="BO692" s="67" t="str">
        <f>+IF(M692&gt;=BO$6,"YES","NO")</f>
        <v>NO</v>
      </c>
      <c r="BP692" s="67" t="str">
        <f>+IF(K692&gt;=BP$6,"YES","NO")</f>
        <v>NO</v>
      </c>
      <c r="BQ692" s="67" t="str">
        <f>+IF(ISERROR(VLOOKUP(E692,'[1]Hi Tech List (2020)'!$A$2:$B$84,1,FALSE)),"NO","YES")</f>
        <v>NO</v>
      </c>
      <c r="BR692" s="67" t="str">
        <f>IF(AL692&gt;=BR$6,"YES","NO")</f>
        <v>YES</v>
      </c>
      <c r="BS692" s="67" t="str">
        <f>IF(AB692&gt;BS$6,"YES","NO")</f>
        <v>NO</v>
      </c>
      <c r="BT692" s="67" t="str">
        <f>IF(AC692&gt;BT$6,"YES","NO")</f>
        <v>NO</v>
      </c>
      <c r="BU692" s="67" t="str">
        <f>IF(AD692&gt;BU$6,"YES","NO")</f>
        <v>YES</v>
      </c>
      <c r="BV692" s="67" t="str">
        <f>IF(OR(BS692="YES",BT692="YES",BU692="YES"),"YES","NO")</f>
        <v>YES</v>
      </c>
      <c r="BW692" s="67" t="str">
        <f>+IF(BE692=1,BE$8,IF(BF692=1,BF$8,IF(BG692=1,BG$8,IF(BH692=1,BH$8,BI$8))))</f>
        <v>&lt;$15</v>
      </c>
      <c r="BX692" s="67" t="str">
        <f>+IF(BJ692=1,BJ$8,IF(BK692=1,BK$8,IF(BL692=1,BL$8,IF(BM692=1,BM$8,BN$8))))</f>
        <v>$15-20</v>
      </c>
    </row>
    <row r="693" spans="1:76" ht="25.5" hidden="1" x14ac:dyDescent="0.2">
      <c r="A693" s="77" t="str">
        <f t="shared" si="44"/>
        <v>51-0000</v>
      </c>
      <c r="B693" s="77" t="str">
        <f>VLOOKUP(A693,'[1]2- &amp; 3-digit SOC'!$A$1:$B$121,2,FALSE)</f>
        <v>Production Occupations</v>
      </c>
      <c r="C693" s="77" t="str">
        <f t="shared" si="45"/>
        <v>51-0000 Production Occupations</v>
      </c>
      <c r="D693" s="77" t="str">
        <f t="shared" si="46"/>
        <v>51-9000</v>
      </c>
      <c r="E693" s="77" t="str">
        <f>VLOOKUP(D693,'[1]2- &amp; 3-digit SOC'!$A$1:$B$121,2,FALSE)</f>
        <v>Other Production Occupations</v>
      </c>
      <c r="F693" s="77" t="str">
        <f t="shared" si="47"/>
        <v>51-9000 Other Production Occupations</v>
      </c>
      <c r="G693" s="77" t="s">
        <v>2151</v>
      </c>
      <c r="H693" s="77" t="s">
        <v>2152</v>
      </c>
      <c r="I693" s="77" t="s">
        <v>2153</v>
      </c>
      <c r="J693" s="78" t="str">
        <f>CONCATENATE(H693, " (", R693, ")")</f>
        <v>Separating, Filtering, Clarifying, Precipitating, and Still Machine Setters, Operators, and Tenders ($36,004)</v>
      </c>
      <c r="K693" s="70">
        <v>11.095462212399999</v>
      </c>
      <c r="L693" s="70">
        <v>14.056758954299999</v>
      </c>
      <c r="M693" s="70">
        <v>17.309739988699999</v>
      </c>
      <c r="N693" s="70">
        <v>18.851030638699999</v>
      </c>
      <c r="O693" s="70">
        <v>21.844890964600001</v>
      </c>
      <c r="P693" s="70">
        <v>29.862390707199999</v>
      </c>
      <c r="Q693" s="71">
        <v>36004.259176400003</v>
      </c>
      <c r="R693" s="71" t="str">
        <f>TEXT(Q693, "$#,###")</f>
        <v>$36,004</v>
      </c>
      <c r="S693" s="68" t="s">
        <v>307</v>
      </c>
      <c r="T693" s="68" t="s">
        <v>8</v>
      </c>
      <c r="U693" s="68" t="s">
        <v>85</v>
      </c>
      <c r="V693" s="61">
        <v>914.05376069099998</v>
      </c>
      <c r="W693" s="61">
        <v>1069.90787555</v>
      </c>
      <c r="X693" s="61">
        <f>W693-V693</f>
        <v>155.85411485899999</v>
      </c>
      <c r="Y693" s="72">
        <f>X693/V693</f>
        <v>0.17050869605435295</v>
      </c>
      <c r="Z693" s="61">
        <v>1069.90787555</v>
      </c>
      <c r="AA693" s="61">
        <v>1121.63710102</v>
      </c>
      <c r="AB693" s="61">
        <f>AA693-Z693</f>
        <v>51.729225470000074</v>
      </c>
      <c r="AC693" s="72">
        <f>AB693/Z693</f>
        <v>4.8349233286471505E-2</v>
      </c>
      <c r="AD693" s="61">
        <v>478.48279335000001</v>
      </c>
      <c r="AE693" s="61">
        <v>119.620698338</v>
      </c>
      <c r="AF693" s="61">
        <v>313.97017057900001</v>
      </c>
      <c r="AG693" s="61">
        <v>104.65672352599999</v>
      </c>
      <c r="AH693" s="62">
        <v>9.6000000000000002E-2</v>
      </c>
      <c r="AI693" s="61">
        <v>1041.1839420900001</v>
      </c>
      <c r="AJ693" s="61">
        <v>643.45590537600003</v>
      </c>
      <c r="AK693" s="63">
        <f>AJ693/AI693</f>
        <v>0.61800406188014334</v>
      </c>
      <c r="AL693" s="73">
        <v>115.3</v>
      </c>
      <c r="AM693" s="74">
        <v>0.79397200000000001</v>
      </c>
      <c r="AN693" s="74">
        <v>0.78812499999999996</v>
      </c>
      <c r="AO693" s="76" t="s">
        <v>90</v>
      </c>
      <c r="AP693" s="75">
        <v>1.26094900337E-2</v>
      </c>
      <c r="AQ693" s="75">
        <v>3.9379014861399997E-2</v>
      </c>
      <c r="AR693" s="75">
        <v>0.27470353258399999</v>
      </c>
      <c r="AS693" s="75">
        <v>0.27168836296600002</v>
      </c>
      <c r="AT693" s="75">
        <v>0.21862708675699999</v>
      </c>
      <c r="AU693" s="75">
        <v>0.14637220585499999</v>
      </c>
      <c r="AV693" s="75">
        <v>3.1397739565799998E-2</v>
      </c>
      <c r="AW693" s="61">
        <v>0</v>
      </c>
      <c r="AX693" s="61">
        <v>0</v>
      </c>
      <c r="AY693" s="61">
        <v>0</v>
      </c>
      <c r="AZ693" s="61">
        <v>0</v>
      </c>
      <c r="BA693" s="61">
        <v>0</v>
      </c>
      <c r="BB693" s="61">
        <f>SUM(AW693:BA693)</f>
        <v>0</v>
      </c>
      <c r="BC693" s="61">
        <f>BA693-AW693</f>
        <v>0</v>
      </c>
      <c r="BD693" s="62">
        <v>0</v>
      </c>
      <c r="BE693" s="67">
        <f>IF(K693&lt;BE$6,1,0)</f>
        <v>1</v>
      </c>
      <c r="BF693" s="67">
        <f>+IF(AND(K693&gt;=BF$5,K693&lt;BF$6),1,0)</f>
        <v>0</v>
      </c>
      <c r="BG693" s="67">
        <f>+IF(AND(K693&gt;=BG$5,K693&lt;BG$6),1,0)</f>
        <v>0</v>
      </c>
      <c r="BH693" s="67">
        <f>+IF(AND(K693&gt;=BH$5,K693&lt;BH$6),1,0)</f>
        <v>0</v>
      </c>
      <c r="BI693" s="67">
        <f>+IF(K693&gt;=BI$6,1,0)</f>
        <v>0</v>
      </c>
      <c r="BJ693" s="67">
        <f>IF(M693&lt;BJ$6,1,0)</f>
        <v>0</v>
      </c>
      <c r="BK693" s="67">
        <f>+IF(AND(M693&gt;=BK$5,M693&lt;BK$6),1,0)</f>
        <v>1</v>
      </c>
      <c r="BL693" s="67">
        <f>+IF(AND(M693&gt;=BL$5,M693&lt;BL$6),1,0)</f>
        <v>0</v>
      </c>
      <c r="BM693" s="67">
        <f>+IF(AND(M693&gt;=BM$5,M693&lt;BM$6),1,0)</f>
        <v>0</v>
      </c>
      <c r="BN693" s="67">
        <f>+IF(M693&gt;=BN$6,1,0)</f>
        <v>0</v>
      </c>
      <c r="BO693" s="67" t="str">
        <f>+IF(M693&gt;=BO$6,"YES","NO")</f>
        <v>NO</v>
      </c>
      <c r="BP693" s="67" t="str">
        <f>+IF(K693&gt;=BP$6,"YES","NO")</f>
        <v>NO</v>
      </c>
      <c r="BQ693" s="67" t="str">
        <f>+IF(ISERROR(VLOOKUP(E693,'[1]Hi Tech List (2020)'!$A$2:$B$84,1,FALSE)),"NO","YES")</f>
        <v>NO</v>
      </c>
      <c r="BR693" s="67" t="str">
        <f>IF(AL693&gt;=BR$6,"YES","NO")</f>
        <v>YES</v>
      </c>
      <c r="BS693" s="67" t="str">
        <f>IF(AB693&gt;BS$6,"YES","NO")</f>
        <v>NO</v>
      </c>
      <c r="BT693" s="67" t="str">
        <f>IF(AC693&gt;BT$6,"YES","NO")</f>
        <v>NO</v>
      </c>
      <c r="BU693" s="67" t="str">
        <f>IF(AD693&gt;BU$6,"YES","NO")</f>
        <v>YES</v>
      </c>
      <c r="BV693" s="67" t="str">
        <f>IF(OR(BS693="YES",BT693="YES",BU693="YES"),"YES","NO")</f>
        <v>YES</v>
      </c>
      <c r="BW693" s="67" t="str">
        <f>+IF(BE693=1,BE$8,IF(BF693=1,BF$8,IF(BG693=1,BG$8,IF(BH693=1,BH$8,BI$8))))</f>
        <v>&lt;$15</v>
      </c>
      <c r="BX693" s="67" t="str">
        <f>+IF(BJ693=1,BJ$8,IF(BK693=1,BK$8,IF(BL693=1,BL$8,IF(BM693=1,BM$8,BN$8))))</f>
        <v>$15-20</v>
      </c>
    </row>
    <row r="694" spans="1:76" ht="25.5" hidden="1" x14ac:dyDescent="0.2">
      <c r="A694" s="77" t="str">
        <f t="shared" si="44"/>
        <v>51-0000</v>
      </c>
      <c r="B694" s="77" t="str">
        <f>VLOOKUP(A694,'[1]2- &amp; 3-digit SOC'!$A$1:$B$121,2,FALSE)</f>
        <v>Production Occupations</v>
      </c>
      <c r="C694" s="77" t="str">
        <f t="shared" si="45"/>
        <v>51-0000 Production Occupations</v>
      </c>
      <c r="D694" s="77" t="str">
        <f t="shared" si="46"/>
        <v>51-9000</v>
      </c>
      <c r="E694" s="77" t="str">
        <f>VLOOKUP(D694,'[1]2- &amp; 3-digit SOC'!$A$1:$B$121,2,FALSE)</f>
        <v>Other Production Occupations</v>
      </c>
      <c r="F694" s="77" t="str">
        <f t="shared" si="47"/>
        <v>51-9000 Other Production Occupations</v>
      </c>
      <c r="G694" s="77" t="s">
        <v>2154</v>
      </c>
      <c r="H694" s="77" t="s">
        <v>2155</v>
      </c>
      <c r="I694" s="77" t="s">
        <v>2156</v>
      </c>
      <c r="J694" s="78" t="str">
        <f>CONCATENATE(H694, " (", R694, ")")</f>
        <v>Crushing, Grinding, and Polishing Machine Setters, Operators, and Tenders ($35,016)</v>
      </c>
      <c r="K694" s="70">
        <v>9.7360527623900008</v>
      </c>
      <c r="L694" s="70">
        <v>13.849868813800001</v>
      </c>
      <c r="M694" s="70">
        <v>16.834749422800002</v>
      </c>
      <c r="N694" s="70">
        <v>18.231943557899999</v>
      </c>
      <c r="O694" s="70">
        <v>20.922980489299999</v>
      </c>
      <c r="P694" s="70">
        <v>29.685353689999999</v>
      </c>
      <c r="Q694" s="71">
        <v>35016.278799300002</v>
      </c>
      <c r="R694" s="71" t="str">
        <f>TEXT(Q694, "$#,###")</f>
        <v>$35,016</v>
      </c>
      <c r="S694" s="68" t="s">
        <v>307</v>
      </c>
      <c r="T694" s="68" t="s">
        <v>8</v>
      </c>
      <c r="U694" s="68" t="s">
        <v>85</v>
      </c>
      <c r="V694" s="61">
        <v>569.24736084699998</v>
      </c>
      <c r="W694" s="61">
        <v>562.931293762</v>
      </c>
      <c r="X694" s="61">
        <f>W694-V694</f>
        <v>-6.316067084999986</v>
      </c>
      <c r="Y694" s="72">
        <f>X694/V694</f>
        <v>-1.1095470123220463E-2</v>
      </c>
      <c r="Z694" s="61">
        <v>562.931293762</v>
      </c>
      <c r="AA694" s="61">
        <v>576.80665287399995</v>
      </c>
      <c r="AB694" s="61">
        <f>AA694-Z694</f>
        <v>13.875359111999956</v>
      </c>
      <c r="AC694" s="72">
        <f>AB694/Z694</f>
        <v>2.464840605906389E-2</v>
      </c>
      <c r="AD694" s="61">
        <v>247.58139729600001</v>
      </c>
      <c r="AE694" s="61">
        <v>61.895349324000001</v>
      </c>
      <c r="AF694" s="61">
        <v>173.943876872</v>
      </c>
      <c r="AG694" s="61">
        <v>57.981292290799999</v>
      </c>
      <c r="AH694" s="62">
        <v>0.10199999999999999</v>
      </c>
      <c r="AI694" s="61">
        <v>554.80213059599998</v>
      </c>
      <c r="AJ694" s="61">
        <v>405.88042350199999</v>
      </c>
      <c r="AK694" s="63">
        <f>AJ694/AI694</f>
        <v>0.73157690123860941</v>
      </c>
      <c r="AL694" s="73">
        <v>116</v>
      </c>
      <c r="AM694" s="74">
        <v>0.68695099999999998</v>
      </c>
      <c r="AN694" s="74">
        <v>0.68939099999999998</v>
      </c>
      <c r="AO694" s="76" t="s">
        <v>90</v>
      </c>
      <c r="AP694" s="75">
        <v>3.416140443E-2</v>
      </c>
      <c r="AQ694" s="75">
        <v>5.9158828642900001E-2</v>
      </c>
      <c r="AR694" s="75">
        <v>0.227273364826</v>
      </c>
      <c r="AS694" s="75">
        <v>0.22515533459299999</v>
      </c>
      <c r="AT694" s="75">
        <v>0.232157981905</v>
      </c>
      <c r="AU694" s="75">
        <v>0.178948255769</v>
      </c>
      <c r="AV694" s="75">
        <v>3.54394860844E-2</v>
      </c>
      <c r="AW694" s="61">
        <v>0</v>
      </c>
      <c r="AX694" s="61">
        <v>0</v>
      </c>
      <c r="AY694" s="61">
        <v>0</v>
      </c>
      <c r="AZ694" s="61">
        <v>0</v>
      </c>
      <c r="BA694" s="61">
        <v>0</v>
      </c>
      <c r="BB694" s="61">
        <f>SUM(AW694:BA694)</f>
        <v>0</v>
      </c>
      <c r="BC694" s="61">
        <f>BA694-AW694</f>
        <v>0</v>
      </c>
      <c r="BD694" s="62">
        <v>0</v>
      </c>
      <c r="BE694" s="67">
        <f>IF(K694&lt;BE$6,1,0)</f>
        <v>1</v>
      </c>
      <c r="BF694" s="67">
        <f>+IF(AND(K694&gt;=BF$5,K694&lt;BF$6),1,0)</f>
        <v>0</v>
      </c>
      <c r="BG694" s="67">
        <f>+IF(AND(K694&gt;=BG$5,K694&lt;BG$6),1,0)</f>
        <v>0</v>
      </c>
      <c r="BH694" s="67">
        <f>+IF(AND(K694&gt;=BH$5,K694&lt;BH$6),1,0)</f>
        <v>0</v>
      </c>
      <c r="BI694" s="67">
        <f>+IF(K694&gt;=BI$6,1,0)</f>
        <v>0</v>
      </c>
      <c r="BJ694" s="67">
        <f>IF(M694&lt;BJ$6,1,0)</f>
        <v>0</v>
      </c>
      <c r="BK694" s="67">
        <f>+IF(AND(M694&gt;=BK$5,M694&lt;BK$6),1,0)</f>
        <v>1</v>
      </c>
      <c r="BL694" s="67">
        <f>+IF(AND(M694&gt;=BL$5,M694&lt;BL$6),1,0)</f>
        <v>0</v>
      </c>
      <c r="BM694" s="67">
        <f>+IF(AND(M694&gt;=BM$5,M694&lt;BM$6),1,0)</f>
        <v>0</v>
      </c>
      <c r="BN694" s="67">
        <f>+IF(M694&gt;=BN$6,1,0)</f>
        <v>0</v>
      </c>
      <c r="BO694" s="67" t="str">
        <f>+IF(M694&gt;=BO$6,"YES","NO")</f>
        <v>NO</v>
      </c>
      <c r="BP694" s="67" t="str">
        <f>+IF(K694&gt;=BP$6,"YES","NO")</f>
        <v>NO</v>
      </c>
      <c r="BQ694" s="67" t="str">
        <f>+IF(ISERROR(VLOOKUP(E694,'[1]Hi Tech List (2020)'!$A$2:$B$84,1,FALSE)),"NO","YES")</f>
        <v>NO</v>
      </c>
      <c r="BR694" s="67" t="str">
        <f>IF(AL694&gt;=BR$6,"YES","NO")</f>
        <v>YES</v>
      </c>
      <c r="BS694" s="67" t="str">
        <f>IF(AB694&gt;BS$6,"YES","NO")</f>
        <v>NO</v>
      </c>
      <c r="BT694" s="67" t="str">
        <f>IF(AC694&gt;BT$6,"YES","NO")</f>
        <v>NO</v>
      </c>
      <c r="BU694" s="67" t="str">
        <f>IF(AD694&gt;BU$6,"YES","NO")</f>
        <v>YES</v>
      </c>
      <c r="BV694" s="67" t="str">
        <f>IF(OR(BS694="YES",BT694="YES",BU694="YES"),"YES","NO")</f>
        <v>YES</v>
      </c>
      <c r="BW694" s="67" t="str">
        <f>+IF(BE694=1,BE$8,IF(BF694=1,BF$8,IF(BG694=1,BG$8,IF(BH694=1,BH$8,BI$8))))</f>
        <v>&lt;$15</v>
      </c>
      <c r="BX694" s="67" t="str">
        <f>+IF(BJ694=1,BJ$8,IF(BK694=1,BK$8,IF(BL694=1,BL$8,IF(BM694=1,BM$8,BN$8))))</f>
        <v>$15-20</v>
      </c>
    </row>
    <row r="695" spans="1:76" hidden="1" x14ac:dyDescent="0.2">
      <c r="A695" s="77" t="str">
        <f t="shared" si="44"/>
        <v>51-0000</v>
      </c>
      <c r="B695" s="77" t="str">
        <f>VLOOKUP(A695,'[1]2- &amp; 3-digit SOC'!$A$1:$B$121,2,FALSE)</f>
        <v>Production Occupations</v>
      </c>
      <c r="C695" s="77" t="str">
        <f t="shared" si="45"/>
        <v>51-0000 Production Occupations</v>
      </c>
      <c r="D695" s="77" t="str">
        <f t="shared" si="46"/>
        <v>51-9000</v>
      </c>
      <c r="E695" s="77" t="str">
        <f>VLOOKUP(D695,'[1]2- &amp; 3-digit SOC'!$A$1:$B$121,2,FALSE)</f>
        <v>Other Production Occupations</v>
      </c>
      <c r="F695" s="77" t="str">
        <f t="shared" si="47"/>
        <v>51-9000 Other Production Occupations</v>
      </c>
      <c r="G695" s="77" t="s">
        <v>2157</v>
      </c>
      <c r="H695" s="77" t="s">
        <v>2158</v>
      </c>
      <c r="I695" s="77" t="s">
        <v>2159</v>
      </c>
      <c r="J695" s="78" t="str">
        <f>CONCATENATE(H695, " (", R695, ")")</f>
        <v>Grinding and Polishing Workers, Hand ($28,556)</v>
      </c>
      <c r="K695" s="70">
        <v>10.9851098582</v>
      </c>
      <c r="L695" s="70">
        <v>12.2222275604</v>
      </c>
      <c r="M695" s="70">
        <v>13.728787271</v>
      </c>
      <c r="N695" s="70">
        <v>14.756617438199999</v>
      </c>
      <c r="O695" s="70">
        <v>15.665520799499999</v>
      </c>
      <c r="P695" s="70">
        <v>20.841065024900001</v>
      </c>
      <c r="Q695" s="71">
        <v>28555.8775236</v>
      </c>
      <c r="R695" s="71" t="str">
        <f>TEXT(Q695, "$#,###")</f>
        <v>$28,556</v>
      </c>
      <c r="S695" s="68" t="s">
        <v>484</v>
      </c>
      <c r="T695" s="68" t="s">
        <v>8</v>
      </c>
      <c r="U695" s="68" t="s">
        <v>85</v>
      </c>
      <c r="V695" s="61">
        <v>670.22234090799998</v>
      </c>
      <c r="W695" s="61">
        <v>814.22136445700005</v>
      </c>
      <c r="X695" s="61">
        <f>W695-V695</f>
        <v>143.99902354900007</v>
      </c>
      <c r="Y695" s="72">
        <f>X695/V695</f>
        <v>0.21485261645249532</v>
      </c>
      <c r="Z695" s="61">
        <v>814.22136445700005</v>
      </c>
      <c r="AA695" s="61">
        <v>799.07120709799995</v>
      </c>
      <c r="AB695" s="61">
        <f>AA695-Z695</f>
        <v>-15.150157359000104</v>
      </c>
      <c r="AC695" s="72">
        <f>AB695/Z695</f>
        <v>-1.8606926838751849E-2</v>
      </c>
      <c r="AD695" s="61">
        <v>331.065076471</v>
      </c>
      <c r="AE695" s="61">
        <v>82.766269117700006</v>
      </c>
      <c r="AF695" s="61">
        <v>247.88468921099999</v>
      </c>
      <c r="AG695" s="61">
        <v>82.628229736999998</v>
      </c>
      <c r="AH695" s="62">
        <v>0.10199999999999999</v>
      </c>
      <c r="AI695" s="61">
        <v>815.55102238500001</v>
      </c>
      <c r="AJ695" s="61">
        <v>1532.2495853800001</v>
      </c>
      <c r="AK695" s="63">
        <f>AJ695/AI695</f>
        <v>1.8787905885999439</v>
      </c>
      <c r="AL695" s="73">
        <v>121.2</v>
      </c>
      <c r="AM695" s="74">
        <v>1.195252</v>
      </c>
      <c r="AN695" s="74">
        <v>1.207025</v>
      </c>
      <c r="AO695" s="75">
        <v>1.2732832036200001E-2</v>
      </c>
      <c r="AP695" s="75">
        <v>3.7117124700800003E-2</v>
      </c>
      <c r="AQ695" s="75">
        <v>7.0852022001800005E-2</v>
      </c>
      <c r="AR695" s="75">
        <v>0.245264106945</v>
      </c>
      <c r="AS695" s="75">
        <v>0.24198035351300001</v>
      </c>
      <c r="AT695" s="75">
        <v>0.22088466804599999</v>
      </c>
      <c r="AU695" s="75">
        <v>0.13688803696499999</v>
      </c>
      <c r="AV695" s="75">
        <v>3.4280855793300001E-2</v>
      </c>
      <c r="AW695" s="61">
        <v>0</v>
      </c>
      <c r="AX695" s="61">
        <v>0</v>
      </c>
      <c r="AY695" s="61">
        <v>0</v>
      </c>
      <c r="AZ695" s="61">
        <v>0</v>
      </c>
      <c r="BA695" s="61">
        <v>0</v>
      </c>
      <c r="BB695" s="61">
        <f>SUM(AW695:BA695)</f>
        <v>0</v>
      </c>
      <c r="BC695" s="61">
        <f>BA695-AW695</f>
        <v>0</v>
      </c>
      <c r="BD695" s="62">
        <v>0</v>
      </c>
      <c r="BE695" s="67">
        <f>IF(K695&lt;BE$6,1,0)</f>
        <v>1</v>
      </c>
      <c r="BF695" s="67">
        <f>+IF(AND(K695&gt;=BF$5,K695&lt;BF$6),1,0)</f>
        <v>0</v>
      </c>
      <c r="BG695" s="67">
        <f>+IF(AND(K695&gt;=BG$5,K695&lt;BG$6),1,0)</f>
        <v>0</v>
      </c>
      <c r="BH695" s="67">
        <f>+IF(AND(K695&gt;=BH$5,K695&lt;BH$6),1,0)</f>
        <v>0</v>
      </c>
      <c r="BI695" s="67">
        <f>+IF(K695&gt;=BI$6,1,0)</f>
        <v>0</v>
      </c>
      <c r="BJ695" s="67">
        <f>IF(M695&lt;BJ$6,1,0)</f>
        <v>1</v>
      </c>
      <c r="BK695" s="67">
        <f>+IF(AND(M695&gt;=BK$5,M695&lt;BK$6),1,0)</f>
        <v>0</v>
      </c>
      <c r="BL695" s="67">
        <f>+IF(AND(M695&gt;=BL$5,M695&lt;BL$6),1,0)</f>
        <v>0</v>
      </c>
      <c r="BM695" s="67">
        <f>+IF(AND(M695&gt;=BM$5,M695&lt;BM$6),1,0)</f>
        <v>0</v>
      </c>
      <c r="BN695" s="67">
        <f>+IF(M695&gt;=BN$6,1,0)</f>
        <v>0</v>
      </c>
      <c r="BO695" s="67" t="str">
        <f>+IF(M695&gt;=BO$6,"YES","NO")</f>
        <v>NO</v>
      </c>
      <c r="BP695" s="67" t="str">
        <f>+IF(K695&gt;=BP$6,"YES","NO")</f>
        <v>NO</v>
      </c>
      <c r="BQ695" s="67" t="str">
        <f>+IF(ISERROR(VLOOKUP(E695,'[1]Hi Tech List (2020)'!$A$2:$B$84,1,FALSE)),"NO","YES")</f>
        <v>NO</v>
      </c>
      <c r="BR695" s="67" t="str">
        <f>IF(AL695&gt;=BR$6,"YES","NO")</f>
        <v>YES</v>
      </c>
      <c r="BS695" s="67" t="str">
        <f>IF(AB695&gt;BS$6,"YES","NO")</f>
        <v>NO</v>
      </c>
      <c r="BT695" s="67" t="str">
        <f>IF(AC695&gt;BT$6,"YES","NO")</f>
        <v>NO</v>
      </c>
      <c r="BU695" s="67" t="str">
        <f>IF(AD695&gt;BU$6,"YES","NO")</f>
        <v>YES</v>
      </c>
      <c r="BV695" s="67" t="str">
        <f>IF(OR(BS695="YES",BT695="YES",BU695="YES"),"YES","NO")</f>
        <v>YES</v>
      </c>
      <c r="BW695" s="67" t="str">
        <f>+IF(BE695=1,BE$8,IF(BF695=1,BF$8,IF(BG695=1,BG$8,IF(BH695=1,BH$8,BI$8))))</f>
        <v>&lt;$15</v>
      </c>
      <c r="BX695" s="67" t="str">
        <f>+IF(BJ695=1,BJ$8,IF(BK695=1,BK$8,IF(BL695=1,BL$8,IF(BM695=1,BM$8,BN$8))))</f>
        <v>&lt;$15</v>
      </c>
    </row>
    <row r="696" spans="1:76" ht="25.5" hidden="1" x14ac:dyDescent="0.2">
      <c r="A696" s="77" t="str">
        <f t="shared" si="44"/>
        <v>51-0000</v>
      </c>
      <c r="B696" s="77" t="str">
        <f>VLOOKUP(A696,'[1]2- &amp; 3-digit SOC'!$A$1:$B$121,2,FALSE)</f>
        <v>Production Occupations</v>
      </c>
      <c r="C696" s="77" t="str">
        <f t="shared" si="45"/>
        <v>51-0000 Production Occupations</v>
      </c>
      <c r="D696" s="77" t="str">
        <f t="shared" si="46"/>
        <v>51-9000</v>
      </c>
      <c r="E696" s="77" t="str">
        <f>VLOOKUP(D696,'[1]2- &amp; 3-digit SOC'!$A$1:$B$121,2,FALSE)</f>
        <v>Other Production Occupations</v>
      </c>
      <c r="F696" s="77" t="str">
        <f t="shared" si="47"/>
        <v>51-9000 Other Production Occupations</v>
      </c>
      <c r="G696" s="77" t="s">
        <v>2160</v>
      </c>
      <c r="H696" s="77" t="s">
        <v>2161</v>
      </c>
      <c r="I696" s="77" t="s">
        <v>2162</v>
      </c>
      <c r="J696" s="78" t="str">
        <f>CONCATENATE(H696, " (", R696, ")")</f>
        <v>Mixing and Blending Machine Setters, Operators, and Tenders ($33,350)</v>
      </c>
      <c r="K696" s="70">
        <v>9.53820981344</v>
      </c>
      <c r="L696" s="70">
        <v>12.7145292545</v>
      </c>
      <c r="M696" s="70">
        <v>16.0335152183</v>
      </c>
      <c r="N696" s="70">
        <v>17.182129445899999</v>
      </c>
      <c r="O696" s="70">
        <v>20.753910810800001</v>
      </c>
      <c r="P696" s="70">
        <v>26.170262151500001</v>
      </c>
      <c r="Q696" s="71">
        <v>33349.7116541</v>
      </c>
      <c r="R696" s="71" t="str">
        <f>TEXT(Q696, "$#,###")</f>
        <v>$33,350</v>
      </c>
      <c r="S696" s="68" t="s">
        <v>307</v>
      </c>
      <c r="T696" s="68" t="s">
        <v>8</v>
      </c>
      <c r="U696" s="68" t="s">
        <v>85</v>
      </c>
      <c r="V696" s="61">
        <v>1789.1316586</v>
      </c>
      <c r="W696" s="61">
        <v>1755.11386335</v>
      </c>
      <c r="X696" s="61">
        <f>W696-V696</f>
        <v>-34.017795250000063</v>
      </c>
      <c r="Y696" s="72">
        <f>X696/V696</f>
        <v>-1.9013578506916071E-2</v>
      </c>
      <c r="Z696" s="61">
        <v>1755.11386335</v>
      </c>
      <c r="AA696" s="61">
        <v>1812.1287682699999</v>
      </c>
      <c r="AB696" s="61">
        <f>AA696-Z696</f>
        <v>57.014904919999935</v>
      </c>
      <c r="AC696" s="72">
        <f>AB696/Z696</f>
        <v>3.2485017702028246E-2</v>
      </c>
      <c r="AD696" s="61">
        <v>788.90320420499995</v>
      </c>
      <c r="AE696" s="61">
        <v>197.22580105099999</v>
      </c>
      <c r="AF696" s="61">
        <v>543.81027744899995</v>
      </c>
      <c r="AG696" s="61">
        <v>181.27009248300001</v>
      </c>
      <c r="AH696" s="62">
        <v>0.10199999999999999</v>
      </c>
      <c r="AI696" s="61">
        <v>1727.43731207</v>
      </c>
      <c r="AJ696" s="61">
        <v>1088.5761436099999</v>
      </c>
      <c r="AK696" s="63">
        <f>AJ696/AI696</f>
        <v>0.63016824749811129</v>
      </c>
      <c r="AL696" s="73">
        <v>117.1</v>
      </c>
      <c r="AM696" s="74">
        <v>0.55732099999999996</v>
      </c>
      <c r="AN696" s="74">
        <v>0.55106900000000003</v>
      </c>
      <c r="AO696" s="76" t="s">
        <v>90</v>
      </c>
      <c r="AP696" s="75">
        <v>2.7595933327099999E-2</v>
      </c>
      <c r="AQ696" s="75">
        <v>5.5302995503899999E-2</v>
      </c>
      <c r="AR696" s="75">
        <v>0.23215211420099999</v>
      </c>
      <c r="AS696" s="75">
        <v>0.234282401542</v>
      </c>
      <c r="AT696" s="75">
        <v>0.242322955033</v>
      </c>
      <c r="AU696" s="75">
        <v>0.166053740004</v>
      </c>
      <c r="AV696" s="75">
        <v>3.8011360418899999E-2</v>
      </c>
      <c r="AW696" s="61">
        <v>0</v>
      </c>
      <c r="AX696" s="61">
        <v>0</v>
      </c>
      <c r="AY696" s="61">
        <v>0</v>
      </c>
      <c r="AZ696" s="61">
        <v>0</v>
      </c>
      <c r="BA696" s="61">
        <v>0</v>
      </c>
      <c r="BB696" s="61">
        <f>SUM(AW696:BA696)</f>
        <v>0</v>
      </c>
      <c r="BC696" s="61">
        <f>BA696-AW696</f>
        <v>0</v>
      </c>
      <c r="BD696" s="62">
        <v>0</v>
      </c>
      <c r="BE696" s="67">
        <f>IF(K696&lt;BE$6,1,0)</f>
        <v>1</v>
      </c>
      <c r="BF696" s="67">
        <f>+IF(AND(K696&gt;=BF$5,K696&lt;BF$6),1,0)</f>
        <v>0</v>
      </c>
      <c r="BG696" s="67">
        <f>+IF(AND(K696&gt;=BG$5,K696&lt;BG$6),1,0)</f>
        <v>0</v>
      </c>
      <c r="BH696" s="67">
        <f>+IF(AND(K696&gt;=BH$5,K696&lt;BH$6),1,0)</f>
        <v>0</v>
      </c>
      <c r="BI696" s="67">
        <f>+IF(K696&gt;=BI$6,1,0)</f>
        <v>0</v>
      </c>
      <c r="BJ696" s="67">
        <f>IF(M696&lt;BJ$6,1,0)</f>
        <v>0</v>
      </c>
      <c r="BK696" s="67">
        <f>+IF(AND(M696&gt;=BK$5,M696&lt;BK$6),1,0)</f>
        <v>1</v>
      </c>
      <c r="BL696" s="67">
        <f>+IF(AND(M696&gt;=BL$5,M696&lt;BL$6),1,0)</f>
        <v>0</v>
      </c>
      <c r="BM696" s="67">
        <f>+IF(AND(M696&gt;=BM$5,M696&lt;BM$6),1,0)</f>
        <v>0</v>
      </c>
      <c r="BN696" s="67">
        <f>+IF(M696&gt;=BN$6,1,0)</f>
        <v>0</v>
      </c>
      <c r="BO696" s="67" t="str">
        <f>+IF(M696&gt;=BO$6,"YES","NO")</f>
        <v>NO</v>
      </c>
      <c r="BP696" s="67" t="str">
        <f>+IF(K696&gt;=BP$6,"YES","NO")</f>
        <v>NO</v>
      </c>
      <c r="BQ696" s="67" t="str">
        <f>+IF(ISERROR(VLOOKUP(E696,'[1]Hi Tech List (2020)'!$A$2:$B$84,1,FALSE)),"NO","YES")</f>
        <v>NO</v>
      </c>
      <c r="BR696" s="67" t="str">
        <f>IF(AL696&gt;=BR$6,"YES","NO")</f>
        <v>YES</v>
      </c>
      <c r="BS696" s="67" t="str">
        <f>IF(AB696&gt;BS$6,"YES","NO")</f>
        <v>NO</v>
      </c>
      <c r="BT696" s="67" t="str">
        <f>IF(AC696&gt;BT$6,"YES","NO")</f>
        <v>NO</v>
      </c>
      <c r="BU696" s="67" t="str">
        <f>IF(AD696&gt;BU$6,"YES","NO")</f>
        <v>YES</v>
      </c>
      <c r="BV696" s="67" t="str">
        <f>IF(OR(BS696="YES",BT696="YES",BU696="YES"),"YES","NO")</f>
        <v>YES</v>
      </c>
      <c r="BW696" s="67" t="str">
        <f>+IF(BE696=1,BE$8,IF(BF696=1,BF$8,IF(BG696=1,BG$8,IF(BH696=1,BH$8,BI$8))))</f>
        <v>&lt;$15</v>
      </c>
      <c r="BX696" s="67" t="str">
        <f>+IF(BJ696=1,BJ$8,IF(BK696=1,BK$8,IF(BL696=1,BL$8,IF(BM696=1,BM$8,BN$8))))</f>
        <v>$15-20</v>
      </c>
    </row>
    <row r="697" spans="1:76" hidden="1" x14ac:dyDescent="0.2">
      <c r="A697" s="77" t="str">
        <f t="shared" si="44"/>
        <v>51-0000</v>
      </c>
      <c r="B697" s="77" t="str">
        <f>VLOOKUP(A697,'[1]2- &amp; 3-digit SOC'!$A$1:$B$121,2,FALSE)</f>
        <v>Production Occupations</v>
      </c>
      <c r="C697" s="77" t="str">
        <f t="shared" si="45"/>
        <v>51-0000 Production Occupations</v>
      </c>
      <c r="D697" s="77" t="str">
        <f t="shared" si="46"/>
        <v>51-9000</v>
      </c>
      <c r="E697" s="77" t="str">
        <f>VLOOKUP(D697,'[1]2- &amp; 3-digit SOC'!$A$1:$B$121,2,FALSE)</f>
        <v>Other Production Occupations</v>
      </c>
      <c r="F697" s="77" t="str">
        <f t="shared" si="47"/>
        <v>51-9000 Other Production Occupations</v>
      </c>
      <c r="G697" s="77" t="s">
        <v>2163</v>
      </c>
      <c r="H697" s="77" t="s">
        <v>2164</v>
      </c>
      <c r="I697" s="77" t="s">
        <v>2165</v>
      </c>
      <c r="J697" s="78" t="str">
        <f>CONCATENATE(H697, " (", R697, ")")</f>
        <v>Cutters and Trimmers, Hand ($30,076)</v>
      </c>
      <c r="K697" s="70">
        <v>10.6423777489</v>
      </c>
      <c r="L697" s="70">
        <v>12.2702529295</v>
      </c>
      <c r="M697" s="70">
        <v>14.4596342606</v>
      </c>
      <c r="N697" s="70">
        <v>14.4986384278</v>
      </c>
      <c r="O697" s="70">
        <v>16.906405422599999</v>
      </c>
      <c r="P697" s="70">
        <v>18.8199101893</v>
      </c>
      <c r="Q697" s="71">
        <v>30076.039261999998</v>
      </c>
      <c r="R697" s="71" t="str">
        <f>TEXT(Q697, "$#,###")</f>
        <v>$30,076</v>
      </c>
      <c r="S697" s="68" t="s">
        <v>484</v>
      </c>
      <c r="T697" s="68" t="s">
        <v>8</v>
      </c>
      <c r="U697" s="68" t="s">
        <v>317</v>
      </c>
      <c r="V697" s="61">
        <v>181.537920625</v>
      </c>
      <c r="W697" s="61">
        <v>142.77469377099999</v>
      </c>
      <c r="X697" s="61">
        <f>W697-V697</f>
        <v>-38.76322685400001</v>
      </c>
      <c r="Y697" s="72">
        <f>X697/V697</f>
        <v>-0.21352688584591972</v>
      </c>
      <c r="Z697" s="61">
        <v>142.77469377099999</v>
      </c>
      <c r="AA697" s="61">
        <v>135.89048307799999</v>
      </c>
      <c r="AB697" s="61">
        <f>AA697-Z697</f>
        <v>-6.884210693</v>
      </c>
      <c r="AC697" s="72">
        <f>AB697/Z697</f>
        <v>-4.8217303159072175E-2</v>
      </c>
      <c r="AD697" s="61">
        <v>58.286399207999999</v>
      </c>
      <c r="AE697" s="61">
        <v>14.571599802</v>
      </c>
      <c r="AF697" s="61">
        <v>43.404700418300003</v>
      </c>
      <c r="AG697" s="61">
        <v>14.4682334728</v>
      </c>
      <c r="AH697" s="62">
        <v>0.10299999999999999</v>
      </c>
      <c r="AI697" s="61">
        <v>142.99359530199999</v>
      </c>
      <c r="AJ697" s="61">
        <v>92.873145624299994</v>
      </c>
      <c r="AK697" s="63">
        <f>AJ697/AI697</f>
        <v>0.64949164630872824</v>
      </c>
      <c r="AL697" s="73">
        <v>125.6</v>
      </c>
      <c r="AM697" s="74">
        <v>0.60583699999999996</v>
      </c>
      <c r="AN697" s="74">
        <v>0.61795699999999998</v>
      </c>
      <c r="AO697" s="76" t="s">
        <v>90</v>
      </c>
      <c r="AP697" s="76" t="s">
        <v>90</v>
      </c>
      <c r="AQ697" s="76" t="s">
        <v>90</v>
      </c>
      <c r="AR697" s="75">
        <v>0.198119606551</v>
      </c>
      <c r="AS697" s="75">
        <v>0.20117026953700001</v>
      </c>
      <c r="AT697" s="75">
        <v>0.20906967587299999</v>
      </c>
      <c r="AU697" s="75">
        <v>0.19955166769300001</v>
      </c>
      <c r="AV697" s="75">
        <v>8.3746066551400003E-2</v>
      </c>
      <c r="AW697" s="61">
        <v>0</v>
      </c>
      <c r="AX697" s="61">
        <v>0</v>
      </c>
      <c r="AY697" s="61">
        <v>0</v>
      </c>
      <c r="AZ697" s="61">
        <v>0</v>
      </c>
      <c r="BA697" s="61">
        <v>0</v>
      </c>
      <c r="BB697" s="61">
        <f>SUM(AW697:BA697)</f>
        <v>0</v>
      </c>
      <c r="BC697" s="61">
        <f>BA697-AW697</f>
        <v>0</v>
      </c>
      <c r="BD697" s="62">
        <v>0</v>
      </c>
      <c r="BE697" s="67">
        <f>IF(K697&lt;BE$6,1,0)</f>
        <v>1</v>
      </c>
      <c r="BF697" s="67">
        <f>+IF(AND(K697&gt;=BF$5,K697&lt;BF$6),1,0)</f>
        <v>0</v>
      </c>
      <c r="BG697" s="67">
        <f>+IF(AND(K697&gt;=BG$5,K697&lt;BG$6),1,0)</f>
        <v>0</v>
      </c>
      <c r="BH697" s="67">
        <f>+IF(AND(K697&gt;=BH$5,K697&lt;BH$6),1,0)</f>
        <v>0</v>
      </c>
      <c r="BI697" s="67">
        <f>+IF(K697&gt;=BI$6,1,0)</f>
        <v>0</v>
      </c>
      <c r="BJ697" s="67">
        <f>IF(M697&lt;BJ$6,1,0)</f>
        <v>1</v>
      </c>
      <c r="BK697" s="67">
        <f>+IF(AND(M697&gt;=BK$5,M697&lt;BK$6),1,0)</f>
        <v>0</v>
      </c>
      <c r="BL697" s="67">
        <f>+IF(AND(M697&gt;=BL$5,M697&lt;BL$6),1,0)</f>
        <v>0</v>
      </c>
      <c r="BM697" s="67">
        <f>+IF(AND(M697&gt;=BM$5,M697&lt;BM$6),1,0)</f>
        <v>0</v>
      </c>
      <c r="BN697" s="67">
        <f>+IF(M697&gt;=BN$6,1,0)</f>
        <v>0</v>
      </c>
      <c r="BO697" s="67" t="str">
        <f>+IF(M697&gt;=BO$6,"YES","NO")</f>
        <v>NO</v>
      </c>
      <c r="BP697" s="67" t="str">
        <f>+IF(K697&gt;=BP$6,"YES","NO")</f>
        <v>NO</v>
      </c>
      <c r="BQ697" s="67" t="str">
        <f>+IF(ISERROR(VLOOKUP(E697,'[1]Hi Tech List (2020)'!$A$2:$B$84,1,FALSE)),"NO","YES")</f>
        <v>NO</v>
      </c>
      <c r="BR697" s="67" t="str">
        <f>IF(AL697&gt;=BR$6,"YES","NO")</f>
        <v>YES</v>
      </c>
      <c r="BS697" s="67" t="str">
        <f>IF(AB697&gt;BS$6,"YES","NO")</f>
        <v>NO</v>
      </c>
      <c r="BT697" s="67" t="str">
        <f>IF(AC697&gt;BT$6,"YES","NO")</f>
        <v>NO</v>
      </c>
      <c r="BU697" s="67" t="str">
        <f>IF(AD697&gt;BU$6,"YES","NO")</f>
        <v>NO</v>
      </c>
      <c r="BV697" s="67" t="str">
        <f>IF(OR(BS697="YES",BT697="YES",BU697="YES"),"YES","NO")</f>
        <v>NO</v>
      </c>
      <c r="BW697" s="67" t="str">
        <f>+IF(BE697=1,BE$8,IF(BF697=1,BF$8,IF(BG697=1,BG$8,IF(BH697=1,BH$8,BI$8))))</f>
        <v>&lt;$15</v>
      </c>
      <c r="BX697" s="67" t="str">
        <f>+IF(BJ697=1,BJ$8,IF(BK697=1,BK$8,IF(BL697=1,BL$8,IF(BM697=1,BM$8,BN$8))))</f>
        <v>&lt;$15</v>
      </c>
    </row>
    <row r="698" spans="1:76" ht="25.5" hidden="1" x14ac:dyDescent="0.2">
      <c r="A698" s="77" t="str">
        <f t="shared" si="44"/>
        <v>51-0000</v>
      </c>
      <c r="B698" s="77" t="str">
        <f>VLOOKUP(A698,'[1]2- &amp; 3-digit SOC'!$A$1:$B$121,2,FALSE)</f>
        <v>Production Occupations</v>
      </c>
      <c r="C698" s="77" t="str">
        <f t="shared" si="45"/>
        <v>51-0000 Production Occupations</v>
      </c>
      <c r="D698" s="77" t="str">
        <f t="shared" si="46"/>
        <v>51-9000</v>
      </c>
      <c r="E698" s="77" t="str">
        <f>VLOOKUP(D698,'[1]2- &amp; 3-digit SOC'!$A$1:$B$121,2,FALSE)</f>
        <v>Other Production Occupations</v>
      </c>
      <c r="F698" s="77" t="str">
        <f t="shared" si="47"/>
        <v>51-9000 Other Production Occupations</v>
      </c>
      <c r="G698" s="77" t="s">
        <v>2166</v>
      </c>
      <c r="H698" s="77" t="s">
        <v>2167</v>
      </c>
      <c r="I698" s="77" t="s">
        <v>2168</v>
      </c>
      <c r="J698" s="78" t="str">
        <f>CONCATENATE(H698, " (", R698, ")")</f>
        <v>Cutting and Slicing Machine Setters, Operators, and Tenders ($34,575)</v>
      </c>
      <c r="K698" s="70">
        <v>12.1906484326</v>
      </c>
      <c r="L698" s="70">
        <v>13.9552211474</v>
      </c>
      <c r="M698" s="70">
        <v>16.6225826336</v>
      </c>
      <c r="N698" s="70">
        <v>17.146997170300001</v>
      </c>
      <c r="O698" s="70">
        <v>19.383257028700001</v>
      </c>
      <c r="P698" s="70">
        <v>23.794375552599998</v>
      </c>
      <c r="Q698" s="71">
        <v>34574.971877999997</v>
      </c>
      <c r="R698" s="71" t="str">
        <f>TEXT(Q698, "$#,###")</f>
        <v>$34,575</v>
      </c>
      <c r="S698" s="68" t="s">
        <v>307</v>
      </c>
      <c r="T698" s="68" t="s">
        <v>8</v>
      </c>
      <c r="U698" s="68" t="s">
        <v>85</v>
      </c>
      <c r="V698" s="61">
        <v>1453.51657172</v>
      </c>
      <c r="W698" s="61">
        <v>1347.56887676</v>
      </c>
      <c r="X698" s="61">
        <f>W698-V698</f>
        <v>-105.94769496000004</v>
      </c>
      <c r="Y698" s="72">
        <f>X698/V698</f>
        <v>-7.2890599956922542E-2</v>
      </c>
      <c r="Z698" s="61">
        <v>1347.56887676</v>
      </c>
      <c r="AA698" s="61">
        <v>1356.43816236</v>
      </c>
      <c r="AB698" s="61">
        <f>AA698-Z698</f>
        <v>8.869285600000012</v>
      </c>
      <c r="AC698" s="72">
        <f>AB698/Z698</f>
        <v>6.5816937100274236E-3</v>
      </c>
      <c r="AD698" s="61">
        <v>582.372975397</v>
      </c>
      <c r="AE698" s="61">
        <v>145.593243849</v>
      </c>
      <c r="AF698" s="61">
        <v>417.94476329700001</v>
      </c>
      <c r="AG698" s="61">
        <v>139.314921099</v>
      </c>
      <c r="AH698" s="62">
        <v>0.10299999999999999</v>
      </c>
      <c r="AI698" s="61">
        <v>1339.0378517199999</v>
      </c>
      <c r="AJ698" s="61">
        <v>818.74208165599998</v>
      </c>
      <c r="AK698" s="63">
        <f>AJ698/AI698</f>
        <v>0.61144058071571483</v>
      </c>
      <c r="AL698" s="73">
        <v>116.6</v>
      </c>
      <c r="AM698" s="74">
        <v>0.93414200000000003</v>
      </c>
      <c r="AN698" s="74">
        <v>0.91986800000000002</v>
      </c>
      <c r="AO698" s="75">
        <v>1.19662370324E-2</v>
      </c>
      <c r="AP698" s="75">
        <v>2.88700278131E-2</v>
      </c>
      <c r="AQ698" s="75">
        <v>4.7804906879700002E-2</v>
      </c>
      <c r="AR698" s="75">
        <v>0.20888360553800001</v>
      </c>
      <c r="AS698" s="75">
        <v>0.215133772355</v>
      </c>
      <c r="AT698" s="75">
        <v>0.21677926547599999</v>
      </c>
      <c r="AU698" s="75">
        <v>0.20624915267899999</v>
      </c>
      <c r="AV698" s="75">
        <v>6.4313032227099998E-2</v>
      </c>
      <c r="AW698" s="61">
        <v>0</v>
      </c>
      <c r="AX698" s="61">
        <v>0</v>
      </c>
      <c r="AY698" s="61">
        <v>0</v>
      </c>
      <c r="AZ698" s="61">
        <v>0</v>
      </c>
      <c r="BA698" s="61">
        <v>0</v>
      </c>
      <c r="BB698" s="61">
        <f>SUM(AW698:BA698)</f>
        <v>0</v>
      </c>
      <c r="BC698" s="61">
        <f>BA698-AW698</f>
        <v>0</v>
      </c>
      <c r="BD698" s="62">
        <v>0</v>
      </c>
      <c r="BE698" s="67">
        <f>IF(K698&lt;BE$6,1,0)</f>
        <v>1</v>
      </c>
      <c r="BF698" s="67">
        <f>+IF(AND(K698&gt;=BF$5,K698&lt;BF$6),1,0)</f>
        <v>0</v>
      </c>
      <c r="BG698" s="67">
        <f>+IF(AND(K698&gt;=BG$5,K698&lt;BG$6),1,0)</f>
        <v>0</v>
      </c>
      <c r="BH698" s="67">
        <f>+IF(AND(K698&gt;=BH$5,K698&lt;BH$6),1,0)</f>
        <v>0</v>
      </c>
      <c r="BI698" s="67">
        <f>+IF(K698&gt;=BI$6,1,0)</f>
        <v>0</v>
      </c>
      <c r="BJ698" s="67">
        <f>IF(M698&lt;BJ$6,1,0)</f>
        <v>0</v>
      </c>
      <c r="BK698" s="67">
        <f>+IF(AND(M698&gt;=BK$5,M698&lt;BK$6),1,0)</f>
        <v>1</v>
      </c>
      <c r="BL698" s="67">
        <f>+IF(AND(M698&gt;=BL$5,M698&lt;BL$6),1,0)</f>
        <v>0</v>
      </c>
      <c r="BM698" s="67">
        <f>+IF(AND(M698&gt;=BM$5,M698&lt;BM$6),1,0)</f>
        <v>0</v>
      </c>
      <c r="BN698" s="67">
        <f>+IF(M698&gt;=BN$6,1,0)</f>
        <v>0</v>
      </c>
      <c r="BO698" s="67" t="str">
        <f>+IF(M698&gt;=BO$6,"YES","NO")</f>
        <v>NO</v>
      </c>
      <c r="BP698" s="67" t="str">
        <f>+IF(K698&gt;=BP$6,"YES","NO")</f>
        <v>NO</v>
      </c>
      <c r="BQ698" s="67" t="str">
        <f>+IF(ISERROR(VLOOKUP(E698,'[1]Hi Tech List (2020)'!$A$2:$B$84,1,FALSE)),"NO","YES")</f>
        <v>NO</v>
      </c>
      <c r="BR698" s="67" t="str">
        <f>IF(AL698&gt;=BR$6,"YES","NO")</f>
        <v>YES</v>
      </c>
      <c r="BS698" s="67" t="str">
        <f>IF(AB698&gt;BS$6,"YES","NO")</f>
        <v>NO</v>
      </c>
      <c r="BT698" s="67" t="str">
        <f>IF(AC698&gt;BT$6,"YES","NO")</f>
        <v>NO</v>
      </c>
      <c r="BU698" s="67" t="str">
        <f>IF(AD698&gt;BU$6,"YES","NO")</f>
        <v>YES</v>
      </c>
      <c r="BV698" s="67" t="str">
        <f>IF(OR(BS698="YES",BT698="YES",BU698="YES"),"YES","NO")</f>
        <v>YES</v>
      </c>
      <c r="BW698" s="67" t="str">
        <f>+IF(BE698=1,BE$8,IF(BF698=1,BF$8,IF(BG698=1,BG$8,IF(BH698=1,BH$8,BI$8))))</f>
        <v>&lt;$15</v>
      </c>
      <c r="BX698" s="67" t="str">
        <f>+IF(BJ698=1,BJ$8,IF(BK698=1,BK$8,IF(BL698=1,BL$8,IF(BM698=1,BM$8,BN$8))))</f>
        <v>$15-20</v>
      </c>
    </row>
    <row r="699" spans="1:76" ht="25.5" hidden="1" x14ac:dyDescent="0.2">
      <c r="A699" s="77" t="str">
        <f t="shared" si="44"/>
        <v>51-0000</v>
      </c>
      <c r="B699" s="77" t="str">
        <f>VLOOKUP(A699,'[1]2- &amp; 3-digit SOC'!$A$1:$B$121,2,FALSE)</f>
        <v>Production Occupations</v>
      </c>
      <c r="C699" s="77" t="str">
        <f t="shared" si="45"/>
        <v>51-0000 Production Occupations</v>
      </c>
      <c r="D699" s="77" t="str">
        <f t="shared" si="46"/>
        <v>51-9000</v>
      </c>
      <c r="E699" s="77" t="str">
        <f>VLOOKUP(D699,'[1]2- &amp; 3-digit SOC'!$A$1:$B$121,2,FALSE)</f>
        <v>Other Production Occupations</v>
      </c>
      <c r="F699" s="77" t="str">
        <f t="shared" si="47"/>
        <v>51-9000 Other Production Occupations</v>
      </c>
      <c r="G699" s="77" t="s">
        <v>2169</v>
      </c>
      <c r="H699" s="77" t="s">
        <v>2170</v>
      </c>
      <c r="I699" s="77" t="s">
        <v>2171</v>
      </c>
      <c r="J699" s="78" t="str">
        <f>CONCATENATE(H699, " (", R699, ")")</f>
        <v>Extruding, Forming, Pressing, and Compacting Machine Setters, Operators, and Tenders ($29,628)</v>
      </c>
      <c r="K699" s="70">
        <v>10.127763245100001</v>
      </c>
      <c r="L699" s="70">
        <v>11.5342314747</v>
      </c>
      <c r="M699" s="70">
        <v>14.244216832199999</v>
      </c>
      <c r="N699" s="70">
        <v>14.6076395885</v>
      </c>
      <c r="O699" s="70">
        <v>17.193108426199998</v>
      </c>
      <c r="P699" s="70">
        <v>19.947141339800002</v>
      </c>
      <c r="Q699" s="71">
        <v>29627.971011000001</v>
      </c>
      <c r="R699" s="71" t="str">
        <f>TEXT(Q699, "$#,###")</f>
        <v>$29,628</v>
      </c>
      <c r="S699" s="68" t="s">
        <v>307</v>
      </c>
      <c r="T699" s="68" t="s">
        <v>8</v>
      </c>
      <c r="U699" s="68" t="s">
        <v>85</v>
      </c>
      <c r="V699" s="61">
        <v>1789.6597744999999</v>
      </c>
      <c r="W699" s="61">
        <v>1754.6433082399999</v>
      </c>
      <c r="X699" s="61">
        <f>W699-V699</f>
        <v>-35.016466260000016</v>
      </c>
      <c r="Y699" s="72">
        <f>X699/V699</f>
        <v>-1.956599056364387E-2</v>
      </c>
      <c r="Z699" s="61">
        <v>1754.6433082399999</v>
      </c>
      <c r="AA699" s="61">
        <v>1767.65991973</v>
      </c>
      <c r="AB699" s="61">
        <f>AA699-Z699</f>
        <v>13.016611490000059</v>
      </c>
      <c r="AC699" s="72">
        <f>AB699/Z699</f>
        <v>7.4183803790050127E-3</v>
      </c>
      <c r="AD699" s="61">
        <v>714.62095893799994</v>
      </c>
      <c r="AE699" s="61">
        <v>178.65523973399999</v>
      </c>
      <c r="AF699" s="61">
        <v>517.72330481300003</v>
      </c>
      <c r="AG699" s="61">
        <v>172.574434938</v>
      </c>
      <c r="AH699" s="62">
        <v>9.8000000000000004E-2</v>
      </c>
      <c r="AI699" s="61">
        <v>1739.08092448</v>
      </c>
      <c r="AJ699" s="61">
        <v>1064.8015530299999</v>
      </c>
      <c r="AK699" s="63">
        <f>AJ699/AI699</f>
        <v>0.61227832359117196</v>
      </c>
      <c r="AL699" s="73">
        <v>117.3</v>
      </c>
      <c r="AM699" s="74">
        <v>0.98757799999999996</v>
      </c>
      <c r="AN699" s="74">
        <v>0.96793899999999999</v>
      </c>
      <c r="AO699" s="76" t="s">
        <v>90</v>
      </c>
      <c r="AP699" s="75">
        <v>2.5491983832199999E-2</v>
      </c>
      <c r="AQ699" s="75">
        <v>4.96654497924E-2</v>
      </c>
      <c r="AR699" s="75">
        <v>0.20420829383899999</v>
      </c>
      <c r="AS699" s="75">
        <v>0.23856058230300001</v>
      </c>
      <c r="AT699" s="75">
        <v>0.258986662448</v>
      </c>
      <c r="AU699" s="75">
        <v>0.18173917632299999</v>
      </c>
      <c r="AV699" s="75">
        <v>3.5902613271700003E-2</v>
      </c>
      <c r="AW699" s="61">
        <v>0</v>
      </c>
      <c r="AX699" s="61">
        <v>0</v>
      </c>
      <c r="AY699" s="61">
        <v>0</v>
      </c>
      <c r="AZ699" s="61">
        <v>0</v>
      </c>
      <c r="BA699" s="61">
        <v>0</v>
      </c>
      <c r="BB699" s="61">
        <f>SUM(AW699:BA699)</f>
        <v>0</v>
      </c>
      <c r="BC699" s="61">
        <f>BA699-AW699</f>
        <v>0</v>
      </c>
      <c r="BD699" s="62">
        <v>0</v>
      </c>
      <c r="BE699" s="67">
        <f>IF(K699&lt;BE$6,1,0)</f>
        <v>1</v>
      </c>
      <c r="BF699" s="67">
        <f>+IF(AND(K699&gt;=BF$5,K699&lt;BF$6),1,0)</f>
        <v>0</v>
      </c>
      <c r="BG699" s="67">
        <f>+IF(AND(K699&gt;=BG$5,K699&lt;BG$6),1,0)</f>
        <v>0</v>
      </c>
      <c r="BH699" s="67">
        <f>+IF(AND(K699&gt;=BH$5,K699&lt;BH$6),1,0)</f>
        <v>0</v>
      </c>
      <c r="BI699" s="67">
        <f>+IF(K699&gt;=BI$6,1,0)</f>
        <v>0</v>
      </c>
      <c r="BJ699" s="67">
        <f>IF(M699&lt;BJ$6,1,0)</f>
        <v>1</v>
      </c>
      <c r="BK699" s="67">
        <f>+IF(AND(M699&gt;=BK$5,M699&lt;BK$6),1,0)</f>
        <v>0</v>
      </c>
      <c r="BL699" s="67">
        <f>+IF(AND(M699&gt;=BL$5,M699&lt;BL$6),1,0)</f>
        <v>0</v>
      </c>
      <c r="BM699" s="67">
        <f>+IF(AND(M699&gt;=BM$5,M699&lt;BM$6),1,0)</f>
        <v>0</v>
      </c>
      <c r="BN699" s="67">
        <f>+IF(M699&gt;=BN$6,1,0)</f>
        <v>0</v>
      </c>
      <c r="BO699" s="67" t="str">
        <f>+IF(M699&gt;=BO$6,"YES","NO")</f>
        <v>NO</v>
      </c>
      <c r="BP699" s="67" t="str">
        <f>+IF(K699&gt;=BP$6,"YES","NO")</f>
        <v>NO</v>
      </c>
      <c r="BQ699" s="67" t="str">
        <f>+IF(ISERROR(VLOOKUP(E699,'[1]Hi Tech List (2020)'!$A$2:$B$84,1,FALSE)),"NO","YES")</f>
        <v>NO</v>
      </c>
      <c r="BR699" s="67" t="str">
        <f>IF(AL699&gt;=BR$6,"YES","NO")</f>
        <v>YES</v>
      </c>
      <c r="BS699" s="67" t="str">
        <f>IF(AB699&gt;BS$6,"YES","NO")</f>
        <v>NO</v>
      </c>
      <c r="BT699" s="67" t="str">
        <f>IF(AC699&gt;BT$6,"YES","NO")</f>
        <v>NO</v>
      </c>
      <c r="BU699" s="67" t="str">
        <f>IF(AD699&gt;BU$6,"YES","NO")</f>
        <v>YES</v>
      </c>
      <c r="BV699" s="67" t="str">
        <f>IF(OR(BS699="YES",BT699="YES",BU699="YES"),"YES","NO")</f>
        <v>YES</v>
      </c>
      <c r="BW699" s="67" t="str">
        <f>+IF(BE699=1,BE$8,IF(BF699=1,BF$8,IF(BG699=1,BG$8,IF(BH699=1,BH$8,BI$8))))</f>
        <v>&lt;$15</v>
      </c>
      <c r="BX699" s="67" t="str">
        <f>+IF(BJ699=1,BJ$8,IF(BK699=1,BK$8,IF(BL699=1,BL$8,IF(BM699=1,BM$8,BN$8))))</f>
        <v>&lt;$15</v>
      </c>
    </row>
    <row r="700" spans="1:76" ht="25.5" hidden="1" x14ac:dyDescent="0.2">
      <c r="A700" s="77" t="str">
        <f t="shared" si="44"/>
        <v>51-0000</v>
      </c>
      <c r="B700" s="77" t="str">
        <f>VLOOKUP(A700,'[1]2- &amp; 3-digit SOC'!$A$1:$B$121,2,FALSE)</f>
        <v>Production Occupations</v>
      </c>
      <c r="C700" s="77" t="str">
        <f t="shared" si="45"/>
        <v>51-0000 Production Occupations</v>
      </c>
      <c r="D700" s="77" t="str">
        <f t="shared" si="46"/>
        <v>51-9000</v>
      </c>
      <c r="E700" s="77" t="str">
        <f>VLOOKUP(D700,'[1]2- &amp; 3-digit SOC'!$A$1:$B$121,2,FALSE)</f>
        <v>Other Production Occupations</v>
      </c>
      <c r="F700" s="77" t="str">
        <f t="shared" si="47"/>
        <v>51-9000 Other Production Occupations</v>
      </c>
      <c r="G700" s="77" t="s">
        <v>2172</v>
      </c>
      <c r="H700" s="77" t="s">
        <v>2173</v>
      </c>
      <c r="I700" s="77" t="s">
        <v>2174</v>
      </c>
      <c r="J700" s="78" t="str">
        <f>CONCATENATE(H700, " (", R700, ")")</f>
        <v>Furnace, Kiln, Oven, Drier, and Kettle Operators and Tenders ($35,457)</v>
      </c>
      <c r="K700" s="70">
        <v>12.908304663799999</v>
      </c>
      <c r="L700" s="70">
        <v>14.698536912</v>
      </c>
      <c r="M700" s="70">
        <v>17.0467798673</v>
      </c>
      <c r="N700" s="70">
        <v>17.484094998</v>
      </c>
      <c r="O700" s="70">
        <v>19.783829966500001</v>
      </c>
      <c r="P700" s="70">
        <v>23.8543572295</v>
      </c>
      <c r="Q700" s="71">
        <v>35457.302124100002</v>
      </c>
      <c r="R700" s="71" t="str">
        <f>TEXT(Q700, "$#,###")</f>
        <v>$35,457</v>
      </c>
      <c r="S700" s="68" t="s">
        <v>307</v>
      </c>
      <c r="T700" s="68" t="s">
        <v>8</v>
      </c>
      <c r="U700" s="68" t="s">
        <v>85</v>
      </c>
      <c r="V700" s="61">
        <v>253.02061348000001</v>
      </c>
      <c r="W700" s="61">
        <v>200.12290318199999</v>
      </c>
      <c r="X700" s="61">
        <f>W700-V700</f>
        <v>-52.897710298000021</v>
      </c>
      <c r="Y700" s="72">
        <f>X700/V700</f>
        <v>-0.20906482507671778</v>
      </c>
      <c r="Z700" s="61">
        <v>200.12290318199999</v>
      </c>
      <c r="AA700" s="61">
        <v>204.98743985799999</v>
      </c>
      <c r="AB700" s="61">
        <f>AA700-Z700</f>
        <v>4.8645366760000002</v>
      </c>
      <c r="AC700" s="72">
        <f>AB700/Z700</f>
        <v>2.4307745883418403E-2</v>
      </c>
      <c r="AD700" s="61">
        <v>79.692542323300003</v>
      </c>
      <c r="AE700" s="61">
        <v>19.9231355808</v>
      </c>
      <c r="AF700" s="61">
        <v>55.1469394326</v>
      </c>
      <c r="AG700" s="61">
        <v>18.382313144200001</v>
      </c>
      <c r="AH700" s="62">
        <v>9.0999999999999998E-2</v>
      </c>
      <c r="AI700" s="61">
        <v>196.60036897500001</v>
      </c>
      <c r="AJ700" s="61">
        <v>103.425068708</v>
      </c>
      <c r="AK700" s="63">
        <f>AJ700/AI700</f>
        <v>0.5260675208659028</v>
      </c>
      <c r="AL700" s="73">
        <v>115.5</v>
      </c>
      <c r="AM700" s="74">
        <v>0.42841000000000001</v>
      </c>
      <c r="AN700" s="74">
        <v>0.43076100000000001</v>
      </c>
      <c r="AO700" s="76" t="s">
        <v>90</v>
      </c>
      <c r="AP700" s="76" t="s">
        <v>90</v>
      </c>
      <c r="AQ700" s="76" t="s">
        <v>90</v>
      </c>
      <c r="AR700" s="75">
        <v>0.168203089423</v>
      </c>
      <c r="AS700" s="75">
        <v>0.21391751016400001</v>
      </c>
      <c r="AT700" s="75">
        <v>0.30057718331599997</v>
      </c>
      <c r="AU700" s="75">
        <v>0.221071552039</v>
      </c>
      <c r="AV700" s="76" t="s">
        <v>90</v>
      </c>
      <c r="AW700" s="61">
        <v>0</v>
      </c>
      <c r="AX700" s="61">
        <v>0</v>
      </c>
      <c r="AY700" s="61">
        <v>0</v>
      </c>
      <c r="AZ700" s="61">
        <v>0</v>
      </c>
      <c r="BA700" s="61">
        <v>0</v>
      </c>
      <c r="BB700" s="61">
        <f>SUM(AW700:BA700)</f>
        <v>0</v>
      </c>
      <c r="BC700" s="61">
        <f>BA700-AW700</f>
        <v>0</v>
      </c>
      <c r="BD700" s="62">
        <v>0</v>
      </c>
      <c r="BE700" s="67">
        <f>IF(K700&lt;BE$6,1,0)</f>
        <v>1</v>
      </c>
      <c r="BF700" s="67">
        <f>+IF(AND(K700&gt;=BF$5,K700&lt;BF$6),1,0)</f>
        <v>0</v>
      </c>
      <c r="BG700" s="67">
        <f>+IF(AND(K700&gt;=BG$5,K700&lt;BG$6),1,0)</f>
        <v>0</v>
      </c>
      <c r="BH700" s="67">
        <f>+IF(AND(K700&gt;=BH$5,K700&lt;BH$6),1,0)</f>
        <v>0</v>
      </c>
      <c r="BI700" s="67">
        <f>+IF(K700&gt;=BI$6,1,0)</f>
        <v>0</v>
      </c>
      <c r="BJ700" s="67">
        <f>IF(M700&lt;BJ$6,1,0)</f>
        <v>0</v>
      </c>
      <c r="BK700" s="67">
        <f>+IF(AND(M700&gt;=BK$5,M700&lt;BK$6),1,0)</f>
        <v>1</v>
      </c>
      <c r="BL700" s="67">
        <f>+IF(AND(M700&gt;=BL$5,M700&lt;BL$6),1,0)</f>
        <v>0</v>
      </c>
      <c r="BM700" s="67">
        <f>+IF(AND(M700&gt;=BM$5,M700&lt;BM$6),1,0)</f>
        <v>0</v>
      </c>
      <c r="BN700" s="67">
        <f>+IF(M700&gt;=BN$6,1,0)</f>
        <v>0</v>
      </c>
      <c r="BO700" s="67" t="str">
        <f>+IF(M700&gt;=BO$6,"YES","NO")</f>
        <v>NO</v>
      </c>
      <c r="BP700" s="67" t="str">
        <f>+IF(K700&gt;=BP$6,"YES","NO")</f>
        <v>NO</v>
      </c>
      <c r="BQ700" s="67" t="str">
        <f>+IF(ISERROR(VLOOKUP(E700,'[1]Hi Tech List (2020)'!$A$2:$B$84,1,FALSE)),"NO","YES")</f>
        <v>NO</v>
      </c>
      <c r="BR700" s="67" t="str">
        <f>IF(AL700&gt;=BR$6,"YES","NO")</f>
        <v>YES</v>
      </c>
      <c r="BS700" s="67" t="str">
        <f>IF(AB700&gt;BS$6,"YES","NO")</f>
        <v>NO</v>
      </c>
      <c r="BT700" s="67" t="str">
        <f>IF(AC700&gt;BT$6,"YES","NO")</f>
        <v>NO</v>
      </c>
      <c r="BU700" s="67" t="str">
        <f>IF(AD700&gt;BU$6,"YES","NO")</f>
        <v>NO</v>
      </c>
      <c r="BV700" s="67" t="str">
        <f>IF(OR(BS700="YES",BT700="YES",BU700="YES"),"YES","NO")</f>
        <v>NO</v>
      </c>
      <c r="BW700" s="67" t="str">
        <f>+IF(BE700=1,BE$8,IF(BF700=1,BF$8,IF(BG700=1,BG$8,IF(BH700=1,BH$8,BI$8))))</f>
        <v>&lt;$15</v>
      </c>
      <c r="BX700" s="67" t="str">
        <f>+IF(BJ700=1,BJ$8,IF(BK700=1,BK$8,IF(BL700=1,BL$8,IF(BM700=1,BM$8,BN$8))))</f>
        <v>$15-20</v>
      </c>
    </row>
    <row r="701" spans="1:76" ht="25.5" hidden="1" x14ac:dyDescent="0.2">
      <c r="A701" s="77" t="str">
        <f t="shared" si="44"/>
        <v>51-0000</v>
      </c>
      <c r="B701" s="77" t="str">
        <f>VLOOKUP(A701,'[1]2- &amp; 3-digit SOC'!$A$1:$B$121,2,FALSE)</f>
        <v>Production Occupations</v>
      </c>
      <c r="C701" s="77" t="str">
        <f t="shared" si="45"/>
        <v>51-0000 Production Occupations</v>
      </c>
      <c r="D701" s="77" t="str">
        <f t="shared" si="46"/>
        <v>51-9000</v>
      </c>
      <c r="E701" s="77" t="str">
        <f>VLOOKUP(D701,'[1]2- &amp; 3-digit SOC'!$A$1:$B$121,2,FALSE)</f>
        <v>Other Production Occupations</v>
      </c>
      <c r="F701" s="77" t="str">
        <f t="shared" si="47"/>
        <v>51-9000 Other Production Occupations</v>
      </c>
      <c r="G701" s="77" t="s">
        <v>2175</v>
      </c>
      <c r="H701" s="77" t="s">
        <v>2176</v>
      </c>
      <c r="I701" s="77" t="s">
        <v>2177</v>
      </c>
      <c r="J701" s="78" t="str">
        <f>CONCATENATE(H701, " (", R701, ")")</f>
        <v>Inspectors, Testers, Sorters, Samplers, and Weighers ($37,884)</v>
      </c>
      <c r="K701" s="70">
        <v>11.7556455387</v>
      </c>
      <c r="L701" s="70">
        <v>14.4645619422</v>
      </c>
      <c r="M701" s="70">
        <v>18.2136545211</v>
      </c>
      <c r="N701" s="70">
        <v>20.720589938500002</v>
      </c>
      <c r="O701" s="70">
        <v>25.014767382799999</v>
      </c>
      <c r="P701" s="70">
        <v>33.506615156300001</v>
      </c>
      <c r="Q701" s="71">
        <v>37884.401403900003</v>
      </c>
      <c r="R701" s="71" t="str">
        <f>TEXT(Q701, "$#,###")</f>
        <v>$37,884</v>
      </c>
      <c r="S701" s="68" t="s">
        <v>307</v>
      </c>
      <c r="T701" s="68" t="s">
        <v>8</v>
      </c>
      <c r="U701" s="68" t="s">
        <v>85</v>
      </c>
      <c r="V701" s="61">
        <v>15234.518623</v>
      </c>
      <c r="W701" s="61">
        <v>14828.885911699999</v>
      </c>
      <c r="X701" s="61">
        <f>W701-V701</f>
        <v>-405.63271130000066</v>
      </c>
      <c r="Y701" s="72">
        <f>X701/V701</f>
        <v>-2.6625896186020938E-2</v>
      </c>
      <c r="Z701" s="61">
        <v>14828.885911699999</v>
      </c>
      <c r="AA701" s="61">
        <v>14562.600226799999</v>
      </c>
      <c r="AB701" s="61">
        <f>AA701-Z701</f>
        <v>-266.28568489999998</v>
      </c>
      <c r="AC701" s="72">
        <f>AB701/Z701</f>
        <v>-1.7957227972864802E-2</v>
      </c>
      <c r="AD701" s="61">
        <v>6428.9987508800004</v>
      </c>
      <c r="AE701" s="61">
        <v>1607.2496877200001</v>
      </c>
      <c r="AF701" s="61">
        <v>4781.8603723400001</v>
      </c>
      <c r="AG701" s="61">
        <v>1593.9534574500001</v>
      </c>
      <c r="AH701" s="62">
        <v>0.108</v>
      </c>
      <c r="AI701" s="61">
        <v>14838.7380593</v>
      </c>
      <c r="AJ701" s="61">
        <v>12549.175199200001</v>
      </c>
      <c r="AK701" s="63">
        <f>AJ701/AI701</f>
        <v>0.84570366759287574</v>
      </c>
      <c r="AL701" s="73">
        <v>106.1</v>
      </c>
      <c r="AM701" s="74">
        <v>1.0466219999999999</v>
      </c>
      <c r="AN701" s="74">
        <v>1.036332</v>
      </c>
      <c r="AO701" s="75">
        <v>3.46095633199E-3</v>
      </c>
      <c r="AP701" s="75">
        <v>2.2377575058000001E-2</v>
      </c>
      <c r="AQ701" s="75">
        <v>4.4197188108200003E-2</v>
      </c>
      <c r="AR701" s="75">
        <v>0.19606142993299999</v>
      </c>
      <c r="AS701" s="75">
        <v>0.20911912047600001</v>
      </c>
      <c r="AT701" s="75">
        <v>0.232833064856</v>
      </c>
      <c r="AU701" s="75">
        <v>0.223965301565</v>
      </c>
      <c r="AV701" s="75">
        <v>6.7985363671699994E-2</v>
      </c>
      <c r="AW701" s="61">
        <v>0</v>
      </c>
      <c r="AX701" s="61">
        <v>0</v>
      </c>
      <c r="AY701" s="61">
        <v>0</v>
      </c>
      <c r="AZ701" s="61">
        <v>0</v>
      </c>
      <c r="BA701" s="61">
        <v>0</v>
      </c>
      <c r="BB701" s="61">
        <f>SUM(AW701:BA701)</f>
        <v>0</v>
      </c>
      <c r="BC701" s="61">
        <f>BA701-AW701</f>
        <v>0</v>
      </c>
      <c r="BD701" s="62">
        <v>0</v>
      </c>
      <c r="BE701" s="67">
        <f>IF(K701&lt;BE$6,1,0)</f>
        <v>1</v>
      </c>
      <c r="BF701" s="67">
        <f>+IF(AND(K701&gt;=BF$5,K701&lt;BF$6),1,0)</f>
        <v>0</v>
      </c>
      <c r="BG701" s="67">
        <f>+IF(AND(K701&gt;=BG$5,K701&lt;BG$6),1,0)</f>
        <v>0</v>
      </c>
      <c r="BH701" s="67">
        <f>+IF(AND(K701&gt;=BH$5,K701&lt;BH$6),1,0)</f>
        <v>0</v>
      </c>
      <c r="BI701" s="67">
        <f>+IF(K701&gt;=BI$6,1,0)</f>
        <v>0</v>
      </c>
      <c r="BJ701" s="67">
        <f>IF(M701&lt;BJ$6,1,0)</f>
        <v>0</v>
      </c>
      <c r="BK701" s="67">
        <f>+IF(AND(M701&gt;=BK$5,M701&lt;BK$6),1,0)</f>
        <v>1</v>
      </c>
      <c r="BL701" s="67">
        <f>+IF(AND(M701&gt;=BL$5,M701&lt;BL$6),1,0)</f>
        <v>0</v>
      </c>
      <c r="BM701" s="67">
        <f>+IF(AND(M701&gt;=BM$5,M701&lt;BM$6),1,0)</f>
        <v>0</v>
      </c>
      <c r="BN701" s="67">
        <f>+IF(M701&gt;=BN$6,1,0)</f>
        <v>0</v>
      </c>
      <c r="BO701" s="67" t="str">
        <f>+IF(M701&gt;=BO$6,"YES","NO")</f>
        <v>NO</v>
      </c>
      <c r="BP701" s="67" t="str">
        <f>+IF(K701&gt;=BP$6,"YES","NO")</f>
        <v>NO</v>
      </c>
      <c r="BQ701" s="67" t="str">
        <f>+IF(ISERROR(VLOOKUP(E701,'[1]Hi Tech List (2020)'!$A$2:$B$84,1,FALSE)),"NO","YES")</f>
        <v>NO</v>
      </c>
      <c r="BR701" s="67" t="str">
        <f>IF(AL701&gt;=BR$6,"YES","NO")</f>
        <v>YES</v>
      </c>
      <c r="BS701" s="67" t="str">
        <f>IF(AB701&gt;BS$6,"YES","NO")</f>
        <v>NO</v>
      </c>
      <c r="BT701" s="67" t="str">
        <f>IF(AC701&gt;BT$6,"YES","NO")</f>
        <v>NO</v>
      </c>
      <c r="BU701" s="67" t="str">
        <f>IF(AD701&gt;BU$6,"YES","NO")</f>
        <v>YES</v>
      </c>
      <c r="BV701" s="67" t="str">
        <f>IF(OR(BS701="YES",BT701="YES",BU701="YES"),"YES","NO")</f>
        <v>YES</v>
      </c>
      <c r="BW701" s="67" t="str">
        <f>+IF(BE701=1,BE$8,IF(BF701=1,BF$8,IF(BG701=1,BG$8,IF(BH701=1,BH$8,BI$8))))</f>
        <v>&lt;$15</v>
      </c>
      <c r="BX701" s="67" t="str">
        <f>+IF(BJ701=1,BJ$8,IF(BK701=1,BK$8,IF(BL701=1,BL$8,IF(BM701=1,BM$8,BN$8))))</f>
        <v>$15-20</v>
      </c>
    </row>
    <row r="702" spans="1:76" hidden="1" x14ac:dyDescent="0.2">
      <c r="A702" s="77" t="str">
        <f t="shared" si="44"/>
        <v>51-0000</v>
      </c>
      <c r="B702" s="77" t="str">
        <f>VLOOKUP(A702,'[1]2- &amp; 3-digit SOC'!$A$1:$B$121,2,FALSE)</f>
        <v>Production Occupations</v>
      </c>
      <c r="C702" s="77" t="str">
        <f t="shared" si="45"/>
        <v>51-0000 Production Occupations</v>
      </c>
      <c r="D702" s="77" t="str">
        <f t="shared" si="46"/>
        <v>51-9000</v>
      </c>
      <c r="E702" s="77" t="str">
        <f>VLOOKUP(D702,'[1]2- &amp; 3-digit SOC'!$A$1:$B$121,2,FALSE)</f>
        <v>Other Production Occupations</v>
      </c>
      <c r="F702" s="77" t="str">
        <f t="shared" si="47"/>
        <v>51-9000 Other Production Occupations</v>
      </c>
      <c r="G702" s="77" t="s">
        <v>2178</v>
      </c>
      <c r="H702" s="77" t="s">
        <v>2179</v>
      </c>
      <c r="I702" s="77" t="s">
        <v>2180</v>
      </c>
      <c r="J702" s="78" t="str">
        <f>CONCATENATE(H702, " (", R702, ")")</f>
        <v>Jewelers and Precious Stone and Metal Workers ($34,635)</v>
      </c>
      <c r="K702" s="70">
        <v>6.3074751721100002</v>
      </c>
      <c r="L702" s="70">
        <v>10.9597207046</v>
      </c>
      <c r="M702" s="70">
        <v>16.6515297529</v>
      </c>
      <c r="N702" s="70">
        <v>18.731280988000002</v>
      </c>
      <c r="O702" s="70">
        <v>23.203985343500001</v>
      </c>
      <c r="P702" s="70">
        <v>30.6829443544</v>
      </c>
      <c r="Q702" s="71">
        <v>34635.181885999998</v>
      </c>
      <c r="R702" s="71" t="str">
        <f>TEXT(Q702, "$#,###")</f>
        <v>$34,635</v>
      </c>
      <c r="S702" s="68" t="s">
        <v>307</v>
      </c>
      <c r="T702" s="68" t="s">
        <v>8</v>
      </c>
      <c r="U702" s="68" t="s">
        <v>648</v>
      </c>
      <c r="V702" s="61">
        <v>1122.3497712999999</v>
      </c>
      <c r="W702" s="61">
        <v>968.38126525500002</v>
      </c>
      <c r="X702" s="61">
        <f>W702-V702</f>
        <v>-153.96850604499991</v>
      </c>
      <c r="Y702" s="72">
        <f>X702/V702</f>
        <v>-0.13718406684099971</v>
      </c>
      <c r="Z702" s="61">
        <v>968.38126525500002</v>
      </c>
      <c r="AA702" s="61">
        <v>980.73902711300002</v>
      </c>
      <c r="AB702" s="61">
        <f>AA702-Z702</f>
        <v>12.357761858000003</v>
      </c>
      <c r="AC702" s="72">
        <f>AB702/Z702</f>
        <v>1.2761256646932222E-2</v>
      </c>
      <c r="AD702" s="61">
        <v>490.17848777400002</v>
      </c>
      <c r="AE702" s="61">
        <v>122.544621944</v>
      </c>
      <c r="AF702" s="61">
        <v>347.26072082000002</v>
      </c>
      <c r="AG702" s="61">
        <v>115.75357360700001</v>
      </c>
      <c r="AH702" s="62">
        <v>0.11899999999999999</v>
      </c>
      <c r="AI702" s="61">
        <v>963.10724993099996</v>
      </c>
      <c r="AJ702" s="61">
        <v>384.06940861099997</v>
      </c>
      <c r="AK702" s="63">
        <f>AJ702/AI702</f>
        <v>0.39878155692267492</v>
      </c>
      <c r="AL702" s="73">
        <v>116.5</v>
      </c>
      <c r="AM702" s="74">
        <v>1.091669</v>
      </c>
      <c r="AN702" s="74">
        <v>1.108646</v>
      </c>
      <c r="AO702" s="76" t="s">
        <v>90</v>
      </c>
      <c r="AP702" s="75">
        <v>1.7265040224200001E-2</v>
      </c>
      <c r="AQ702" s="75">
        <v>3.1747147828399998E-2</v>
      </c>
      <c r="AR702" s="75">
        <v>0.17302929802200001</v>
      </c>
      <c r="AS702" s="75">
        <v>0.222299936526</v>
      </c>
      <c r="AT702" s="75">
        <v>0.23557096915</v>
      </c>
      <c r="AU702" s="75">
        <v>0.214676898103</v>
      </c>
      <c r="AV702" s="75">
        <v>0.10421886583999999</v>
      </c>
      <c r="AW702" s="61">
        <v>0</v>
      </c>
      <c r="AX702" s="61">
        <v>0</v>
      </c>
      <c r="AY702" s="61">
        <v>0</v>
      </c>
      <c r="AZ702" s="61">
        <v>0</v>
      </c>
      <c r="BA702" s="61">
        <v>0</v>
      </c>
      <c r="BB702" s="61">
        <f>SUM(AW702:BA702)</f>
        <v>0</v>
      </c>
      <c r="BC702" s="61">
        <f>BA702-AW702</f>
        <v>0</v>
      </c>
      <c r="BD702" s="62">
        <v>0</v>
      </c>
      <c r="BE702" s="67">
        <f>IF(K702&lt;BE$6,1,0)</f>
        <v>1</v>
      </c>
      <c r="BF702" s="67">
        <f>+IF(AND(K702&gt;=BF$5,K702&lt;BF$6),1,0)</f>
        <v>0</v>
      </c>
      <c r="BG702" s="67">
        <f>+IF(AND(K702&gt;=BG$5,K702&lt;BG$6),1,0)</f>
        <v>0</v>
      </c>
      <c r="BH702" s="67">
        <f>+IF(AND(K702&gt;=BH$5,K702&lt;BH$6),1,0)</f>
        <v>0</v>
      </c>
      <c r="BI702" s="67">
        <f>+IF(K702&gt;=BI$6,1,0)</f>
        <v>0</v>
      </c>
      <c r="BJ702" s="67">
        <f>IF(M702&lt;BJ$6,1,0)</f>
        <v>0</v>
      </c>
      <c r="BK702" s="67">
        <f>+IF(AND(M702&gt;=BK$5,M702&lt;BK$6),1,0)</f>
        <v>1</v>
      </c>
      <c r="BL702" s="67">
        <f>+IF(AND(M702&gt;=BL$5,M702&lt;BL$6),1,0)</f>
        <v>0</v>
      </c>
      <c r="BM702" s="67">
        <f>+IF(AND(M702&gt;=BM$5,M702&lt;BM$6),1,0)</f>
        <v>0</v>
      </c>
      <c r="BN702" s="67">
        <f>+IF(M702&gt;=BN$6,1,0)</f>
        <v>0</v>
      </c>
      <c r="BO702" s="67" t="str">
        <f>+IF(M702&gt;=BO$6,"YES","NO")</f>
        <v>NO</v>
      </c>
      <c r="BP702" s="67" t="str">
        <f>+IF(K702&gt;=BP$6,"YES","NO")</f>
        <v>NO</v>
      </c>
      <c r="BQ702" s="67" t="str">
        <f>+IF(ISERROR(VLOOKUP(E702,'[1]Hi Tech List (2020)'!$A$2:$B$84,1,FALSE)),"NO","YES")</f>
        <v>NO</v>
      </c>
      <c r="BR702" s="67" t="str">
        <f>IF(AL702&gt;=BR$6,"YES","NO")</f>
        <v>YES</v>
      </c>
      <c r="BS702" s="67" t="str">
        <f>IF(AB702&gt;BS$6,"YES","NO")</f>
        <v>NO</v>
      </c>
      <c r="BT702" s="67" t="str">
        <f>IF(AC702&gt;BT$6,"YES","NO")</f>
        <v>NO</v>
      </c>
      <c r="BU702" s="67" t="str">
        <f>IF(AD702&gt;BU$6,"YES","NO")</f>
        <v>YES</v>
      </c>
      <c r="BV702" s="67" t="str">
        <f>IF(OR(BS702="YES",BT702="YES",BU702="YES"),"YES","NO")</f>
        <v>YES</v>
      </c>
      <c r="BW702" s="67" t="str">
        <f>+IF(BE702=1,BE$8,IF(BF702=1,BF$8,IF(BG702=1,BG$8,IF(BH702=1,BH$8,BI$8))))</f>
        <v>&lt;$15</v>
      </c>
      <c r="BX702" s="67" t="str">
        <f>+IF(BJ702=1,BJ$8,IF(BK702=1,BK$8,IF(BL702=1,BL$8,IF(BM702=1,BM$8,BN$8))))</f>
        <v>$15-20</v>
      </c>
    </row>
    <row r="703" spans="1:76" hidden="1" x14ac:dyDescent="0.2">
      <c r="A703" s="77" t="str">
        <f t="shared" si="44"/>
        <v>51-0000</v>
      </c>
      <c r="B703" s="77" t="str">
        <f>VLOOKUP(A703,'[1]2- &amp; 3-digit SOC'!$A$1:$B$121,2,FALSE)</f>
        <v>Production Occupations</v>
      </c>
      <c r="C703" s="77" t="str">
        <f t="shared" si="45"/>
        <v>51-0000 Production Occupations</v>
      </c>
      <c r="D703" s="77" t="str">
        <f t="shared" si="46"/>
        <v>51-9000</v>
      </c>
      <c r="E703" s="77" t="str">
        <f>VLOOKUP(D703,'[1]2- &amp; 3-digit SOC'!$A$1:$B$121,2,FALSE)</f>
        <v>Other Production Occupations</v>
      </c>
      <c r="F703" s="77" t="str">
        <f t="shared" si="47"/>
        <v>51-9000 Other Production Occupations</v>
      </c>
      <c r="G703" s="77" t="s">
        <v>2181</v>
      </c>
      <c r="H703" s="77" t="s">
        <v>2182</v>
      </c>
      <c r="I703" s="77" t="s">
        <v>2183</v>
      </c>
      <c r="J703" s="78" t="str">
        <f>CONCATENATE(H703, " (", R703, ")")</f>
        <v>Dental Laboratory Technicians ($48,007)</v>
      </c>
      <c r="K703" s="70">
        <v>13.1409174339</v>
      </c>
      <c r="L703" s="70">
        <v>15.9701230927</v>
      </c>
      <c r="M703" s="70">
        <v>23.080394385200002</v>
      </c>
      <c r="N703" s="70">
        <v>23.3490197478</v>
      </c>
      <c r="O703" s="70">
        <v>28.532670450099999</v>
      </c>
      <c r="P703" s="70">
        <v>31.984707290599999</v>
      </c>
      <c r="Q703" s="71">
        <v>48007.220321300003</v>
      </c>
      <c r="R703" s="71" t="str">
        <f>TEXT(Q703, "$#,###")</f>
        <v>$48,007</v>
      </c>
      <c r="S703" s="68" t="s">
        <v>307</v>
      </c>
      <c r="T703" s="68" t="s">
        <v>8</v>
      </c>
      <c r="U703" s="68" t="s">
        <v>85</v>
      </c>
      <c r="V703" s="61">
        <v>838.89257364699995</v>
      </c>
      <c r="W703" s="61">
        <v>842.04738749399996</v>
      </c>
      <c r="X703" s="61">
        <f>W703-V703</f>
        <v>3.154813847000014</v>
      </c>
      <c r="Y703" s="72">
        <f>X703/V703</f>
        <v>3.7606887295291965E-3</v>
      </c>
      <c r="Z703" s="61">
        <v>842.04738749399996</v>
      </c>
      <c r="AA703" s="61">
        <v>880.99599661100001</v>
      </c>
      <c r="AB703" s="61">
        <f>AA703-Z703</f>
        <v>38.948609117000046</v>
      </c>
      <c r="AC703" s="72">
        <f>AB703/Z703</f>
        <v>4.6254652286154829E-2</v>
      </c>
      <c r="AD703" s="61">
        <v>436.190677456</v>
      </c>
      <c r="AE703" s="61">
        <v>109.047669364</v>
      </c>
      <c r="AF703" s="61">
        <v>287.58950637200002</v>
      </c>
      <c r="AG703" s="61">
        <v>95.863168790499998</v>
      </c>
      <c r="AH703" s="62">
        <v>0.112</v>
      </c>
      <c r="AI703" s="61">
        <v>823.647674241</v>
      </c>
      <c r="AJ703" s="61">
        <v>391.97825735599997</v>
      </c>
      <c r="AK703" s="63">
        <f>AJ703/AI703</f>
        <v>0.47590525611234447</v>
      </c>
      <c r="AL703" s="73">
        <v>123.3</v>
      </c>
      <c r="AM703" s="74">
        <v>0.88110299999999997</v>
      </c>
      <c r="AN703" s="74">
        <v>0.87161200000000005</v>
      </c>
      <c r="AO703" s="76" t="s">
        <v>90</v>
      </c>
      <c r="AP703" s="75">
        <v>4.1946925241499997E-2</v>
      </c>
      <c r="AQ703" s="75">
        <v>5.133197749E-2</v>
      </c>
      <c r="AR703" s="75">
        <v>0.18881625631000001</v>
      </c>
      <c r="AS703" s="75">
        <v>0.20110483538599999</v>
      </c>
      <c r="AT703" s="75">
        <v>0.23112071787399999</v>
      </c>
      <c r="AU703" s="75">
        <v>0.19773382024300001</v>
      </c>
      <c r="AV703" s="75">
        <v>8.3620336389100006E-2</v>
      </c>
      <c r="AW703" s="61">
        <v>0</v>
      </c>
      <c r="AX703" s="61">
        <v>0</v>
      </c>
      <c r="AY703" s="61">
        <v>0</v>
      </c>
      <c r="AZ703" s="61">
        <v>0</v>
      </c>
      <c r="BA703" s="61">
        <v>0</v>
      </c>
      <c r="BB703" s="61">
        <f>SUM(AW703:BA703)</f>
        <v>0</v>
      </c>
      <c r="BC703" s="61">
        <f>BA703-AW703</f>
        <v>0</v>
      </c>
      <c r="BD703" s="62">
        <v>0</v>
      </c>
      <c r="BE703" s="67">
        <f>IF(K703&lt;BE$6,1,0)</f>
        <v>1</v>
      </c>
      <c r="BF703" s="67">
        <f>+IF(AND(K703&gt;=BF$5,K703&lt;BF$6),1,0)</f>
        <v>0</v>
      </c>
      <c r="BG703" s="67">
        <f>+IF(AND(K703&gt;=BG$5,K703&lt;BG$6),1,0)</f>
        <v>0</v>
      </c>
      <c r="BH703" s="67">
        <f>+IF(AND(K703&gt;=BH$5,K703&lt;BH$6),1,0)</f>
        <v>0</v>
      </c>
      <c r="BI703" s="67">
        <f>+IF(K703&gt;=BI$6,1,0)</f>
        <v>0</v>
      </c>
      <c r="BJ703" s="67">
        <f>IF(M703&lt;BJ$6,1,0)</f>
        <v>0</v>
      </c>
      <c r="BK703" s="67">
        <f>+IF(AND(M703&gt;=BK$5,M703&lt;BK$6),1,0)</f>
        <v>0</v>
      </c>
      <c r="BL703" s="67">
        <f>+IF(AND(M703&gt;=BL$5,M703&lt;BL$6),1,0)</f>
        <v>1</v>
      </c>
      <c r="BM703" s="67">
        <f>+IF(AND(M703&gt;=BM$5,M703&lt;BM$6),1,0)</f>
        <v>0</v>
      </c>
      <c r="BN703" s="67">
        <f>+IF(M703&gt;=BN$6,1,0)</f>
        <v>0</v>
      </c>
      <c r="BO703" s="67" t="str">
        <f>+IF(M703&gt;=BO$6,"YES","NO")</f>
        <v>YES</v>
      </c>
      <c r="BP703" s="67" t="str">
        <f>+IF(K703&gt;=BP$6,"YES","NO")</f>
        <v>NO</v>
      </c>
      <c r="BQ703" s="67" t="str">
        <f>+IF(ISERROR(VLOOKUP(E703,'[1]Hi Tech List (2020)'!$A$2:$B$84,1,FALSE)),"NO","YES")</f>
        <v>NO</v>
      </c>
      <c r="BR703" s="67" t="str">
        <f>IF(AL703&gt;=BR$6,"YES","NO")</f>
        <v>YES</v>
      </c>
      <c r="BS703" s="67" t="str">
        <f>IF(AB703&gt;BS$6,"YES","NO")</f>
        <v>NO</v>
      </c>
      <c r="BT703" s="67" t="str">
        <f>IF(AC703&gt;BT$6,"YES","NO")</f>
        <v>NO</v>
      </c>
      <c r="BU703" s="67" t="str">
        <f>IF(AD703&gt;BU$6,"YES","NO")</f>
        <v>YES</v>
      </c>
      <c r="BV703" s="67" t="str">
        <f>IF(OR(BS703="YES",BT703="YES",BU703="YES"),"YES","NO")</f>
        <v>YES</v>
      </c>
      <c r="BW703" s="67" t="str">
        <f>+IF(BE703=1,BE$8,IF(BF703=1,BF$8,IF(BG703=1,BG$8,IF(BH703=1,BH$8,BI$8))))</f>
        <v>&lt;$15</v>
      </c>
      <c r="BX703" s="67" t="str">
        <f>+IF(BJ703=1,BJ$8,IF(BK703=1,BK$8,IF(BL703=1,BL$8,IF(BM703=1,BM$8,BN$8))))</f>
        <v>$20-25</v>
      </c>
    </row>
    <row r="704" spans="1:76" hidden="1" x14ac:dyDescent="0.2">
      <c r="A704" s="77" t="str">
        <f t="shared" si="44"/>
        <v>51-0000</v>
      </c>
      <c r="B704" s="77" t="str">
        <f>VLOOKUP(A704,'[1]2- &amp; 3-digit SOC'!$A$1:$B$121,2,FALSE)</f>
        <v>Production Occupations</v>
      </c>
      <c r="C704" s="77" t="str">
        <f t="shared" si="45"/>
        <v>51-0000 Production Occupations</v>
      </c>
      <c r="D704" s="77" t="str">
        <f t="shared" si="46"/>
        <v>51-9000</v>
      </c>
      <c r="E704" s="77" t="str">
        <f>VLOOKUP(D704,'[1]2- &amp; 3-digit SOC'!$A$1:$B$121,2,FALSE)</f>
        <v>Other Production Occupations</v>
      </c>
      <c r="F704" s="77" t="str">
        <f t="shared" si="47"/>
        <v>51-9000 Other Production Occupations</v>
      </c>
      <c r="G704" s="77" t="s">
        <v>2184</v>
      </c>
      <c r="H704" s="77" t="s">
        <v>2185</v>
      </c>
      <c r="I704" s="77" t="s">
        <v>2186</v>
      </c>
      <c r="J704" s="78" t="str">
        <f>CONCATENATE(H704, " (", R704, ")")</f>
        <v>Medical Appliance Technicians ($37,244)</v>
      </c>
      <c r="K704" s="70">
        <v>12.3140389002</v>
      </c>
      <c r="L704" s="70">
        <v>14.438157989</v>
      </c>
      <c r="M704" s="70">
        <v>17.905841029099999</v>
      </c>
      <c r="N704" s="70">
        <v>19.635334124500002</v>
      </c>
      <c r="O704" s="70">
        <v>23.539660785599999</v>
      </c>
      <c r="P704" s="70">
        <v>28.887480012800001</v>
      </c>
      <c r="Q704" s="71">
        <v>37244.1493405</v>
      </c>
      <c r="R704" s="71" t="str">
        <f>TEXT(Q704, "$#,###")</f>
        <v>$37,244</v>
      </c>
      <c r="S704" s="68" t="s">
        <v>307</v>
      </c>
      <c r="T704" s="68" t="s">
        <v>8</v>
      </c>
      <c r="U704" s="68" t="s">
        <v>85</v>
      </c>
      <c r="V704" s="61">
        <v>182.194305254</v>
      </c>
      <c r="W704" s="61">
        <v>181.834226543</v>
      </c>
      <c r="X704" s="61">
        <f>W704-V704</f>
        <v>-0.36007871099999988</v>
      </c>
      <c r="Y704" s="72">
        <f>X704/V704</f>
        <v>-1.9763444883637189E-3</v>
      </c>
      <c r="Z704" s="61">
        <v>181.834226543</v>
      </c>
      <c r="AA704" s="61">
        <v>194.00255036799999</v>
      </c>
      <c r="AB704" s="61">
        <f>AA704-Z704</f>
        <v>12.168323824999987</v>
      </c>
      <c r="AC704" s="72">
        <f>AB704/Z704</f>
        <v>6.691987562705877E-2</v>
      </c>
      <c r="AD704" s="61">
        <v>99.023021284500004</v>
      </c>
      <c r="AE704" s="61">
        <v>24.755755321100001</v>
      </c>
      <c r="AF704" s="61">
        <v>62.692530061100001</v>
      </c>
      <c r="AG704" s="61">
        <v>20.897510020399999</v>
      </c>
      <c r="AH704" s="62">
        <v>0.112</v>
      </c>
      <c r="AI704" s="61">
        <v>177.952566698</v>
      </c>
      <c r="AJ704" s="61">
        <v>95.565675735200003</v>
      </c>
      <c r="AK704" s="63">
        <f>AJ704/AI704</f>
        <v>0.53702892578887462</v>
      </c>
      <c r="AL704" s="73">
        <v>115</v>
      </c>
      <c r="AM704" s="74">
        <v>0.47017300000000001</v>
      </c>
      <c r="AN704" s="74">
        <v>0.46951100000000001</v>
      </c>
      <c r="AO704" s="76" t="s">
        <v>90</v>
      </c>
      <c r="AP704" s="76" t="s">
        <v>90</v>
      </c>
      <c r="AQ704" s="76" t="s">
        <v>90</v>
      </c>
      <c r="AR704" s="75">
        <v>0.209413675967</v>
      </c>
      <c r="AS704" s="75">
        <v>0.20128167136299999</v>
      </c>
      <c r="AT704" s="75">
        <v>0.23064838727699999</v>
      </c>
      <c r="AU704" s="75">
        <v>0.19512290272400001</v>
      </c>
      <c r="AV704" s="75">
        <v>8.1123865671300005E-2</v>
      </c>
      <c r="AW704" s="61">
        <v>13</v>
      </c>
      <c r="AX704" s="61">
        <v>15</v>
      </c>
      <c r="AY704" s="61">
        <v>15</v>
      </c>
      <c r="AZ704" s="61">
        <v>13</v>
      </c>
      <c r="BA704" s="61">
        <v>11</v>
      </c>
      <c r="BB704" s="61">
        <f>SUM(AW704:BA704)</f>
        <v>67</v>
      </c>
      <c r="BC704" s="61">
        <f>BA704-AW704</f>
        <v>-2</v>
      </c>
      <c r="BD704" s="62">
        <f>BC704/AW704</f>
        <v>-0.15384615384615385</v>
      </c>
      <c r="BE704" s="67">
        <f>IF(K704&lt;BE$6,1,0)</f>
        <v>1</v>
      </c>
      <c r="BF704" s="67">
        <f>+IF(AND(K704&gt;=BF$5,K704&lt;BF$6),1,0)</f>
        <v>0</v>
      </c>
      <c r="BG704" s="67">
        <f>+IF(AND(K704&gt;=BG$5,K704&lt;BG$6),1,0)</f>
        <v>0</v>
      </c>
      <c r="BH704" s="67">
        <f>+IF(AND(K704&gt;=BH$5,K704&lt;BH$6),1,0)</f>
        <v>0</v>
      </c>
      <c r="BI704" s="67">
        <f>+IF(K704&gt;=BI$6,1,0)</f>
        <v>0</v>
      </c>
      <c r="BJ704" s="67">
        <f>IF(M704&lt;BJ$6,1,0)</f>
        <v>0</v>
      </c>
      <c r="BK704" s="67">
        <f>+IF(AND(M704&gt;=BK$5,M704&lt;BK$6),1,0)</f>
        <v>1</v>
      </c>
      <c r="BL704" s="67">
        <f>+IF(AND(M704&gt;=BL$5,M704&lt;BL$6),1,0)</f>
        <v>0</v>
      </c>
      <c r="BM704" s="67">
        <f>+IF(AND(M704&gt;=BM$5,M704&lt;BM$6),1,0)</f>
        <v>0</v>
      </c>
      <c r="BN704" s="67">
        <f>+IF(M704&gt;=BN$6,1,0)</f>
        <v>0</v>
      </c>
      <c r="BO704" s="67" t="str">
        <f>+IF(M704&gt;=BO$6,"YES","NO")</f>
        <v>NO</v>
      </c>
      <c r="BP704" s="67" t="str">
        <f>+IF(K704&gt;=BP$6,"YES","NO")</f>
        <v>NO</v>
      </c>
      <c r="BQ704" s="67" t="str">
        <f>+IF(ISERROR(VLOOKUP(E704,'[1]Hi Tech List (2020)'!$A$2:$B$84,1,FALSE)),"NO","YES")</f>
        <v>NO</v>
      </c>
      <c r="BR704" s="67" t="str">
        <f>IF(AL704&gt;=BR$6,"YES","NO")</f>
        <v>YES</v>
      </c>
      <c r="BS704" s="67" t="str">
        <f>IF(AB704&gt;BS$6,"YES","NO")</f>
        <v>NO</v>
      </c>
      <c r="BT704" s="67" t="str">
        <f>IF(AC704&gt;BT$6,"YES","NO")</f>
        <v>NO</v>
      </c>
      <c r="BU704" s="67" t="str">
        <f>IF(AD704&gt;BU$6,"YES","NO")</f>
        <v>NO</v>
      </c>
      <c r="BV704" s="67" t="str">
        <f>IF(OR(BS704="YES",BT704="YES",BU704="YES"),"YES","NO")</f>
        <v>NO</v>
      </c>
      <c r="BW704" s="67" t="str">
        <f>+IF(BE704=1,BE$8,IF(BF704=1,BF$8,IF(BG704=1,BG$8,IF(BH704=1,BH$8,BI$8))))</f>
        <v>&lt;$15</v>
      </c>
      <c r="BX704" s="67" t="str">
        <f>+IF(BJ704=1,BJ$8,IF(BK704=1,BK$8,IF(BL704=1,BL$8,IF(BM704=1,BM$8,BN$8))))</f>
        <v>$15-20</v>
      </c>
    </row>
    <row r="705" spans="1:76" hidden="1" x14ac:dyDescent="0.2">
      <c r="A705" s="77" t="str">
        <f t="shared" si="44"/>
        <v>51-0000</v>
      </c>
      <c r="B705" s="77" t="str">
        <f>VLOOKUP(A705,'[1]2- &amp; 3-digit SOC'!$A$1:$B$121,2,FALSE)</f>
        <v>Production Occupations</v>
      </c>
      <c r="C705" s="77" t="str">
        <f t="shared" si="45"/>
        <v>51-0000 Production Occupations</v>
      </c>
      <c r="D705" s="77" t="str">
        <f t="shared" si="46"/>
        <v>51-9000</v>
      </c>
      <c r="E705" s="77" t="str">
        <f>VLOOKUP(D705,'[1]2- &amp; 3-digit SOC'!$A$1:$B$121,2,FALSE)</f>
        <v>Other Production Occupations</v>
      </c>
      <c r="F705" s="77" t="str">
        <f t="shared" si="47"/>
        <v>51-9000 Other Production Occupations</v>
      </c>
      <c r="G705" s="77" t="s">
        <v>2187</v>
      </c>
      <c r="H705" s="77" t="s">
        <v>2188</v>
      </c>
      <c r="I705" s="77" t="s">
        <v>2189</v>
      </c>
      <c r="J705" s="78" t="str">
        <f>CONCATENATE(H705, " (", R705, ")")</f>
        <v>Ophthalmic Laboratory Technicians ($33,642)</v>
      </c>
      <c r="K705" s="70">
        <v>10.6435608694</v>
      </c>
      <c r="L705" s="70">
        <v>12.6097950817</v>
      </c>
      <c r="M705" s="70">
        <v>16.1740951729</v>
      </c>
      <c r="N705" s="70">
        <v>15.9640979971</v>
      </c>
      <c r="O705" s="70">
        <v>18.329114882199999</v>
      </c>
      <c r="P705" s="70">
        <v>19.9724475708</v>
      </c>
      <c r="Q705" s="71">
        <v>33642.117959700001</v>
      </c>
      <c r="R705" s="71" t="str">
        <f>TEXT(Q705, "$#,###")</f>
        <v>$33,642</v>
      </c>
      <c r="S705" s="68" t="s">
        <v>307</v>
      </c>
      <c r="T705" s="68" t="s">
        <v>8</v>
      </c>
      <c r="U705" s="68" t="s">
        <v>85</v>
      </c>
      <c r="V705" s="61">
        <v>1416.53652536</v>
      </c>
      <c r="W705" s="61">
        <v>1301.5951282000001</v>
      </c>
      <c r="X705" s="61">
        <f>W705-V705</f>
        <v>-114.94139715999995</v>
      </c>
      <c r="Y705" s="72">
        <f>X705/V705</f>
        <v>-8.1142557994251949E-2</v>
      </c>
      <c r="Z705" s="61">
        <v>1301.5951282000001</v>
      </c>
      <c r="AA705" s="61">
        <v>1338.4434353900001</v>
      </c>
      <c r="AB705" s="61">
        <f>AA705-Z705</f>
        <v>36.848307190000014</v>
      </c>
      <c r="AC705" s="72">
        <f>AB705/Z705</f>
        <v>2.8310114559938634E-2</v>
      </c>
      <c r="AD705" s="61">
        <v>636.46770080399995</v>
      </c>
      <c r="AE705" s="61">
        <v>159.11692520099999</v>
      </c>
      <c r="AF705" s="61">
        <v>441.89378843200001</v>
      </c>
      <c r="AG705" s="61">
        <v>147.297929477</v>
      </c>
      <c r="AH705" s="62">
        <v>0.112</v>
      </c>
      <c r="AI705" s="61">
        <v>1281.36719898</v>
      </c>
      <c r="AJ705" s="61">
        <v>785.73742517300002</v>
      </c>
      <c r="AK705" s="63">
        <f>AJ705/AI705</f>
        <v>0.61320238710532504</v>
      </c>
      <c r="AL705" s="73">
        <v>118</v>
      </c>
      <c r="AM705" s="74">
        <v>1.683119</v>
      </c>
      <c r="AN705" s="74">
        <v>1.6389499999999999</v>
      </c>
      <c r="AO705" s="76" t="s">
        <v>90</v>
      </c>
      <c r="AP705" s="75">
        <v>3.5204132873799997E-2</v>
      </c>
      <c r="AQ705" s="75">
        <v>5.96188273369E-2</v>
      </c>
      <c r="AR705" s="75">
        <v>0.25143924403000001</v>
      </c>
      <c r="AS705" s="75">
        <v>0.21823158813099999</v>
      </c>
      <c r="AT705" s="75">
        <v>0.21868060564700001</v>
      </c>
      <c r="AU705" s="75">
        <v>0.15889843138500001</v>
      </c>
      <c r="AV705" s="75">
        <v>5.3510992929200002E-2</v>
      </c>
      <c r="AW705" s="61">
        <v>0</v>
      </c>
      <c r="AX705" s="61">
        <v>0</v>
      </c>
      <c r="AY705" s="61">
        <v>0</v>
      </c>
      <c r="AZ705" s="61">
        <v>0</v>
      </c>
      <c r="BA705" s="61">
        <v>0</v>
      </c>
      <c r="BB705" s="61">
        <f>SUM(AW705:BA705)</f>
        <v>0</v>
      </c>
      <c r="BC705" s="61">
        <f>BA705-AW705</f>
        <v>0</v>
      </c>
      <c r="BD705" s="62">
        <v>0</v>
      </c>
      <c r="BE705" s="67">
        <f>IF(K705&lt;BE$6,1,0)</f>
        <v>1</v>
      </c>
      <c r="BF705" s="67">
        <f>+IF(AND(K705&gt;=BF$5,K705&lt;BF$6),1,0)</f>
        <v>0</v>
      </c>
      <c r="BG705" s="67">
        <f>+IF(AND(K705&gt;=BG$5,K705&lt;BG$6),1,0)</f>
        <v>0</v>
      </c>
      <c r="BH705" s="67">
        <f>+IF(AND(K705&gt;=BH$5,K705&lt;BH$6),1,0)</f>
        <v>0</v>
      </c>
      <c r="BI705" s="67">
        <f>+IF(K705&gt;=BI$6,1,0)</f>
        <v>0</v>
      </c>
      <c r="BJ705" s="67">
        <f>IF(M705&lt;BJ$6,1,0)</f>
        <v>0</v>
      </c>
      <c r="BK705" s="67">
        <f>+IF(AND(M705&gt;=BK$5,M705&lt;BK$6),1,0)</f>
        <v>1</v>
      </c>
      <c r="BL705" s="67">
        <f>+IF(AND(M705&gt;=BL$5,M705&lt;BL$6),1,0)</f>
        <v>0</v>
      </c>
      <c r="BM705" s="67">
        <f>+IF(AND(M705&gt;=BM$5,M705&lt;BM$6),1,0)</f>
        <v>0</v>
      </c>
      <c r="BN705" s="67">
        <f>+IF(M705&gt;=BN$6,1,0)</f>
        <v>0</v>
      </c>
      <c r="BO705" s="67" t="str">
        <f>+IF(M705&gt;=BO$6,"YES","NO")</f>
        <v>NO</v>
      </c>
      <c r="BP705" s="67" t="str">
        <f>+IF(K705&gt;=BP$6,"YES","NO")</f>
        <v>NO</v>
      </c>
      <c r="BQ705" s="67" t="str">
        <f>+IF(ISERROR(VLOOKUP(E705,'[1]Hi Tech List (2020)'!$A$2:$B$84,1,FALSE)),"NO","YES")</f>
        <v>NO</v>
      </c>
      <c r="BR705" s="67" t="str">
        <f>IF(AL705&gt;=BR$6,"YES","NO")</f>
        <v>YES</v>
      </c>
      <c r="BS705" s="67" t="str">
        <f>IF(AB705&gt;BS$6,"YES","NO")</f>
        <v>NO</v>
      </c>
      <c r="BT705" s="67" t="str">
        <f>IF(AC705&gt;BT$6,"YES","NO")</f>
        <v>NO</v>
      </c>
      <c r="BU705" s="67" t="str">
        <f>IF(AD705&gt;BU$6,"YES","NO")</f>
        <v>YES</v>
      </c>
      <c r="BV705" s="67" t="str">
        <f>IF(OR(BS705="YES",BT705="YES",BU705="YES"),"YES","NO")</f>
        <v>YES</v>
      </c>
      <c r="BW705" s="67" t="str">
        <f>+IF(BE705=1,BE$8,IF(BF705=1,BF$8,IF(BG705=1,BG$8,IF(BH705=1,BH$8,BI$8))))</f>
        <v>&lt;$15</v>
      </c>
      <c r="BX705" s="67" t="str">
        <f>+IF(BJ705=1,BJ$8,IF(BK705=1,BK$8,IF(BL705=1,BL$8,IF(BM705=1,BM$8,BN$8))))</f>
        <v>$15-20</v>
      </c>
    </row>
    <row r="706" spans="1:76" ht="25.5" hidden="1" x14ac:dyDescent="0.2">
      <c r="A706" s="77" t="str">
        <f t="shared" si="44"/>
        <v>51-0000</v>
      </c>
      <c r="B706" s="77" t="str">
        <f>VLOOKUP(A706,'[1]2- &amp; 3-digit SOC'!$A$1:$B$121,2,FALSE)</f>
        <v>Production Occupations</v>
      </c>
      <c r="C706" s="77" t="str">
        <f t="shared" si="45"/>
        <v>51-0000 Production Occupations</v>
      </c>
      <c r="D706" s="77" t="str">
        <f t="shared" si="46"/>
        <v>51-9000</v>
      </c>
      <c r="E706" s="77" t="str">
        <f>VLOOKUP(D706,'[1]2- &amp; 3-digit SOC'!$A$1:$B$121,2,FALSE)</f>
        <v>Other Production Occupations</v>
      </c>
      <c r="F706" s="77" t="str">
        <f t="shared" si="47"/>
        <v>51-9000 Other Production Occupations</v>
      </c>
      <c r="G706" s="77" t="s">
        <v>2190</v>
      </c>
      <c r="H706" s="77" t="s">
        <v>2191</v>
      </c>
      <c r="I706" s="77" t="s">
        <v>2192</v>
      </c>
      <c r="J706" s="78" t="str">
        <f>CONCATENATE(H706, " (", R706, ")")</f>
        <v>Packaging and Filling Machine Operators and Tenders ($30,033)</v>
      </c>
      <c r="K706" s="70">
        <v>9.6670222936200005</v>
      </c>
      <c r="L706" s="70">
        <v>11.4359104934</v>
      </c>
      <c r="M706" s="70">
        <v>14.4391592594</v>
      </c>
      <c r="N706" s="70">
        <v>15.537867954799999</v>
      </c>
      <c r="O706" s="70">
        <v>19.242681961500001</v>
      </c>
      <c r="P706" s="70">
        <v>23.540690871900001</v>
      </c>
      <c r="Q706" s="71">
        <v>30033.451259599999</v>
      </c>
      <c r="R706" s="71" t="str">
        <f>TEXT(Q706, "$#,###")</f>
        <v>$30,033</v>
      </c>
      <c r="S706" s="68" t="s">
        <v>307</v>
      </c>
      <c r="T706" s="68" t="s">
        <v>8</v>
      </c>
      <c r="U706" s="68" t="s">
        <v>85</v>
      </c>
      <c r="V706" s="61">
        <v>8406.5044773999998</v>
      </c>
      <c r="W706" s="61">
        <v>9186.8891251099994</v>
      </c>
      <c r="X706" s="61">
        <f>W706-V706</f>
        <v>780.38464770999963</v>
      </c>
      <c r="Y706" s="72">
        <f>X706/V706</f>
        <v>9.283105121849175E-2</v>
      </c>
      <c r="Z706" s="61">
        <v>9186.8891251099994</v>
      </c>
      <c r="AA706" s="61">
        <v>9523.8498409999993</v>
      </c>
      <c r="AB706" s="61">
        <f>AA706-Z706</f>
        <v>336.96071588999985</v>
      </c>
      <c r="AC706" s="72">
        <f>AB706/Z706</f>
        <v>3.6678435028567435E-2</v>
      </c>
      <c r="AD706" s="61">
        <v>4153.6646688700002</v>
      </c>
      <c r="AE706" s="61">
        <v>1038.41616722</v>
      </c>
      <c r="AF706" s="61">
        <v>2823.5090790600002</v>
      </c>
      <c r="AG706" s="61">
        <v>941.16969302099994</v>
      </c>
      <c r="AH706" s="62">
        <v>0.10100000000000001</v>
      </c>
      <c r="AI706" s="61">
        <v>8998.0266023900003</v>
      </c>
      <c r="AJ706" s="61">
        <v>8536.3821050400002</v>
      </c>
      <c r="AK706" s="63">
        <f>AJ706/AI706</f>
        <v>0.94869491748030832</v>
      </c>
      <c r="AL706" s="73">
        <v>116.9</v>
      </c>
      <c r="AM706" s="74">
        <v>0.93136399999999997</v>
      </c>
      <c r="AN706" s="74">
        <v>0.92341399999999996</v>
      </c>
      <c r="AO706" s="75">
        <v>9.3246223276399996E-3</v>
      </c>
      <c r="AP706" s="75">
        <v>4.6833198823000001E-2</v>
      </c>
      <c r="AQ706" s="75">
        <v>6.0777052954600001E-2</v>
      </c>
      <c r="AR706" s="75">
        <v>0.22355635331900001</v>
      </c>
      <c r="AS706" s="75">
        <v>0.235121185786</v>
      </c>
      <c r="AT706" s="75">
        <v>0.22724741786399999</v>
      </c>
      <c r="AU706" s="75">
        <v>0.152411583405</v>
      </c>
      <c r="AV706" s="75">
        <v>4.4728585520699998E-2</v>
      </c>
      <c r="AW706" s="61">
        <v>0</v>
      </c>
      <c r="AX706" s="61">
        <v>0</v>
      </c>
      <c r="AY706" s="61">
        <v>0</v>
      </c>
      <c r="AZ706" s="61">
        <v>0</v>
      </c>
      <c r="BA706" s="61">
        <v>0</v>
      </c>
      <c r="BB706" s="61">
        <f>SUM(AW706:BA706)</f>
        <v>0</v>
      </c>
      <c r="BC706" s="61">
        <f>BA706-AW706</f>
        <v>0</v>
      </c>
      <c r="BD706" s="62">
        <v>0</v>
      </c>
      <c r="BE706" s="67">
        <f>IF(K706&lt;BE$6,1,0)</f>
        <v>1</v>
      </c>
      <c r="BF706" s="67">
        <f>+IF(AND(K706&gt;=BF$5,K706&lt;BF$6),1,0)</f>
        <v>0</v>
      </c>
      <c r="BG706" s="67">
        <f>+IF(AND(K706&gt;=BG$5,K706&lt;BG$6),1,0)</f>
        <v>0</v>
      </c>
      <c r="BH706" s="67">
        <f>+IF(AND(K706&gt;=BH$5,K706&lt;BH$6),1,0)</f>
        <v>0</v>
      </c>
      <c r="BI706" s="67">
        <f>+IF(K706&gt;=BI$6,1,0)</f>
        <v>0</v>
      </c>
      <c r="BJ706" s="67">
        <f>IF(M706&lt;BJ$6,1,0)</f>
        <v>1</v>
      </c>
      <c r="BK706" s="67">
        <f>+IF(AND(M706&gt;=BK$5,M706&lt;BK$6),1,0)</f>
        <v>0</v>
      </c>
      <c r="BL706" s="67">
        <f>+IF(AND(M706&gt;=BL$5,M706&lt;BL$6),1,0)</f>
        <v>0</v>
      </c>
      <c r="BM706" s="67">
        <f>+IF(AND(M706&gt;=BM$5,M706&lt;BM$6),1,0)</f>
        <v>0</v>
      </c>
      <c r="BN706" s="67">
        <f>+IF(M706&gt;=BN$6,1,0)</f>
        <v>0</v>
      </c>
      <c r="BO706" s="67" t="str">
        <f>+IF(M706&gt;=BO$6,"YES","NO")</f>
        <v>NO</v>
      </c>
      <c r="BP706" s="67" t="str">
        <f>+IF(K706&gt;=BP$6,"YES","NO")</f>
        <v>NO</v>
      </c>
      <c r="BQ706" s="67" t="str">
        <f>+IF(ISERROR(VLOOKUP(E706,'[1]Hi Tech List (2020)'!$A$2:$B$84,1,FALSE)),"NO","YES")</f>
        <v>NO</v>
      </c>
      <c r="BR706" s="67" t="str">
        <f>IF(AL706&gt;=BR$6,"YES","NO")</f>
        <v>YES</v>
      </c>
      <c r="BS706" s="67" t="str">
        <f>IF(AB706&gt;BS$6,"YES","NO")</f>
        <v>YES</v>
      </c>
      <c r="BT706" s="67" t="str">
        <f>IF(AC706&gt;BT$6,"YES","NO")</f>
        <v>NO</v>
      </c>
      <c r="BU706" s="67" t="str">
        <f>IF(AD706&gt;BU$6,"YES","NO")</f>
        <v>YES</v>
      </c>
      <c r="BV706" s="67" t="str">
        <f>IF(OR(BS706="YES",BT706="YES",BU706="YES"),"YES","NO")</f>
        <v>YES</v>
      </c>
      <c r="BW706" s="67" t="str">
        <f>+IF(BE706=1,BE$8,IF(BF706=1,BF$8,IF(BG706=1,BG$8,IF(BH706=1,BH$8,BI$8))))</f>
        <v>&lt;$15</v>
      </c>
      <c r="BX706" s="67" t="str">
        <f>+IF(BJ706=1,BJ$8,IF(BK706=1,BK$8,IF(BL706=1,BL$8,IF(BM706=1,BM$8,BN$8))))</f>
        <v>&lt;$15</v>
      </c>
    </row>
    <row r="707" spans="1:76" hidden="1" x14ac:dyDescent="0.2">
      <c r="A707" s="77" t="str">
        <f t="shared" si="44"/>
        <v>51-0000</v>
      </c>
      <c r="B707" s="77" t="str">
        <f>VLOOKUP(A707,'[1]2- &amp; 3-digit SOC'!$A$1:$B$121,2,FALSE)</f>
        <v>Production Occupations</v>
      </c>
      <c r="C707" s="77" t="str">
        <f t="shared" si="45"/>
        <v>51-0000 Production Occupations</v>
      </c>
      <c r="D707" s="77" t="str">
        <f t="shared" si="46"/>
        <v>51-9000</v>
      </c>
      <c r="E707" s="77" t="str">
        <f>VLOOKUP(D707,'[1]2- &amp; 3-digit SOC'!$A$1:$B$121,2,FALSE)</f>
        <v>Other Production Occupations</v>
      </c>
      <c r="F707" s="77" t="str">
        <f t="shared" si="47"/>
        <v>51-9000 Other Production Occupations</v>
      </c>
      <c r="G707" s="77" t="s">
        <v>2193</v>
      </c>
      <c r="H707" s="77" t="s">
        <v>2194</v>
      </c>
      <c r="I707" s="77" t="s">
        <v>2195</v>
      </c>
      <c r="J707" s="78" t="str">
        <f>CONCATENATE(H707, " (", R707, ")")</f>
        <v>Painting, Coating, and Decorating Workers ($29,110)</v>
      </c>
      <c r="K707" s="70">
        <v>9.9127087654999997</v>
      </c>
      <c r="L707" s="70">
        <v>11.1987237128</v>
      </c>
      <c r="M707" s="70">
        <v>13.9950337001</v>
      </c>
      <c r="N707" s="70">
        <v>15.5629987851</v>
      </c>
      <c r="O707" s="70">
        <v>18.8922734834</v>
      </c>
      <c r="P707" s="70">
        <v>23.550566464900001</v>
      </c>
      <c r="Q707" s="71">
        <v>29109.6700962</v>
      </c>
      <c r="R707" s="71" t="str">
        <f>TEXT(Q707, "$#,###")</f>
        <v>$29,110</v>
      </c>
      <c r="S707" s="68" t="s">
        <v>484</v>
      </c>
      <c r="T707" s="68" t="s">
        <v>8</v>
      </c>
      <c r="U707" s="68" t="s">
        <v>85</v>
      </c>
      <c r="V707" s="61">
        <v>219.31107297599999</v>
      </c>
      <c r="W707" s="61">
        <v>328.73051642899998</v>
      </c>
      <c r="X707" s="61">
        <f>W707-V707</f>
        <v>109.41944345299999</v>
      </c>
      <c r="Y707" s="72">
        <f>X707/V707</f>
        <v>0.49892347872911164</v>
      </c>
      <c r="Z707" s="61">
        <v>328.73051642899998</v>
      </c>
      <c r="AA707" s="61">
        <v>334.53299454299997</v>
      </c>
      <c r="AB707" s="61">
        <f>AA707-Z707</f>
        <v>5.8024781139999959</v>
      </c>
      <c r="AC707" s="72">
        <f>AB707/Z707</f>
        <v>1.7651169648112756E-2</v>
      </c>
      <c r="AD707" s="61">
        <v>132.18963913100001</v>
      </c>
      <c r="AE707" s="61">
        <v>33.047409782899997</v>
      </c>
      <c r="AF707" s="61">
        <v>93.283323903400003</v>
      </c>
      <c r="AG707" s="61">
        <v>31.094441301100002</v>
      </c>
      <c r="AH707" s="62">
        <v>9.4E-2</v>
      </c>
      <c r="AI707" s="61">
        <v>326.76864581299998</v>
      </c>
      <c r="AJ707" s="61">
        <v>197.214986721</v>
      </c>
      <c r="AK707" s="63">
        <f>AJ707/AI707</f>
        <v>0.60353093617758025</v>
      </c>
      <c r="AL707" s="73">
        <v>123.5</v>
      </c>
      <c r="AM707" s="74">
        <v>0.95240499999999995</v>
      </c>
      <c r="AN707" s="74">
        <v>0.94691099999999995</v>
      </c>
      <c r="AO707" s="76" t="s">
        <v>90</v>
      </c>
      <c r="AP707" s="75">
        <v>4.2643627149600002E-2</v>
      </c>
      <c r="AQ707" s="75">
        <v>5.1690689165100001E-2</v>
      </c>
      <c r="AR707" s="75">
        <v>0.22895742818500001</v>
      </c>
      <c r="AS707" s="75">
        <v>0.253732278649</v>
      </c>
      <c r="AT707" s="75">
        <v>0.20822142104899999</v>
      </c>
      <c r="AU707" s="75">
        <v>0.16428316334099999</v>
      </c>
      <c r="AV707" s="75">
        <v>4.2731877259499999E-2</v>
      </c>
      <c r="AW707" s="61">
        <v>154</v>
      </c>
      <c r="AX707" s="61">
        <v>152</v>
      </c>
      <c r="AY707" s="61">
        <v>106</v>
      </c>
      <c r="AZ707" s="61">
        <v>78</v>
      </c>
      <c r="BA707" s="61">
        <v>86</v>
      </c>
      <c r="BB707" s="61">
        <f>SUM(AW707:BA707)</f>
        <v>576</v>
      </c>
      <c r="BC707" s="61">
        <f>BA707-AW707</f>
        <v>-68</v>
      </c>
      <c r="BD707" s="62">
        <f>BC707/AW707</f>
        <v>-0.44155844155844154</v>
      </c>
      <c r="BE707" s="67">
        <f>IF(K707&lt;BE$6,1,0)</f>
        <v>1</v>
      </c>
      <c r="BF707" s="67">
        <f>+IF(AND(K707&gt;=BF$5,K707&lt;BF$6),1,0)</f>
        <v>0</v>
      </c>
      <c r="BG707" s="67">
        <f>+IF(AND(K707&gt;=BG$5,K707&lt;BG$6),1,0)</f>
        <v>0</v>
      </c>
      <c r="BH707" s="67">
        <f>+IF(AND(K707&gt;=BH$5,K707&lt;BH$6),1,0)</f>
        <v>0</v>
      </c>
      <c r="BI707" s="67">
        <f>+IF(K707&gt;=BI$6,1,0)</f>
        <v>0</v>
      </c>
      <c r="BJ707" s="67">
        <f>IF(M707&lt;BJ$6,1,0)</f>
        <v>1</v>
      </c>
      <c r="BK707" s="67">
        <f>+IF(AND(M707&gt;=BK$5,M707&lt;BK$6),1,0)</f>
        <v>0</v>
      </c>
      <c r="BL707" s="67">
        <f>+IF(AND(M707&gt;=BL$5,M707&lt;BL$6),1,0)</f>
        <v>0</v>
      </c>
      <c r="BM707" s="67">
        <f>+IF(AND(M707&gt;=BM$5,M707&lt;BM$6),1,0)</f>
        <v>0</v>
      </c>
      <c r="BN707" s="67">
        <f>+IF(M707&gt;=BN$6,1,0)</f>
        <v>0</v>
      </c>
      <c r="BO707" s="67" t="str">
        <f>+IF(M707&gt;=BO$6,"YES","NO")</f>
        <v>NO</v>
      </c>
      <c r="BP707" s="67" t="str">
        <f>+IF(K707&gt;=BP$6,"YES","NO")</f>
        <v>NO</v>
      </c>
      <c r="BQ707" s="67" t="str">
        <f>+IF(ISERROR(VLOOKUP(E707,'[1]Hi Tech List (2020)'!$A$2:$B$84,1,FALSE)),"NO","YES")</f>
        <v>NO</v>
      </c>
      <c r="BR707" s="67" t="str">
        <f>IF(AL707&gt;=BR$6,"YES","NO")</f>
        <v>YES</v>
      </c>
      <c r="BS707" s="67" t="str">
        <f>IF(AB707&gt;BS$6,"YES","NO")</f>
        <v>NO</v>
      </c>
      <c r="BT707" s="67" t="str">
        <f>IF(AC707&gt;BT$6,"YES","NO")</f>
        <v>NO</v>
      </c>
      <c r="BU707" s="67" t="str">
        <f>IF(AD707&gt;BU$6,"YES","NO")</f>
        <v>YES</v>
      </c>
      <c r="BV707" s="67" t="str">
        <f>IF(OR(BS707="YES",BT707="YES",BU707="YES"),"YES","NO")</f>
        <v>YES</v>
      </c>
      <c r="BW707" s="67" t="str">
        <f>+IF(BE707=1,BE$8,IF(BF707=1,BF$8,IF(BG707=1,BG$8,IF(BH707=1,BH$8,BI$8))))</f>
        <v>&lt;$15</v>
      </c>
      <c r="BX707" s="67" t="str">
        <f>+IF(BJ707=1,BJ$8,IF(BK707=1,BK$8,IF(BL707=1,BL$8,IF(BM707=1,BM$8,BN$8))))</f>
        <v>&lt;$15</v>
      </c>
    </row>
    <row r="708" spans="1:76" ht="25.5" hidden="1" x14ac:dyDescent="0.2">
      <c r="A708" s="77" t="str">
        <f t="shared" si="44"/>
        <v>51-0000</v>
      </c>
      <c r="B708" s="77" t="str">
        <f>VLOOKUP(A708,'[1]2- &amp; 3-digit SOC'!$A$1:$B$121,2,FALSE)</f>
        <v>Production Occupations</v>
      </c>
      <c r="C708" s="77" t="str">
        <f t="shared" si="45"/>
        <v>51-0000 Production Occupations</v>
      </c>
      <c r="D708" s="77" t="str">
        <f t="shared" si="46"/>
        <v>51-9000</v>
      </c>
      <c r="E708" s="77" t="str">
        <f>VLOOKUP(D708,'[1]2- &amp; 3-digit SOC'!$A$1:$B$121,2,FALSE)</f>
        <v>Other Production Occupations</v>
      </c>
      <c r="F708" s="77" t="str">
        <f t="shared" si="47"/>
        <v>51-9000 Other Production Occupations</v>
      </c>
      <c r="G708" s="77" t="s">
        <v>2196</v>
      </c>
      <c r="H708" s="77" t="s">
        <v>2197</v>
      </c>
      <c r="I708" s="77" t="s">
        <v>2198</v>
      </c>
      <c r="J708" s="78" t="str">
        <f>CONCATENATE(H708, " (", R708, ")")</f>
        <v>Coating, Painting, and Spraying Machine Setters, Operators, and Tenders ($38,488)</v>
      </c>
      <c r="K708" s="70">
        <v>11.5582060184</v>
      </c>
      <c r="L708" s="70">
        <v>14.1690198795</v>
      </c>
      <c r="M708" s="70">
        <v>18.50372672</v>
      </c>
      <c r="N708" s="70">
        <v>21.477147953500001</v>
      </c>
      <c r="O708" s="70">
        <v>26.038797660899998</v>
      </c>
      <c r="P708" s="70">
        <v>35.054950323600004</v>
      </c>
      <c r="Q708" s="71">
        <v>38487.751577499999</v>
      </c>
      <c r="R708" s="71" t="str">
        <f>TEXT(Q708, "$#,###")</f>
        <v>$38,488</v>
      </c>
      <c r="S708" s="68" t="s">
        <v>307</v>
      </c>
      <c r="T708" s="68" t="s">
        <v>8</v>
      </c>
      <c r="U708" s="68" t="s">
        <v>85</v>
      </c>
      <c r="V708" s="61">
        <v>3668.6866776400002</v>
      </c>
      <c r="W708" s="61">
        <v>3541.6717239599998</v>
      </c>
      <c r="X708" s="61">
        <f>W708-V708</f>
        <v>-127.01495368000042</v>
      </c>
      <c r="Y708" s="72">
        <f>X708/V708</f>
        <v>-3.4621368582423297E-2</v>
      </c>
      <c r="Z708" s="61">
        <v>3541.6717239599998</v>
      </c>
      <c r="AA708" s="61">
        <v>3658.69560546</v>
      </c>
      <c r="AB708" s="61">
        <f>AA708-Z708</f>
        <v>117.02388150000024</v>
      </c>
      <c r="AC708" s="72">
        <f>AB708/Z708</f>
        <v>3.3041989947378288E-2</v>
      </c>
      <c r="AD708" s="61">
        <v>1491.6241487699999</v>
      </c>
      <c r="AE708" s="61">
        <v>372.906037191</v>
      </c>
      <c r="AF708" s="61">
        <v>1011.1755369700001</v>
      </c>
      <c r="AG708" s="61">
        <v>337.05851232499998</v>
      </c>
      <c r="AH708" s="62">
        <v>9.4E-2</v>
      </c>
      <c r="AI708" s="61">
        <v>3480.6040843999999</v>
      </c>
      <c r="AJ708" s="61">
        <v>1968.7467931900001</v>
      </c>
      <c r="AK708" s="63">
        <f>AJ708/AI708</f>
        <v>0.56563365020856149</v>
      </c>
      <c r="AL708" s="73">
        <v>118.3</v>
      </c>
      <c r="AM708" s="74">
        <v>0.92783899999999997</v>
      </c>
      <c r="AN708" s="74">
        <v>0.92044000000000004</v>
      </c>
      <c r="AO708" s="75">
        <v>8.83927211386E-3</v>
      </c>
      <c r="AP708" s="75">
        <v>3.9412796057800001E-2</v>
      </c>
      <c r="AQ708" s="75">
        <v>5.3467661744300003E-2</v>
      </c>
      <c r="AR708" s="75">
        <v>0.24766126760500001</v>
      </c>
      <c r="AS708" s="75">
        <v>0.25671985236</v>
      </c>
      <c r="AT708" s="75">
        <v>0.213408878143</v>
      </c>
      <c r="AU708" s="75">
        <v>0.14906585856599999</v>
      </c>
      <c r="AV708" s="75">
        <v>3.14244134109E-2</v>
      </c>
      <c r="AW708" s="61">
        <v>146</v>
      </c>
      <c r="AX708" s="61">
        <v>138</v>
      </c>
      <c r="AY708" s="61">
        <v>83</v>
      </c>
      <c r="AZ708" s="61">
        <v>140</v>
      </c>
      <c r="BA708" s="61">
        <v>129</v>
      </c>
      <c r="BB708" s="61">
        <f>SUM(AW708:BA708)</f>
        <v>636</v>
      </c>
      <c r="BC708" s="61">
        <f>BA708-AW708</f>
        <v>-17</v>
      </c>
      <c r="BD708" s="62">
        <f>BC708/AW708</f>
        <v>-0.11643835616438356</v>
      </c>
      <c r="BE708" s="67">
        <f>IF(K708&lt;BE$6,1,0)</f>
        <v>1</v>
      </c>
      <c r="BF708" s="67">
        <f>+IF(AND(K708&gt;=BF$5,K708&lt;BF$6),1,0)</f>
        <v>0</v>
      </c>
      <c r="BG708" s="67">
        <f>+IF(AND(K708&gt;=BG$5,K708&lt;BG$6),1,0)</f>
        <v>0</v>
      </c>
      <c r="BH708" s="67">
        <f>+IF(AND(K708&gt;=BH$5,K708&lt;BH$6),1,0)</f>
        <v>0</v>
      </c>
      <c r="BI708" s="67">
        <f>+IF(K708&gt;=BI$6,1,0)</f>
        <v>0</v>
      </c>
      <c r="BJ708" s="67">
        <f>IF(M708&lt;BJ$6,1,0)</f>
        <v>0</v>
      </c>
      <c r="BK708" s="67">
        <f>+IF(AND(M708&gt;=BK$5,M708&lt;BK$6),1,0)</f>
        <v>1</v>
      </c>
      <c r="BL708" s="67">
        <f>+IF(AND(M708&gt;=BL$5,M708&lt;BL$6),1,0)</f>
        <v>0</v>
      </c>
      <c r="BM708" s="67">
        <f>+IF(AND(M708&gt;=BM$5,M708&lt;BM$6),1,0)</f>
        <v>0</v>
      </c>
      <c r="BN708" s="67">
        <f>+IF(M708&gt;=BN$6,1,0)</f>
        <v>0</v>
      </c>
      <c r="BO708" s="67" t="str">
        <f>+IF(M708&gt;=BO$6,"YES","NO")</f>
        <v>NO</v>
      </c>
      <c r="BP708" s="67" t="str">
        <f>+IF(K708&gt;=BP$6,"YES","NO")</f>
        <v>NO</v>
      </c>
      <c r="BQ708" s="67" t="str">
        <f>+IF(ISERROR(VLOOKUP(E708,'[1]Hi Tech List (2020)'!$A$2:$B$84,1,FALSE)),"NO","YES")</f>
        <v>NO</v>
      </c>
      <c r="BR708" s="67" t="str">
        <f>IF(AL708&gt;=BR$6,"YES","NO")</f>
        <v>YES</v>
      </c>
      <c r="BS708" s="67" t="str">
        <f>IF(AB708&gt;BS$6,"YES","NO")</f>
        <v>YES</v>
      </c>
      <c r="BT708" s="67" t="str">
        <f>IF(AC708&gt;BT$6,"YES","NO")</f>
        <v>NO</v>
      </c>
      <c r="BU708" s="67" t="str">
        <f>IF(AD708&gt;BU$6,"YES","NO")</f>
        <v>YES</v>
      </c>
      <c r="BV708" s="67" t="str">
        <f>IF(OR(BS708="YES",BT708="YES",BU708="YES"),"YES","NO")</f>
        <v>YES</v>
      </c>
      <c r="BW708" s="67" t="str">
        <f>+IF(BE708=1,BE$8,IF(BF708=1,BF$8,IF(BG708=1,BG$8,IF(BH708=1,BH$8,BI$8))))</f>
        <v>&lt;$15</v>
      </c>
      <c r="BX708" s="67" t="str">
        <f>+IF(BJ708=1,BJ$8,IF(BK708=1,BK$8,IF(BL708=1,BL$8,IF(BM708=1,BM$8,BN$8))))</f>
        <v>$15-20</v>
      </c>
    </row>
    <row r="709" spans="1:76" hidden="1" x14ac:dyDescent="0.2">
      <c r="A709" s="77" t="str">
        <f t="shared" si="44"/>
        <v>51-0000</v>
      </c>
      <c r="B709" s="77" t="str">
        <f>VLOOKUP(A709,'[1]2- &amp; 3-digit SOC'!$A$1:$B$121,2,FALSE)</f>
        <v>Production Occupations</v>
      </c>
      <c r="C709" s="77" t="str">
        <f t="shared" si="45"/>
        <v>51-0000 Production Occupations</v>
      </c>
      <c r="D709" s="77" t="str">
        <f t="shared" si="46"/>
        <v>51-9000</v>
      </c>
      <c r="E709" s="77" t="str">
        <f>VLOOKUP(D709,'[1]2- &amp; 3-digit SOC'!$A$1:$B$121,2,FALSE)</f>
        <v>Other Production Occupations</v>
      </c>
      <c r="F709" s="77" t="str">
        <f t="shared" si="47"/>
        <v>51-9000 Other Production Occupations</v>
      </c>
      <c r="G709" s="77" t="s">
        <v>2199</v>
      </c>
      <c r="H709" s="77" t="s">
        <v>2200</v>
      </c>
      <c r="I709" s="77" t="s">
        <v>2201</v>
      </c>
      <c r="J709" s="78" t="str">
        <f>CONCATENATE(H709, " (", R709, ")")</f>
        <v>Semiconductor Processing Technicians ($36,898)</v>
      </c>
      <c r="K709" s="70">
        <v>13.6978898191</v>
      </c>
      <c r="L709" s="70">
        <v>15.357431980699999</v>
      </c>
      <c r="M709" s="70">
        <v>17.739611953200001</v>
      </c>
      <c r="N709" s="70">
        <v>18.546651974900001</v>
      </c>
      <c r="O709" s="70">
        <v>20.434816037000001</v>
      </c>
      <c r="P709" s="70">
        <v>24.527544155400001</v>
      </c>
      <c r="Q709" s="71">
        <v>36898.392862599998</v>
      </c>
      <c r="R709" s="71" t="str">
        <f>TEXT(Q709, "$#,###")</f>
        <v>$36,898</v>
      </c>
      <c r="S709" s="68" t="s">
        <v>307</v>
      </c>
      <c r="T709" s="68" t="s">
        <v>8</v>
      </c>
      <c r="U709" s="68" t="s">
        <v>85</v>
      </c>
      <c r="V709" s="61">
        <v>1707.33945578</v>
      </c>
      <c r="W709" s="61">
        <v>2102.3690279100001</v>
      </c>
      <c r="X709" s="61">
        <f>W709-V709</f>
        <v>395.02957213000013</v>
      </c>
      <c r="Y709" s="72">
        <f>X709/V709</f>
        <v>0.23137143043972497</v>
      </c>
      <c r="Z709" s="61">
        <v>2102.3690279100001</v>
      </c>
      <c r="AA709" s="61">
        <v>2118.8393424400001</v>
      </c>
      <c r="AB709" s="61">
        <f>AA709-Z709</f>
        <v>16.470314529999996</v>
      </c>
      <c r="AC709" s="72">
        <f>AB709/Z709</f>
        <v>7.8341691260422567E-3</v>
      </c>
      <c r="AD709" s="61">
        <v>947.53434411499995</v>
      </c>
      <c r="AE709" s="61">
        <v>236.88358602900001</v>
      </c>
      <c r="AF709" s="61">
        <v>632.74761020100004</v>
      </c>
      <c r="AG709" s="61">
        <v>210.91587006699999</v>
      </c>
      <c r="AH709" s="62">
        <v>0.1</v>
      </c>
      <c r="AI709" s="61">
        <v>2092.5307343899999</v>
      </c>
      <c r="AJ709" s="61">
        <v>541.87313715100004</v>
      </c>
      <c r="AK709" s="63">
        <f>AJ709/AI709</f>
        <v>0.25895587971326173</v>
      </c>
      <c r="AL709" s="73">
        <v>108.3</v>
      </c>
      <c r="AM709" s="74">
        <v>2.8954390000000001</v>
      </c>
      <c r="AN709" s="74">
        <v>2.8285040000000001</v>
      </c>
      <c r="AO709" s="76" t="s">
        <v>90</v>
      </c>
      <c r="AP709" s="75">
        <v>1.4420520137000001E-2</v>
      </c>
      <c r="AQ709" s="75">
        <v>4.1158999126400003E-2</v>
      </c>
      <c r="AR709" s="75">
        <v>0.15918180332099999</v>
      </c>
      <c r="AS709" s="75">
        <v>0.20319691143800001</v>
      </c>
      <c r="AT709" s="75">
        <v>0.28145772271000002</v>
      </c>
      <c r="AU709" s="75">
        <v>0.26100654569600001</v>
      </c>
      <c r="AV709" s="75">
        <v>3.8622848708300003E-2</v>
      </c>
      <c r="AW709" s="61">
        <v>0</v>
      </c>
      <c r="AX709" s="61">
        <v>0</v>
      </c>
      <c r="AY709" s="61">
        <v>0</v>
      </c>
      <c r="AZ709" s="61">
        <v>0</v>
      </c>
      <c r="BA709" s="61">
        <v>0</v>
      </c>
      <c r="BB709" s="61">
        <f>SUM(AW709:BA709)</f>
        <v>0</v>
      </c>
      <c r="BC709" s="61">
        <f>BA709-AW709</f>
        <v>0</v>
      </c>
      <c r="BD709" s="62">
        <v>0</v>
      </c>
      <c r="BE709" s="67">
        <f>IF(K709&lt;BE$6,1,0)</f>
        <v>1</v>
      </c>
      <c r="BF709" s="67">
        <f>+IF(AND(K709&gt;=BF$5,K709&lt;BF$6),1,0)</f>
        <v>0</v>
      </c>
      <c r="BG709" s="67">
        <f>+IF(AND(K709&gt;=BG$5,K709&lt;BG$6),1,0)</f>
        <v>0</v>
      </c>
      <c r="BH709" s="67">
        <f>+IF(AND(K709&gt;=BH$5,K709&lt;BH$6),1,0)</f>
        <v>0</v>
      </c>
      <c r="BI709" s="67">
        <f>+IF(K709&gt;=BI$6,1,0)</f>
        <v>0</v>
      </c>
      <c r="BJ709" s="67">
        <f>IF(M709&lt;BJ$6,1,0)</f>
        <v>0</v>
      </c>
      <c r="BK709" s="67">
        <f>+IF(AND(M709&gt;=BK$5,M709&lt;BK$6),1,0)</f>
        <v>1</v>
      </c>
      <c r="BL709" s="67">
        <f>+IF(AND(M709&gt;=BL$5,M709&lt;BL$6),1,0)</f>
        <v>0</v>
      </c>
      <c r="BM709" s="67">
        <f>+IF(AND(M709&gt;=BM$5,M709&lt;BM$6),1,0)</f>
        <v>0</v>
      </c>
      <c r="BN709" s="67">
        <f>+IF(M709&gt;=BN$6,1,0)</f>
        <v>0</v>
      </c>
      <c r="BO709" s="67" t="str">
        <f>+IF(M709&gt;=BO$6,"YES","NO")</f>
        <v>NO</v>
      </c>
      <c r="BP709" s="67" t="str">
        <f>+IF(K709&gt;=BP$6,"YES","NO")</f>
        <v>NO</v>
      </c>
      <c r="BQ709" s="67" t="str">
        <f>+IF(ISERROR(VLOOKUP(E709,'[1]Hi Tech List (2020)'!$A$2:$B$84,1,FALSE)),"NO","YES")</f>
        <v>NO</v>
      </c>
      <c r="BR709" s="67" t="str">
        <f>IF(AL709&gt;=BR$6,"YES","NO")</f>
        <v>YES</v>
      </c>
      <c r="BS709" s="67" t="str">
        <f>IF(AB709&gt;BS$6,"YES","NO")</f>
        <v>NO</v>
      </c>
      <c r="BT709" s="67" t="str">
        <f>IF(AC709&gt;BT$6,"YES","NO")</f>
        <v>NO</v>
      </c>
      <c r="BU709" s="67" t="str">
        <f>IF(AD709&gt;BU$6,"YES","NO")</f>
        <v>YES</v>
      </c>
      <c r="BV709" s="67" t="str">
        <f>IF(OR(BS709="YES",BT709="YES",BU709="YES"),"YES","NO")</f>
        <v>YES</v>
      </c>
      <c r="BW709" s="67" t="str">
        <f>+IF(BE709=1,BE$8,IF(BF709=1,BF$8,IF(BG709=1,BG$8,IF(BH709=1,BH$8,BI$8))))</f>
        <v>&lt;$15</v>
      </c>
      <c r="BX709" s="67" t="str">
        <f>+IF(BJ709=1,BJ$8,IF(BK709=1,BK$8,IF(BL709=1,BL$8,IF(BM709=1,BM$8,BN$8))))</f>
        <v>$15-20</v>
      </c>
    </row>
    <row r="710" spans="1:76" ht="25.5" hidden="1" x14ac:dyDescent="0.2">
      <c r="A710" s="77" t="str">
        <f t="shared" si="44"/>
        <v>51-0000</v>
      </c>
      <c r="B710" s="77" t="str">
        <f>VLOOKUP(A710,'[1]2- &amp; 3-digit SOC'!$A$1:$B$121,2,FALSE)</f>
        <v>Production Occupations</v>
      </c>
      <c r="C710" s="77" t="str">
        <f t="shared" si="45"/>
        <v>51-0000 Production Occupations</v>
      </c>
      <c r="D710" s="77" t="str">
        <f t="shared" si="46"/>
        <v>51-9000</v>
      </c>
      <c r="E710" s="77" t="str">
        <f>VLOOKUP(D710,'[1]2- &amp; 3-digit SOC'!$A$1:$B$121,2,FALSE)</f>
        <v>Other Production Occupations</v>
      </c>
      <c r="F710" s="77" t="str">
        <f t="shared" si="47"/>
        <v>51-9000 Other Production Occupations</v>
      </c>
      <c r="G710" s="77" t="s">
        <v>2202</v>
      </c>
      <c r="H710" s="77" t="s">
        <v>2203</v>
      </c>
      <c r="I710" s="77" t="s">
        <v>2204</v>
      </c>
      <c r="J710" s="78" t="str">
        <f>CONCATENATE(H710, " (", R710, ")")</f>
        <v>Photographic Process Workers and Processing Machine Operators ($28,702)</v>
      </c>
      <c r="K710" s="70">
        <v>8.9680244540299991</v>
      </c>
      <c r="L710" s="70">
        <v>11.150043395200001</v>
      </c>
      <c r="M710" s="70">
        <v>13.7990124756</v>
      </c>
      <c r="N710" s="70">
        <v>15.811835432300001</v>
      </c>
      <c r="O710" s="70">
        <v>16.351547322399998</v>
      </c>
      <c r="P710" s="70">
        <v>20.775771840499999</v>
      </c>
      <c r="Q710" s="71">
        <v>28701.945949199999</v>
      </c>
      <c r="R710" s="71" t="str">
        <f>TEXT(Q710, "$#,###")</f>
        <v>$28,702</v>
      </c>
      <c r="S710" s="68" t="s">
        <v>307</v>
      </c>
      <c r="T710" s="68" t="s">
        <v>8</v>
      </c>
      <c r="U710" s="68" t="s">
        <v>317</v>
      </c>
      <c r="V710" s="61">
        <v>496.72105107800002</v>
      </c>
      <c r="W710" s="61">
        <v>346.84640287399998</v>
      </c>
      <c r="X710" s="61">
        <f>W710-V710</f>
        <v>-149.87464820400004</v>
      </c>
      <c r="Y710" s="72">
        <f>X710/V710</f>
        <v>-0.30172799779420917</v>
      </c>
      <c r="Z710" s="61">
        <v>346.84640287399998</v>
      </c>
      <c r="AA710" s="61">
        <v>333.68562124599998</v>
      </c>
      <c r="AB710" s="61">
        <f>AA710-Z710</f>
        <v>-13.160781627999995</v>
      </c>
      <c r="AC710" s="72">
        <f>AB710/Z710</f>
        <v>-3.7944120276147006E-2</v>
      </c>
      <c r="AD710" s="61">
        <v>197.00177528899999</v>
      </c>
      <c r="AE710" s="61">
        <v>49.250443822400001</v>
      </c>
      <c r="AF710" s="61">
        <v>146.972630826</v>
      </c>
      <c r="AG710" s="61">
        <v>48.990876942100002</v>
      </c>
      <c r="AH710" s="62">
        <v>0.14299999999999999</v>
      </c>
      <c r="AI710" s="61">
        <v>352.56915843199999</v>
      </c>
      <c r="AJ710" s="61">
        <v>385.73693393600001</v>
      </c>
      <c r="AK710" s="63">
        <f>AJ710/AI710</f>
        <v>1.0940745232836271</v>
      </c>
      <c r="AL710" s="73">
        <v>103.1</v>
      </c>
      <c r="AM710" s="74">
        <v>1.1380459999999999</v>
      </c>
      <c r="AN710" s="74">
        <v>1.1336999999999999</v>
      </c>
      <c r="AO710" s="76" t="s">
        <v>90</v>
      </c>
      <c r="AP710" s="75">
        <v>9.9783791587500004E-2</v>
      </c>
      <c r="AQ710" s="75">
        <v>0.100605598342</v>
      </c>
      <c r="AR710" s="75">
        <v>0.24548282404399999</v>
      </c>
      <c r="AS710" s="75">
        <v>0.18680143104399999</v>
      </c>
      <c r="AT710" s="75">
        <v>0.16799356670500001</v>
      </c>
      <c r="AU710" s="75">
        <v>0.130280416649</v>
      </c>
      <c r="AV710" s="75">
        <v>5.0103222256400001E-2</v>
      </c>
      <c r="AW710" s="61">
        <v>0</v>
      </c>
      <c r="AX710" s="61">
        <v>0</v>
      </c>
      <c r="AY710" s="61">
        <v>0</v>
      </c>
      <c r="AZ710" s="61">
        <v>0</v>
      </c>
      <c r="BA710" s="61">
        <v>0</v>
      </c>
      <c r="BB710" s="61">
        <f>SUM(AW710:BA710)</f>
        <v>0</v>
      </c>
      <c r="BC710" s="61">
        <f>BA710-AW710</f>
        <v>0</v>
      </c>
      <c r="BD710" s="62">
        <v>0</v>
      </c>
      <c r="BE710" s="67">
        <f>IF(K710&lt;BE$6,1,0)</f>
        <v>1</v>
      </c>
      <c r="BF710" s="67">
        <f>+IF(AND(K710&gt;=BF$5,K710&lt;BF$6),1,0)</f>
        <v>0</v>
      </c>
      <c r="BG710" s="67">
        <f>+IF(AND(K710&gt;=BG$5,K710&lt;BG$6),1,0)</f>
        <v>0</v>
      </c>
      <c r="BH710" s="67">
        <f>+IF(AND(K710&gt;=BH$5,K710&lt;BH$6),1,0)</f>
        <v>0</v>
      </c>
      <c r="BI710" s="67">
        <f>+IF(K710&gt;=BI$6,1,0)</f>
        <v>0</v>
      </c>
      <c r="BJ710" s="67">
        <f>IF(M710&lt;BJ$6,1,0)</f>
        <v>1</v>
      </c>
      <c r="BK710" s="67">
        <f>+IF(AND(M710&gt;=BK$5,M710&lt;BK$6),1,0)</f>
        <v>0</v>
      </c>
      <c r="BL710" s="67">
        <f>+IF(AND(M710&gt;=BL$5,M710&lt;BL$6),1,0)</f>
        <v>0</v>
      </c>
      <c r="BM710" s="67">
        <f>+IF(AND(M710&gt;=BM$5,M710&lt;BM$6),1,0)</f>
        <v>0</v>
      </c>
      <c r="BN710" s="67">
        <f>+IF(M710&gt;=BN$6,1,0)</f>
        <v>0</v>
      </c>
      <c r="BO710" s="67" t="str">
        <f>+IF(M710&gt;=BO$6,"YES","NO")</f>
        <v>NO</v>
      </c>
      <c r="BP710" s="67" t="str">
        <f>+IF(K710&gt;=BP$6,"YES","NO")</f>
        <v>NO</v>
      </c>
      <c r="BQ710" s="67" t="str">
        <f>+IF(ISERROR(VLOOKUP(E710,'[1]Hi Tech List (2020)'!$A$2:$B$84,1,FALSE)),"NO","YES")</f>
        <v>NO</v>
      </c>
      <c r="BR710" s="67" t="str">
        <f>IF(AL710&gt;=BR$6,"YES","NO")</f>
        <v>YES</v>
      </c>
      <c r="BS710" s="67" t="str">
        <f>IF(AB710&gt;BS$6,"YES","NO")</f>
        <v>NO</v>
      </c>
      <c r="BT710" s="67" t="str">
        <f>IF(AC710&gt;BT$6,"YES","NO")</f>
        <v>NO</v>
      </c>
      <c r="BU710" s="67" t="str">
        <f>IF(AD710&gt;BU$6,"YES","NO")</f>
        <v>YES</v>
      </c>
      <c r="BV710" s="67" t="str">
        <f>IF(OR(BS710="YES",BT710="YES",BU710="YES"),"YES","NO")</f>
        <v>YES</v>
      </c>
      <c r="BW710" s="67" t="str">
        <f>+IF(BE710=1,BE$8,IF(BF710=1,BF$8,IF(BG710=1,BG$8,IF(BH710=1,BH$8,BI$8))))</f>
        <v>&lt;$15</v>
      </c>
      <c r="BX710" s="67" t="str">
        <f>+IF(BJ710=1,BJ$8,IF(BK710=1,BK$8,IF(BL710=1,BL$8,IF(BM710=1,BM$8,BN$8))))</f>
        <v>&lt;$15</v>
      </c>
    </row>
    <row r="711" spans="1:76" hidden="1" x14ac:dyDescent="0.2">
      <c r="A711" s="77" t="str">
        <f t="shared" si="44"/>
        <v>51-0000</v>
      </c>
      <c r="B711" s="77" t="str">
        <f>VLOOKUP(A711,'[1]2- &amp; 3-digit SOC'!$A$1:$B$121,2,FALSE)</f>
        <v>Production Occupations</v>
      </c>
      <c r="C711" s="77" t="str">
        <f t="shared" si="45"/>
        <v>51-0000 Production Occupations</v>
      </c>
      <c r="D711" s="77" t="str">
        <f t="shared" si="46"/>
        <v>51-9000</v>
      </c>
      <c r="E711" s="77" t="str">
        <f>VLOOKUP(D711,'[1]2- &amp; 3-digit SOC'!$A$1:$B$121,2,FALSE)</f>
        <v>Other Production Occupations</v>
      </c>
      <c r="F711" s="77" t="str">
        <f t="shared" si="47"/>
        <v>51-9000 Other Production Occupations</v>
      </c>
      <c r="G711" s="77" t="s">
        <v>2205</v>
      </c>
      <c r="H711" s="77" t="s">
        <v>2206</v>
      </c>
      <c r="I711" s="77" t="s">
        <v>2207</v>
      </c>
      <c r="J711" s="78" t="str">
        <f>CONCATENATE(H711, " (", R711, ")")</f>
        <v>Computer Numerically Controlled Tool Operators ($39,794)</v>
      </c>
      <c r="K711" s="70">
        <v>12.307330801999999</v>
      </c>
      <c r="L711" s="70">
        <v>15.225548230399999</v>
      </c>
      <c r="M711" s="70">
        <v>19.131794530499999</v>
      </c>
      <c r="N711" s="70">
        <v>20.1090339177</v>
      </c>
      <c r="O711" s="70">
        <v>24.857699932199999</v>
      </c>
      <c r="P711" s="70">
        <v>29.495339278599999</v>
      </c>
      <c r="Q711" s="71">
        <v>39794.132623400001</v>
      </c>
      <c r="R711" s="71" t="str">
        <f>TEXT(Q711, "$#,###")</f>
        <v>$39,794</v>
      </c>
      <c r="S711" s="68" t="s">
        <v>307</v>
      </c>
      <c r="T711" s="68" t="s">
        <v>8</v>
      </c>
      <c r="U711" s="68" t="s">
        <v>85</v>
      </c>
      <c r="V711" s="61">
        <v>2471.6817534299998</v>
      </c>
      <c r="W711" s="61">
        <v>2258.1508522499998</v>
      </c>
      <c r="X711" s="61">
        <f>W711-V711</f>
        <v>-213.53090118</v>
      </c>
      <c r="Y711" s="72">
        <f>X711/V711</f>
        <v>-8.6390936407439625E-2</v>
      </c>
      <c r="Z711" s="61">
        <v>2258.1508522499998</v>
      </c>
      <c r="AA711" s="61">
        <v>2255.2827717</v>
      </c>
      <c r="AB711" s="61">
        <f>AA711-Z711</f>
        <v>-2.8680805499998314</v>
      </c>
      <c r="AC711" s="72">
        <f>AB711/Z711</f>
        <v>-1.2701013960790544E-3</v>
      </c>
      <c r="AD711" s="61">
        <v>811.21743111299998</v>
      </c>
      <c r="AE711" s="61">
        <v>202.804357778</v>
      </c>
      <c r="AF711" s="61">
        <v>589.70773028899998</v>
      </c>
      <c r="AG711" s="61">
        <v>196.56924343</v>
      </c>
      <c r="AH711" s="62">
        <v>8.6999999999999994E-2</v>
      </c>
      <c r="AI711" s="61">
        <v>2249.1859781399999</v>
      </c>
      <c r="AJ711" s="61">
        <v>979.37437604900003</v>
      </c>
      <c r="AK711" s="63">
        <f>AJ711/AI711</f>
        <v>0.43543503541619499</v>
      </c>
      <c r="AL711" s="73">
        <v>116</v>
      </c>
      <c r="AM711" s="74">
        <v>0.615923</v>
      </c>
      <c r="AN711" s="74">
        <v>0.60631999999999997</v>
      </c>
      <c r="AO711" s="76" t="s">
        <v>90</v>
      </c>
      <c r="AP711" s="75">
        <v>1.6440646304300002E-2</v>
      </c>
      <c r="AQ711" s="75">
        <v>4.1577053392300001E-2</v>
      </c>
      <c r="AR711" s="75">
        <v>0.221479218049</v>
      </c>
      <c r="AS711" s="75">
        <v>0.23151557965200001</v>
      </c>
      <c r="AT711" s="75">
        <v>0.244418227963</v>
      </c>
      <c r="AU711" s="75">
        <v>0.21045007360099999</v>
      </c>
      <c r="AV711" s="75">
        <v>3.2320218783800002E-2</v>
      </c>
      <c r="AW711" s="61">
        <v>103</v>
      </c>
      <c r="AX711" s="61">
        <v>90</v>
      </c>
      <c r="AY711" s="61">
        <v>73</v>
      </c>
      <c r="AZ711" s="61">
        <v>72</v>
      </c>
      <c r="BA711" s="61">
        <v>59</v>
      </c>
      <c r="BB711" s="61">
        <f>SUM(AW711:BA711)</f>
        <v>397</v>
      </c>
      <c r="BC711" s="61">
        <f>BA711-AW711</f>
        <v>-44</v>
      </c>
      <c r="BD711" s="62">
        <f>BC711/AW711</f>
        <v>-0.42718446601941745</v>
      </c>
      <c r="BE711" s="67">
        <f>IF(K711&lt;BE$6,1,0)</f>
        <v>1</v>
      </c>
      <c r="BF711" s="67">
        <f>+IF(AND(K711&gt;=BF$5,K711&lt;BF$6),1,0)</f>
        <v>0</v>
      </c>
      <c r="BG711" s="67">
        <f>+IF(AND(K711&gt;=BG$5,K711&lt;BG$6),1,0)</f>
        <v>0</v>
      </c>
      <c r="BH711" s="67">
        <f>+IF(AND(K711&gt;=BH$5,K711&lt;BH$6),1,0)</f>
        <v>0</v>
      </c>
      <c r="BI711" s="67">
        <f>+IF(K711&gt;=BI$6,1,0)</f>
        <v>0</v>
      </c>
      <c r="BJ711" s="67">
        <f>IF(M711&lt;BJ$6,1,0)</f>
        <v>0</v>
      </c>
      <c r="BK711" s="67">
        <f>+IF(AND(M711&gt;=BK$5,M711&lt;BK$6),1,0)</f>
        <v>1</v>
      </c>
      <c r="BL711" s="67">
        <f>+IF(AND(M711&gt;=BL$5,M711&lt;BL$6),1,0)</f>
        <v>0</v>
      </c>
      <c r="BM711" s="67">
        <f>+IF(AND(M711&gt;=BM$5,M711&lt;BM$6),1,0)</f>
        <v>0</v>
      </c>
      <c r="BN711" s="67">
        <f>+IF(M711&gt;=BN$6,1,0)</f>
        <v>0</v>
      </c>
      <c r="BO711" s="67" t="str">
        <f>+IF(M711&gt;=BO$6,"YES","NO")</f>
        <v>NO</v>
      </c>
      <c r="BP711" s="67" t="str">
        <f>+IF(K711&gt;=BP$6,"YES","NO")</f>
        <v>NO</v>
      </c>
      <c r="BQ711" s="67" t="str">
        <f>+IF(ISERROR(VLOOKUP(E711,'[1]Hi Tech List (2020)'!$A$2:$B$84,1,FALSE)),"NO","YES")</f>
        <v>NO</v>
      </c>
      <c r="BR711" s="67" t="str">
        <f>IF(AL711&gt;=BR$6,"YES","NO")</f>
        <v>YES</v>
      </c>
      <c r="BS711" s="67" t="str">
        <f>IF(AB711&gt;BS$6,"YES","NO")</f>
        <v>NO</v>
      </c>
      <c r="BT711" s="67" t="str">
        <f>IF(AC711&gt;BT$6,"YES","NO")</f>
        <v>NO</v>
      </c>
      <c r="BU711" s="67" t="str">
        <f>IF(AD711&gt;BU$6,"YES","NO")</f>
        <v>YES</v>
      </c>
      <c r="BV711" s="67" t="str">
        <f>IF(OR(BS711="YES",BT711="YES",BU711="YES"),"YES","NO")</f>
        <v>YES</v>
      </c>
      <c r="BW711" s="67" t="str">
        <f>+IF(BE711=1,BE$8,IF(BF711=1,BF$8,IF(BG711=1,BG$8,IF(BH711=1,BH$8,BI$8))))</f>
        <v>&lt;$15</v>
      </c>
      <c r="BX711" s="67" t="str">
        <f>+IF(BJ711=1,BJ$8,IF(BK711=1,BK$8,IF(BL711=1,BL$8,IF(BM711=1,BM$8,BN$8))))</f>
        <v>$15-20</v>
      </c>
    </row>
    <row r="712" spans="1:76" ht="25.5" hidden="1" x14ac:dyDescent="0.2">
      <c r="A712" s="77" t="str">
        <f t="shared" si="44"/>
        <v>51-0000</v>
      </c>
      <c r="B712" s="77" t="str">
        <f>VLOOKUP(A712,'[1]2- &amp; 3-digit SOC'!$A$1:$B$121,2,FALSE)</f>
        <v>Production Occupations</v>
      </c>
      <c r="C712" s="77" t="str">
        <f t="shared" si="45"/>
        <v>51-0000 Production Occupations</v>
      </c>
      <c r="D712" s="77" t="str">
        <f t="shared" si="46"/>
        <v>51-9000</v>
      </c>
      <c r="E712" s="77" t="str">
        <f>VLOOKUP(D712,'[1]2- &amp; 3-digit SOC'!$A$1:$B$121,2,FALSE)</f>
        <v>Other Production Occupations</v>
      </c>
      <c r="F712" s="77" t="str">
        <f t="shared" si="47"/>
        <v>51-9000 Other Production Occupations</v>
      </c>
      <c r="G712" s="77" t="s">
        <v>2208</v>
      </c>
      <c r="H712" s="77" t="s">
        <v>2209</v>
      </c>
      <c r="I712" s="77" t="s">
        <v>2210</v>
      </c>
      <c r="J712" s="78" t="str">
        <f>CONCATENATE(H712, " (", R712, ")")</f>
        <v>Adhesive Bonding Machine Operators and Tenders ($34,098)</v>
      </c>
      <c r="K712" s="70">
        <v>10.428184171</v>
      </c>
      <c r="L712" s="70">
        <v>12.9749973213</v>
      </c>
      <c r="M712" s="70">
        <v>16.3931632462</v>
      </c>
      <c r="N712" s="70">
        <v>16.656082661100001</v>
      </c>
      <c r="O712" s="70">
        <v>20.499703231200002</v>
      </c>
      <c r="P712" s="70">
        <v>23.539125525199999</v>
      </c>
      <c r="Q712" s="71">
        <v>34097.779552</v>
      </c>
      <c r="R712" s="71" t="str">
        <f>TEXT(Q712, "$#,###")</f>
        <v>$34,098</v>
      </c>
      <c r="S712" s="68" t="s">
        <v>307</v>
      </c>
      <c r="T712" s="68" t="s">
        <v>8</v>
      </c>
      <c r="U712" s="68" t="s">
        <v>85</v>
      </c>
      <c r="V712" s="61">
        <v>277.72427399100002</v>
      </c>
      <c r="W712" s="61">
        <v>234.03765180799999</v>
      </c>
      <c r="X712" s="61">
        <f>W712-V712</f>
        <v>-43.686622183000026</v>
      </c>
      <c r="Y712" s="72">
        <f>X712/V712</f>
        <v>-0.15730213839506063</v>
      </c>
      <c r="Z712" s="61">
        <v>234.03765180799999</v>
      </c>
      <c r="AA712" s="61">
        <v>238.254426013</v>
      </c>
      <c r="AB712" s="61">
        <f>AA712-Z712</f>
        <v>4.2167742050000072</v>
      </c>
      <c r="AC712" s="72">
        <f>AB712/Z712</f>
        <v>1.8017503476147369E-2</v>
      </c>
      <c r="AD712" s="61">
        <v>100.687229389</v>
      </c>
      <c r="AE712" s="61">
        <v>25.1718073473</v>
      </c>
      <c r="AF712" s="61">
        <v>71.418345239600001</v>
      </c>
      <c r="AG712" s="61">
        <v>23.8061150799</v>
      </c>
      <c r="AH712" s="62">
        <v>0.10100000000000001</v>
      </c>
      <c r="AI712" s="61">
        <v>232.32339238</v>
      </c>
      <c r="AJ712" s="61">
        <v>121.551387096</v>
      </c>
      <c r="AK712" s="63">
        <f>AJ712/AI712</f>
        <v>0.52319908835174178</v>
      </c>
      <c r="AL712" s="73">
        <v>117.7</v>
      </c>
      <c r="AM712" s="74">
        <v>0.63122800000000001</v>
      </c>
      <c r="AN712" s="74">
        <v>0.62824000000000002</v>
      </c>
      <c r="AO712" s="76" t="s">
        <v>90</v>
      </c>
      <c r="AP712" s="76" t="s">
        <v>90</v>
      </c>
      <c r="AQ712" s="76" t="s">
        <v>90</v>
      </c>
      <c r="AR712" s="75">
        <v>0.21611251752399999</v>
      </c>
      <c r="AS712" s="75">
        <v>0.212732373216</v>
      </c>
      <c r="AT712" s="75">
        <v>0.22393990604</v>
      </c>
      <c r="AU712" s="75">
        <v>0.21653252530100001</v>
      </c>
      <c r="AV712" s="75">
        <v>5.8922718960600001E-2</v>
      </c>
      <c r="AW712" s="61">
        <v>0</v>
      </c>
      <c r="AX712" s="61">
        <v>0</v>
      </c>
      <c r="AY712" s="61">
        <v>0</v>
      </c>
      <c r="AZ712" s="61">
        <v>0</v>
      </c>
      <c r="BA712" s="61">
        <v>0</v>
      </c>
      <c r="BB712" s="61">
        <f>SUM(AW712:BA712)</f>
        <v>0</v>
      </c>
      <c r="BC712" s="61">
        <f>BA712-AW712</f>
        <v>0</v>
      </c>
      <c r="BD712" s="62">
        <v>0</v>
      </c>
      <c r="BE712" s="67">
        <f>IF(K712&lt;BE$6,1,0)</f>
        <v>1</v>
      </c>
      <c r="BF712" s="67">
        <f>+IF(AND(K712&gt;=BF$5,K712&lt;BF$6),1,0)</f>
        <v>0</v>
      </c>
      <c r="BG712" s="67">
        <f>+IF(AND(K712&gt;=BG$5,K712&lt;BG$6),1,0)</f>
        <v>0</v>
      </c>
      <c r="BH712" s="67">
        <f>+IF(AND(K712&gt;=BH$5,K712&lt;BH$6),1,0)</f>
        <v>0</v>
      </c>
      <c r="BI712" s="67">
        <f>+IF(K712&gt;=BI$6,1,0)</f>
        <v>0</v>
      </c>
      <c r="BJ712" s="67">
        <f>IF(M712&lt;BJ$6,1,0)</f>
        <v>0</v>
      </c>
      <c r="BK712" s="67">
        <f>+IF(AND(M712&gt;=BK$5,M712&lt;BK$6),1,0)</f>
        <v>1</v>
      </c>
      <c r="BL712" s="67">
        <f>+IF(AND(M712&gt;=BL$5,M712&lt;BL$6),1,0)</f>
        <v>0</v>
      </c>
      <c r="BM712" s="67">
        <f>+IF(AND(M712&gt;=BM$5,M712&lt;BM$6),1,0)</f>
        <v>0</v>
      </c>
      <c r="BN712" s="67">
        <f>+IF(M712&gt;=BN$6,1,0)</f>
        <v>0</v>
      </c>
      <c r="BO712" s="67" t="str">
        <f>+IF(M712&gt;=BO$6,"YES","NO")</f>
        <v>NO</v>
      </c>
      <c r="BP712" s="67" t="str">
        <f>+IF(K712&gt;=BP$6,"YES","NO")</f>
        <v>NO</v>
      </c>
      <c r="BQ712" s="67" t="str">
        <f>+IF(ISERROR(VLOOKUP(E712,'[1]Hi Tech List (2020)'!$A$2:$B$84,1,FALSE)),"NO","YES")</f>
        <v>NO</v>
      </c>
      <c r="BR712" s="67" t="str">
        <f>IF(AL712&gt;=BR$6,"YES","NO")</f>
        <v>YES</v>
      </c>
      <c r="BS712" s="67" t="str">
        <f>IF(AB712&gt;BS$6,"YES","NO")</f>
        <v>NO</v>
      </c>
      <c r="BT712" s="67" t="str">
        <f>IF(AC712&gt;BT$6,"YES","NO")</f>
        <v>NO</v>
      </c>
      <c r="BU712" s="67" t="str">
        <f>IF(AD712&gt;BU$6,"YES","NO")</f>
        <v>YES</v>
      </c>
      <c r="BV712" s="67" t="str">
        <f>IF(OR(BS712="YES",BT712="YES",BU712="YES"),"YES","NO")</f>
        <v>YES</v>
      </c>
      <c r="BW712" s="67" t="str">
        <f>+IF(BE712=1,BE$8,IF(BF712=1,BF$8,IF(BG712=1,BG$8,IF(BH712=1,BH$8,BI$8))))</f>
        <v>&lt;$15</v>
      </c>
      <c r="BX712" s="67" t="str">
        <f>+IF(BJ712=1,BJ$8,IF(BK712=1,BK$8,IF(BL712=1,BL$8,IF(BM712=1,BM$8,BN$8))))</f>
        <v>$15-20</v>
      </c>
    </row>
    <row r="713" spans="1:76" ht="25.5" hidden="1" x14ac:dyDescent="0.2">
      <c r="A713" s="77" t="str">
        <f t="shared" ref="A713:A764" si="48">CONCATENATE(LEFT(G713, 3), "0000")</f>
        <v>51-0000</v>
      </c>
      <c r="B713" s="77" t="str">
        <f>VLOOKUP(A713,'[1]2- &amp; 3-digit SOC'!$A$1:$B$121,2,FALSE)</f>
        <v>Production Occupations</v>
      </c>
      <c r="C713" s="77" t="str">
        <f t="shared" ref="C713:C764" si="49">CONCATENATE(A713, " ",B713)</f>
        <v>51-0000 Production Occupations</v>
      </c>
      <c r="D713" s="77" t="str">
        <f t="shared" ref="D713:D764" si="50">CONCATENATE(LEFT(G713, 4), "000")</f>
        <v>51-9000</v>
      </c>
      <c r="E713" s="77" t="str">
        <f>VLOOKUP(D713,'[1]2- &amp; 3-digit SOC'!$A$1:$B$121,2,FALSE)</f>
        <v>Other Production Occupations</v>
      </c>
      <c r="F713" s="77" t="str">
        <f t="shared" ref="F713:F764" si="51">CONCATENATE(D713, " ",E713)</f>
        <v>51-9000 Other Production Occupations</v>
      </c>
      <c r="G713" s="77" t="s">
        <v>2211</v>
      </c>
      <c r="H713" s="77" t="s">
        <v>2212</v>
      </c>
      <c r="I713" s="77" t="s">
        <v>2213</v>
      </c>
      <c r="J713" s="78" t="str">
        <f>CONCATENATE(H713, " (", R713, ")")</f>
        <v>Cleaning, Washing, and Metal Pickling Equipment Operators and Tenders ($29,056)</v>
      </c>
      <c r="K713" s="70">
        <v>10.108557062699999</v>
      </c>
      <c r="L713" s="70">
        <v>12.093949067500001</v>
      </c>
      <c r="M713" s="70">
        <v>13.969011758200001</v>
      </c>
      <c r="N713" s="70">
        <v>14.543245556</v>
      </c>
      <c r="O713" s="70">
        <v>16.610722461200002</v>
      </c>
      <c r="P713" s="70">
        <v>19.424641854800001</v>
      </c>
      <c r="Q713" s="71">
        <v>29055.544457100001</v>
      </c>
      <c r="R713" s="71" t="str">
        <f>TEXT(Q713, "$#,###")</f>
        <v>$29,056</v>
      </c>
      <c r="S713" s="68" t="s">
        <v>307</v>
      </c>
      <c r="T713" s="68" t="s">
        <v>8</v>
      </c>
      <c r="U713" s="68" t="s">
        <v>85</v>
      </c>
      <c r="V713" s="61">
        <v>692.598159818</v>
      </c>
      <c r="W713" s="61">
        <v>637.874980489</v>
      </c>
      <c r="X713" s="61">
        <f>W713-V713</f>
        <v>-54.723179329000004</v>
      </c>
      <c r="Y713" s="72">
        <f>X713/V713</f>
        <v>-7.9011441993117756E-2</v>
      </c>
      <c r="Z713" s="61">
        <v>637.874980489</v>
      </c>
      <c r="AA713" s="61">
        <v>660.88273453700003</v>
      </c>
      <c r="AB713" s="61">
        <f>AA713-Z713</f>
        <v>23.007754048000038</v>
      </c>
      <c r="AC713" s="72">
        <f>AB713/Z713</f>
        <v>3.6069378407602867E-2</v>
      </c>
      <c r="AD713" s="61">
        <v>388.96665840899999</v>
      </c>
      <c r="AE713" s="61">
        <v>97.241664602200004</v>
      </c>
      <c r="AF713" s="61">
        <v>271.77953750199998</v>
      </c>
      <c r="AG713" s="61">
        <v>90.593179167299994</v>
      </c>
      <c r="AH713" s="62">
        <v>0.14000000000000001</v>
      </c>
      <c r="AI713" s="61">
        <v>624.67485205900005</v>
      </c>
      <c r="AJ713" s="61">
        <v>574.45058584900005</v>
      </c>
      <c r="AK713" s="63">
        <f>AJ713/AI713</f>
        <v>0.91959934669299548</v>
      </c>
      <c r="AL713" s="73">
        <v>118.3</v>
      </c>
      <c r="AM713" s="74">
        <v>1.3953089999999999</v>
      </c>
      <c r="AN713" s="74">
        <v>1.390666</v>
      </c>
      <c r="AO713" s="76" t="s">
        <v>90</v>
      </c>
      <c r="AP713" s="75">
        <v>3.2510131513899997E-2</v>
      </c>
      <c r="AQ713" s="75">
        <v>5.0128080151699998E-2</v>
      </c>
      <c r="AR713" s="75">
        <v>0.21336669924900001</v>
      </c>
      <c r="AS713" s="75">
        <v>0.23250531811799999</v>
      </c>
      <c r="AT713" s="75">
        <v>0.23860813712100001</v>
      </c>
      <c r="AU713" s="75">
        <v>0.18148880445500001</v>
      </c>
      <c r="AV713" s="75">
        <v>4.5239966908900003E-2</v>
      </c>
      <c r="AW713" s="61">
        <v>0</v>
      </c>
      <c r="AX713" s="61">
        <v>0</v>
      </c>
      <c r="AY713" s="61">
        <v>0</v>
      </c>
      <c r="AZ713" s="61">
        <v>0</v>
      </c>
      <c r="BA713" s="61">
        <v>0</v>
      </c>
      <c r="BB713" s="61">
        <f>SUM(AW713:BA713)</f>
        <v>0</v>
      </c>
      <c r="BC713" s="61">
        <f>BA713-AW713</f>
        <v>0</v>
      </c>
      <c r="BD713" s="62">
        <v>0</v>
      </c>
      <c r="BE713" s="67">
        <f>IF(K713&lt;BE$6,1,0)</f>
        <v>1</v>
      </c>
      <c r="BF713" s="67">
        <f>+IF(AND(K713&gt;=BF$5,K713&lt;BF$6),1,0)</f>
        <v>0</v>
      </c>
      <c r="BG713" s="67">
        <f>+IF(AND(K713&gt;=BG$5,K713&lt;BG$6),1,0)</f>
        <v>0</v>
      </c>
      <c r="BH713" s="67">
        <f>+IF(AND(K713&gt;=BH$5,K713&lt;BH$6),1,0)</f>
        <v>0</v>
      </c>
      <c r="BI713" s="67">
        <f>+IF(K713&gt;=BI$6,1,0)</f>
        <v>0</v>
      </c>
      <c r="BJ713" s="67">
        <f>IF(M713&lt;BJ$6,1,0)</f>
        <v>1</v>
      </c>
      <c r="BK713" s="67">
        <f>+IF(AND(M713&gt;=BK$5,M713&lt;BK$6),1,0)</f>
        <v>0</v>
      </c>
      <c r="BL713" s="67">
        <f>+IF(AND(M713&gt;=BL$5,M713&lt;BL$6),1,0)</f>
        <v>0</v>
      </c>
      <c r="BM713" s="67">
        <f>+IF(AND(M713&gt;=BM$5,M713&lt;BM$6),1,0)</f>
        <v>0</v>
      </c>
      <c r="BN713" s="67">
        <f>+IF(M713&gt;=BN$6,1,0)</f>
        <v>0</v>
      </c>
      <c r="BO713" s="67" t="str">
        <f>+IF(M713&gt;=BO$6,"YES","NO")</f>
        <v>NO</v>
      </c>
      <c r="BP713" s="67" t="str">
        <f>+IF(K713&gt;=BP$6,"YES","NO")</f>
        <v>NO</v>
      </c>
      <c r="BQ713" s="67" t="str">
        <f>+IF(ISERROR(VLOOKUP(E713,'[1]Hi Tech List (2020)'!$A$2:$B$84,1,FALSE)),"NO","YES")</f>
        <v>NO</v>
      </c>
      <c r="BR713" s="67" t="str">
        <f>IF(AL713&gt;=BR$6,"YES","NO")</f>
        <v>YES</v>
      </c>
      <c r="BS713" s="67" t="str">
        <f>IF(AB713&gt;BS$6,"YES","NO")</f>
        <v>NO</v>
      </c>
      <c r="BT713" s="67" t="str">
        <f>IF(AC713&gt;BT$6,"YES","NO")</f>
        <v>NO</v>
      </c>
      <c r="BU713" s="67" t="str">
        <f>IF(AD713&gt;BU$6,"YES","NO")</f>
        <v>YES</v>
      </c>
      <c r="BV713" s="67" t="str">
        <f>IF(OR(BS713="YES",BT713="YES",BU713="YES"),"YES","NO")</f>
        <v>YES</v>
      </c>
      <c r="BW713" s="67" t="str">
        <f>+IF(BE713=1,BE$8,IF(BF713=1,BF$8,IF(BG713=1,BG$8,IF(BH713=1,BH$8,BI$8))))</f>
        <v>&lt;$15</v>
      </c>
      <c r="BX713" s="67" t="str">
        <f>+IF(BJ713=1,BJ$8,IF(BK713=1,BK$8,IF(BL713=1,BL$8,IF(BM713=1,BM$8,BN$8))))</f>
        <v>&lt;$15</v>
      </c>
    </row>
    <row r="714" spans="1:76" ht="25.5" hidden="1" x14ac:dyDescent="0.2">
      <c r="A714" s="77" t="str">
        <f t="shared" si="48"/>
        <v>51-0000</v>
      </c>
      <c r="B714" s="77" t="str">
        <f>VLOOKUP(A714,'[1]2- &amp; 3-digit SOC'!$A$1:$B$121,2,FALSE)</f>
        <v>Production Occupations</v>
      </c>
      <c r="C714" s="77" t="str">
        <f t="shared" si="49"/>
        <v>51-0000 Production Occupations</v>
      </c>
      <c r="D714" s="77" t="str">
        <f t="shared" si="50"/>
        <v>51-9000</v>
      </c>
      <c r="E714" s="77" t="str">
        <f>VLOOKUP(D714,'[1]2- &amp; 3-digit SOC'!$A$1:$B$121,2,FALSE)</f>
        <v>Other Production Occupations</v>
      </c>
      <c r="F714" s="77" t="str">
        <f t="shared" si="51"/>
        <v>51-9000 Other Production Occupations</v>
      </c>
      <c r="G714" s="77" t="s">
        <v>2214</v>
      </c>
      <c r="H714" s="77" t="s">
        <v>2215</v>
      </c>
      <c r="I714" s="77" t="s">
        <v>2216</v>
      </c>
      <c r="J714" s="78" t="str">
        <f>CONCATENATE(H714, " (", R714, ")")</f>
        <v>Cooling and Freezing Equipment Operators and Tenders ($38,723)</v>
      </c>
      <c r="K714" s="70">
        <v>12.376378535400001</v>
      </c>
      <c r="L714" s="70">
        <v>15.0980224456</v>
      </c>
      <c r="M714" s="70">
        <v>18.6167254488</v>
      </c>
      <c r="N714" s="70">
        <v>19.037510344800001</v>
      </c>
      <c r="O714" s="70">
        <v>23.729445376299999</v>
      </c>
      <c r="P714" s="70">
        <v>27.074363157800001</v>
      </c>
      <c r="Q714" s="71">
        <v>38722.7889335</v>
      </c>
      <c r="R714" s="71" t="str">
        <f>TEXT(Q714, "$#,###")</f>
        <v>$38,723</v>
      </c>
      <c r="S714" s="68" t="s">
        <v>307</v>
      </c>
      <c r="T714" s="68" t="s">
        <v>8</v>
      </c>
      <c r="U714" s="68" t="s">
        <v>85</v>
      </c>
      <c r="V714" s="61">
        <v>342.634974898</v>
      </c>
      <c r="W714" s="61">
        <v>506.47584401699999</v>
      </c>
      <c r="X714" s="61">
        <f>W714-V714</f>
        <v>163.84086911899999</v>
      </c>
      <c r="Y714" s="72">
        <f>X714/V714</f>
        <v>0.47817905678710776</v>
      </c>
      <c r="Z714" s="61">
        <v>506.47584401699999</v>
      </c>
      <c r="AA714" s="61">
        <v>525.94348100800005</v>
      </c>
      <c r="AB714" s="61">
        <f>AA714-Z714</f>
        <v>19.467636991000063</v>
      </c>
      <c r="AC714" s="72">
        <f>AB714/Z714</f>
        <v>3.8437444195949903E-2</v>
      </c>
      <c r="AD714" s="61">
        <v>228.499975423</v>
      </c>
      <c r="AE714" s="61">
        <v>57.124993855699998</v>
      </c>
      <c r="AF714" s="61">
        <v>154.310357821</v>
      </c>
      <c r="AG714" s="61">
        <v>51.4367859404</v>
      </c>
      <c r="AH714" s="62">
        <v>0.1</v>
      </c>
      <c r="AI714" s="61">
        <v>493.18080766700001</v>
      </c>
      <c r="AJ714" s="61">
        <v>290.76749855200001</v>
      </c>
      <c r="AK714" s="63">
        <f>AJ714/AI714</f>
        <v>0.58957585946517355</v>
      </c>
      <c r="AL714" s="73">
        <v>117.6</v>
      </c>
      <c r="AM714" s="74">
        <v>2.058433</v>
      </c>
      <c r="AN714" s="74">
        <v>2.0344899999999999</v>
      </c>
      <c r="AO714" s="76" t="s">
        <v>90</v>
      </c>
      <c r="AP714" s="75">
        <v>3.2423263349000003E-2</v>
      </c>
      <c r="AQ714" s="75">
        <v>4.9803610465499998E-2</v>
      </c>
      <c r="AR714" s="75">
        <v>0.22231346685700001</v>
      </c>
      <c r="AS714" s="75">
        <v>0.23794704711799999</v>
      </c>
      <c r="AT714" s="75">
        <v>0.23622792051200001</v>
      </c>
      <c r="AU714" s="75">
        <v>0.17220384721900001</v>
      </c>
      <c r="AV714" s="75">
        <v>4.18248381934E-2</v>
      </c>
      <c r="AW714" s="61">
        <v>0</v>
      </c>
      <c r="AX714" s="61">
        <v>0</v>
      </c>
      <c r="AY714" s="61">
        <v>0</v>
      </c>
      <c r="AZ714" s="61">
        <v>0</v>
      </c>
      <c r="BA714" s="61">
        <v>0</v>
      </c>
      <c r="BB714" s="61">
        <f>SUM(AW714:BA714)</f>
        <v>0</v>
      </c>
      <c r="BC714" s="61">
        <f>BA714-AW714</f>
        <v>0</v>
      </c>
      <c r="BD714" s="62">
        <v>0</v>
      </c>
      <c r="BE714" s="67">
        <f>IF(K714&lt;BE$6,1,0)</f>
        <v>1</v>
      </c>
      <c r="BF714" s="67">
        <f>+IF(AND(K714&gt;=BF$5,K714&lt;BF$6),1,0)</f>
        <v>0</v>
      </c>
      <c r="BG714" s="67">
        <f>+IF(AND(K714&gt;=BG$5,K714&lt;BG$6),1,0)</f>
        <v>0</v>
      </c>
      <c r="BH714" s="67">
        <f>+IF(AND(K714&gt;=BH$5,K714&lt;BH$6),1,0)</f>
        <v>0</v>
      </c>
      <c r="BI714" s="67">
        <f>+IF(K714&gt;=BI$6,1,0)</f>
        <v>0</v>
      </c>
      <c r="BJ714" s="67">
        <f>IF(M714&lt;BJ$6,1,0)</f>
        <v>0</v>
      </c>
      <c r="BK714" s="67">
        <f>+IF(AND(M714&gt;=BK$5,M714&lt;BK$6),1,0)</f>
        <v>1</v>
      </c>
      <c r="BL714" s="67">
        <f>+IF(AND(M714&gt;=BL$5,M714&lt;BL$6),1,0)</f>
        <v>0</v>
      </c>
      <c r="BM714" s="67">
        <f>+IF(AND(M714&gt;=BM$5,M714&lt;BM$6),1,0)</f>
        <v>0</v>
      </c>
      <c r="BN714" s="67">
        <f>+IF(M714&gt;=BN$6,1,0)</f>
        <v>0</v>
      </c>
      <c r="BO714" s="67" t="str">
        <f>+IF(M714&gt;=BO$6,"YES","NO")</f>
        <v>NO</v>
      </c>
      <c r="BP714" s="67" t="str">
        <f>+IF(K714&gt;=BP$6,"YES","NO")</f>
        <v>NO</v>
      </c>
      <c r="BQ714" s="67" t="str">
        <f>+IF(ISERROR(VLOOKUP(E714,'[1]Hi Tech List (2020)'!$A$2:$B$84,1,FALSE)),"NO","YES")</f>
        <v>NO</v>
      </c>
      <c r="BR714" s="67" t="str">
        <f>IF(AL714&gt;=BR$6,"YES","NO")</f>
        <v>YES</v>
      </c>
      <c r="BS714" s="67" t="str">
        <f>IF(AB714&gt;BS$6,"YES","NO")</f>
        <v>NO</v>
      </c>
      <c r="BT714" s="67" t="str">
        <f>IF(AC714&gt;BT$6,"YES","NO")</f>
        <v>NO</v>
      </c>
      <c r="BU714" s="67" t="str">
        <f>IF(AD714&gt;BU$6,"YES","NO")</f>
        <v>YES</v>
      </c>
      <c r="BV714" s="67" t="str">
        <f>IF(OR(BS714="YES",BT714="YES",BU714="YES"),"YES","NO")</f>
        <v>YES</v>
      </c>
      <c r="BW714" s="67" t="str">
        <f>+IF(BE714=1,BE$8,IF(BF714=1,BF$8,IF(BG714=1,BG$8,IF(BH714=1,BH$8,BI$8))))</f>
        <v>&lt;$15</v>
      </c>
      <c r="BX714" s="67" t="str">
        <f>+IF(BJ714=1,BJ$8,IF(BK714=1,BK$8,IF(BL714=1,BL$8,IF(BM714=1,BM$8,BN$8))))</f>
        <v>$15-20</v>
      </c>
    </row>
    <row r="715" spans="1:76" hidden="1" x14ac:dyDescent="0.2">
      <c r="A715" s="77" t="str">
        <f t="shared" si="48"/>
        <v>51-0000</v>
      </c>
      <c r="B715" s="77" t="str">
        <f>VLOOKUP(A715,'[1]2- &amp; 3-digit SOC'!$A$1:$B$121,2,FALSE)</f>
        <v>Production Occupations</v>
      </c>
      <c r="C715" s="77" t="str">
        <f t="shared" si="49"/>
        <v>51-0000 Production Occupations</v>
      </c>
      <c r="D715" s="77" t="str">
        <f t="shared" si="50"/>
        <v>51-9000</v>
      </c>
      <c r="E715" s="77" t="str">
        <f>VLOOKUP(D715,'[1]2- &amp; 3-digit SOC'!$A$1:$B$121,2,FALSE)</f>
        <v>Other Production Occupations</v>
      </c>
      <c r="F715" s="77" t="str">
        <f t="shared" si="51"/>
        <v>51-9000 Other Production Occupations</v>
      </c>
      <c r="G715" s="77" t="s">
        <v>2217</v>
      </c>
      <c r="H715" s="77" t="s">
        <v>2218</v>
      </c>
      <c r="I715" s="77" t="s">
        <v>2219</v>
      </c>
      <c r="J715" s="78" t="str">
        <f>CONCATENATE(H715, " (", R715, ")")</f>
        <v>Etchers and Engravers ($21,673)</v>
      </c>
      <c r="K715" s="70">
        <v>7.8928112626500004</v>
      </c>
      <c r="L715" s="70">
        <v>8.7729688860199992</v>
      </c>
      <c r="M715" s="70">
        <v>10.4196551643</v>
      </c>
      <c r="N715" s="70">
        <v>12.159343374500001</v>
      </c>
      <c r="O715" s="70">
        <v>13.448357983599999</v>
      </c>
      <c r="P715" s="70">
        <v>19.188643381599999</v>
      </c>
      <c r="Q715" s="71">
        <v>21672.882741699999</v>
      </c>
      <c r="R715" s="71" t="str">
        <f>TEXT(Q715, "$#,###")</f>
        <v>$21,673</v>
      </c>
      <c r="S715" s="68" t="s">
        <v>307</v>
      </c>
      <c r="T715" s="68" t="s">
        <v>8</v>
      </c>
      <c r="U715" s="68" t="s">
        <v>85</v>
      </c>
      <c r="V715" s="61">
        <v>434.870462981</v>
      </c>
      <c r="W715" s="61">
        <v>507.73395104399998</v>
      </c>
      <c r="X715" s="61">
        <f>W715-V715</f>
        <v>72.863488062999977</v>
      </c>
      <c r="Y715" s="72">
        <f>X715/V715</f>
        <v>0.16755216614052601</v>
      </c>
      <c r="Z715" s="61">
        <v>507.73395104399998</v>
      </c>
      <c r="AA715" s="61">
        <v>513.47038139599999</v>
      </c>
      <c r="AB715" s="61">
        <f>AA715-Z715</f>
        <v>5.7364303520000135</v>
      </c>
      <c r="AC715" s="72">
        <f>AB715/Z715</f>
        <v>1.1298102756778021E-2</v>
      </c>
      <c r="AD715" s="61">
        <v>235.67965118800001</v>
      </c>
      <c r="AE715" s="61">
        <v>58.9199127969</v>
      </c>
      <c r="AF715" s="61">
        <v>168.30035020400001</v>
      </c>
      <c r="AG715" s="61">
        <v>56.1001167346</v>
      </c>
      <c r="AH715" s="62">
        <v>0.11</v>
      </c>
      <c r="AI715" s="61">
        <v>504.23070819899999</v>
      </c>
      <c r="AJ715" s="61">
        <v>394.25903906500002</v>
      </c>
      <c r="AK715" s="63">
        <f>AJ715/AI715</f>
        <v>0.78190207905663989</v>
      </c>
      <c r="AL715" s="73">
        <v>113.4</v>
      </c>
      <c r="AM715" s="74">
        <v>1.727198</v>
      </c>
      <c r="AN715" s="74">
        <v>1.725935</v>
      </c>
      <c r="AO715" s="76" t="s">
        <v>90</v>
      </c>
      <c r="AP715" s="75">
        <v>3.0934687277900001E-2</v>
      </c>
      <c r="AQ715" s="75">
        <v>4.7375560414700001E-2</v>
      </c>
      <c r="AR715" s="75">
        <v>0.19666986599299999</v>
      </c>
      <c r="AS715" s="75">
        <v>0.14773552646999999</v>
      </c>
      <c r="AT715" s="75">
        <v>0.20877343861600001</v>
      </c>
      <c r="AU715" s="75">
        <v>0.24914724185500001</v>
      </c>
      <c r="AV715" s="75">
        <v>0.10664593669399999</v>
      </c>
      <c r="AW715" s="61">
        <v>0</v>
      </c>
      <c r="AX715" s="61">
        <v>0</v>
      </c>
      <c r="AY715" s="61">
        <v>0</v>
      </c>
      <c r="AZ715" s="61">
        <v>0</v>
      </c>
      <c r="BA715" s="61">
        <v>0</v>
      </c>
      <c r="BB715" s="61">
        <f>SUM(AW715:BA715)</f>
        <v>0</v>
      </c>
      <c r="BC715" s="61">
        <f>BA715-AW715</f>
        <v>0</v>
      </c>
      <c r="BD715" s="62">
        <v>0</v>
      </c>
      <c r="BE715" s="67">
        <f>IF(K715&lt;BE$6,1,0)</f>
        <v>1</v>
      </c>
      <c r="BF715" s="67">
        <f>+IF(AND(K715&gt;=BF$5,K715&lt;BF$6),1,0)</f>
        <v>0</v>
      </c>
      <c r="BG715" s="67">
        <f>+IF(AND(K715&gt;=BG$5,K715&lt;BG$6),1,0)</f>
        <v>0</v>
      </c>
      <c r="BH715" s="67">
        <f>+IF(AND(K715&gt;=BH$5,K715&lt;BH$6),1,0)</f>
        <v>0</v>
      </c>
      <c r="BI715" s="67">
        <f>+IF(K715&gt;=BI$6,1,0)</f>
        <v>0</v>
      </c>
      <c r="BJ715" s="67">
        <f>IF(M715&lt;BJ$6,1,0)</f>
        <v>1</v>
      </c>
      <c r="BK715" s="67">
        <f>+IF(AND(M715&gt;=BK$5,M715&lt;BK$6),1,0)</f>
        <v>0</v>
      </c>
      <c r="BL715" s="67">
        <f>+IF(AND(M715&gt;=BL$5,M715&lt;BL$6),1,0)</f>
        <v>0</v>
      </c>
      <c r="BM715" s="67">
        <f>+IF(AND(M715&gt;=BM$5,M715&lt;BM$6),1,0)</f>
        <v>0</v>
      </c>
      <c r="BN715" s="67">
        <f>+IF(M715&gt;=BN$6,1,0)</f>
        <v>0</v>
      </c>
      <c r="BO715" s="67" t="str">
        <f>+IF(M715&gt;=BO$6,"YES","NO")</f>
        <v>NO</v>
      </c>
      <c r="BP715" s="67" t="str">
        <f>+IF(K715&gt;=BP$6,"YES","NO")</f>
        <v>NO</v>
      </c>
      <c r="BQ715" s="67" t="str">
        <f>+IF(ISERROR(VLOOKUP(E715,'[1]Hi Tech List (2020)'!$A$2:$B$84,1,FALSE)),"NO","YES")</f>
        <v>NO</v>
      </c>
      <c r="BR715" s="67" t="str">
        <f>IF(AL715&gt;=BR$6,"YES","NO")</f>
        <v>YES</v>
      </c>
      <c r="BS715" s="67" t="str">
        <f>IF(AB715&gt;BS$6,"YES","NO")</f>
        <v>NO</v>
      </c>
      <c r="BT715" s="67" t="str">
        <f>IF(AC715&gt;BT$6,"YES","NO")</f>
        <v>NO</v>
      </c>
      <c r="BU715" s="67" t="str">
        <f>IF(AD715&gt;BU$6,"YES","NO")</f>
        <v>YES</v>
      </c>
      <c r="BV715" s="67" t="str">
        <f>IF(OR(BS715="YES",BT715="YES",BU715="YES"),"YES","NO")</f>
        <v>YES</v>
      </c>
      <c r="BW715" s="67" t="str">
        <f>+IF(BE715=1,BE$8,IF(BF715=1,BF$8,IF(BG715=1,BG$8,IF(BH715=1,BH$8,BI$8))))</f>
        <v>&lt;$15</v>
      </c>
      <c r="BX715" s="67" t="str">
        <f>+IF(BJ715=1,BJ$8,IF(BK715=1,BK$8,IF(BL715=1,BL$8,IF(BM715=1,BM$8,BN$8))))</f>
        <v>&lt;$15</v>
      </c>
    </row>
    <row r="716" spans="1:76" ht="25.5" hidden="1" x14ac:dyDescent="0.2">
      <c r="A716" s="77" t="str">
        <f t="shared" si="48"/>
        <v>51-0000</v>
      </c>
      <c r="B716" s="77" t="str">
        <f>VLOOKUP(A716,'[1]2- &amp; 3-digit SOC'!$A$1:$B$121,2,FALSE)</f>
        <v>Production Occupations</v>
      </c>
      <c r="C716" s="77" t="str">
        <f t="shared" si="49"/>
        <v>51-0000 Production Occupations</v>
      </c>
      <c r="D716" s="77" t="str">
        <f t="shared" si="50"/>
        <v>51-9000</v>
      </c>
      <c r="E716" s="77" t="str">
        <f>VLOOKUP(D716,'[1]2- &amp; 3-digit SOC'!$A$1:$B$121,2,FALSE)</f>
        <v>Other Production Occupations</v>
      </c>
      <c r="F716" s="77" t="str">
        <f t="shared" si="51"/>
        <v>51-9000 Other Production Occupations</v>
      </c>
      <c r="G716" s="77" t="s">
        <v>2220</v>
      </c>
      <c r="H716" s="77" t="s">
        <v>2221</v>
      </c>
      <c r="I716" s="77" t="s">
        <v>2222</v>
      </c>
      <c r="J716" s="78" t="str">
        <f>CONCATENATE(H716, " (", R716, ")")</f>
        <v>Molders, Shapers, and Casters, Except Metal and Plastic ($27,790)</v>
      </c>
      <c r="K716" s="70">
        <v>9.768846366</v>
      </c>
      <c r="L716" s="70">
        <v>11.474338657800001</v>
      </c>
      <c r="M716" s="70">
        <v>13.3606362262</v>
      </c>
      <c r="N716" s="70">
        <v>14.7690962709</v>
      </c>
      <c r="O716" s="70">
        <v>15.5661890088</v>
      </c>
      <c r="P716" s="70">
        <v>21.713781260800001</v>
      </c>
      <c r="Q716" s="71">
        <v>27790.123350499998</v>
      </c>
      <c r="R716" s="71" t="str">
        <f>TEXT(Q716, "$#,###")</f>
        <v>$27,790</v>
      </c>
      <c r="S716" s="68" t="s">
        <v>307</v>
      </c>
      <c r="T716" s="68" t="s">
        <v>8</v>
      </c>
      <c r="U716" s="68" t="s">
        <v>648</v>
      </c>
      <c r="V716" s="61">
        <v>1150.95205321</v>
      </c>
      <c r="W716" s="61">
        <v>1276.9030398699999</v>
      </c>
      <c r="X716" s="61">
        <f>W716-V716</f>
        <v>125.9509866599999</v>
      </c>
      <c r="Y716" s="72">
        <f>X716/V716</f>
        <v>0.10943200136680166</v>
      </c>
      <c r="Z716" s="61">
        <v>1276.9030398699999</v>
      </c>
      <c r="AA716" s="61">
        <v>1282.5383060700001</v>
      </c>
      <c r="AB716" s="61">
        <f>AA716-Z716</f>
        <v>5.6352662000001601</v>
      </c>
      <c r="AC716" s="72">
        <f>AB716/Z716</f>
        <v>4.4132295280414399E-3</v>
      </c>
      <c r="AD716" s="61">
        <v>527.97621619500001</v>
      </c>
      <c r="AE716" s="61">
        <v>131.994054049</v>
      </c>
      <c r="AF716" s="61">
        <v>380.51555720699997</v>
      </c>
      <c r="AG716" s="61">
        <v>126.838519069</v>
      </c>
      <c r="AH716" s="62">
        <v>9.9000000000000005E-2</v>
      </c>
      <c r="AI716" s="61">
        <v>1269.15390748</v>
      </c>
      <c r="AJ716" s="61">
        <v>756.53697580400001</v>
      </c>
      <c r="AK716" s="63">
        <f>AJ716/AI716</f>
        <v>0.59609553368208956</v>
      </c>
      <c r="AL716" s="73">
        <v>121</v>
      </c>
      <c r="AM716" s="74">
        <v>1.0402469999999999</v>
      </c>
      <c r="AN716" s="74">
        <v>1.027018</v>
      </c>
      <c r="AO716" s="76" t="s">
        <v>90</v>
      </c>
      <c r="AP716" s="75">
        <v>2.3095656045799998E-2</v>
      </c>
      <c r="AQ716" s="75">
        <v>3.3767893308499997E-2</v>
      </c>
      <c r="AR716" s="75">
        <v>0.227939391592</v>
      </c>
      <c r="AS716" s="75">
        <v>0.25735260784899999</v>
      </c>
      <c r="AT716" s="75">
        <v>0.228227226575</v>
      </c>
      <c r="AU716" s="75">
        <v>0.173286518325</v>
      </c>
      <c r="AV716" s="75">
        <v>5.2161816857599998E-2</v>
      </c>
      <c r="AW716" s="61">
        <v>0</v>
      </c>
      <c r="AX716" s="61">
        <v>0</v>
      </c>
      <c r="AY716" s="61">
        <v>0</v>
      </c>
      <c r="AZ716" s="61">
        <v>0</v>
      </c>
      <c r="BA716" s="61">
        <v>0</v>
      </c>
      <c r="BB716" s="61">
        <f>SUM(AW716:BA716)</f>
        <v>0</v>
      </c>
      <c r="BC716" s="61">
        <f>BA716-AW716</f>
        <v>0</v>
      </c>
      <c r="BD716" s="62">
        <v>0</v>
      </c>
      <c r="BE716" s="67">
        <f>IF(K716&lt;BE$6,1,0)</f>
        <v>1</v>
      </c>
      <c r="BF716" s="67">
        <f>+IF(AND(K716&gt;=BF$5,K716&lt;BF$6),1,0)</f>
        <v>0</v>
      </c>
      <c r="BG716" s="67">
        <f>+IF(AND(K716&gt;=BG$5,K716&lt;BG$6),1,0)</f>
        <v>0</v>
      </c>
      <c r="BH716" s="67">
        <f>+IF(AND(K716&gt;=BH$5,K716&lt;BH$6),1,0)</f>
        <v>0</v>
      </c>
      <c r="BI716" s="67">
        <f>+IF(K716&gt;=BI$6,1,0)</f>
        <v>0</v>
      </c>
      <c r="BJ716" s="67">
        <f>IF(M716&lt;BJ$6,1,0)</f>
        <v>1</v>
      </c>
      <c r="BK716" s="67">
        <f>+IF(AND(M716&gt;=BK$5,M716&lt;BK$6),1,0)</f>
        <v>0</v>
      </c>
      <c r="BL716" s="67">
        <f>+IF(AND(M716&gt;=BL$5,M716&lt;BL$6),1,0)</f>
        <v>0</v>
      </c>
      <c r="BM716" s="67">
        <f>+IF(AND(M716&gt;=BM$5,M716&lt;BM$6),1,0)</f>
        <v>0</v>
      </c>
      <c r="BN716" s="67">
        <f>+IF(M716&gt;=BN$6,1,0)</f>
        <v>0</v>
      </c>
      <c r="BO716" s="67" t="str">
        <f>+IF(M716&gt;=BO$6,"YES","NO")</f>
        <v>NO</v>
      </c>
      <c r="BP716" s="67" t="str">
        <f>+IF(K716&gt;=BP$6,"YES","NO")</f>
        <v>NO</v>
      </c>
      <c r="BQ716" s="67" t="str">
        <f>+IF(ISERROR(VLOOKUP(E716,'[1]Hi Tech List (2020)'!$A$2:$B$84,1,FALSE)),"NO","YES")</f>
        <v>NO</v>
      </c>
      <c r="BR716" s="67" t="str">
        <f>IF(AL716&gt;=BR$6,"YES","NO")</f>
        <v>YES</v>
      </c>
      <c r="BS716" s="67" t="str">
        <f>IF(AB716&gt;BS$6,"YES","NO")</f>
        <v>NO</v>
      </c>
      <c r="BT716" s="67" t="str">
        <f>IF(AC716&gt;BT$6,"YES","NO")</f>
        <v>NO</v>
      </c>
      <c r="BU716" s="67" t="str">
        <f>IF(AD716&gt;BU$6,"YES","NO")</f>
        <v>YES</v>
      </c>
      <c r="BV716" s="67" t="str">
        <f>IF(OR(BS716="YES",BT716="YES",BU716="YES"),"YES","NO")</f>
        <v>YES</v>
      </c>
      <c r="BW716" s="67" t="str">
        <f>+IF(BE716=1,BE$8,IF(BF716=1,BF$8,IF(BG716=1,BG$8,IF(BH716=1,BH$8,BI$8))))</f>
        <v>&lt;$15</v>
      </c>
      <c r="BX716" s="67" t="str">
        <f>+IF(BJ716=1,BJ$8,IF(BK716=1,BK$8,IF(BL716=1,BL$8,IF(BM716=1,BM$8,BN$8))))</f>
        <v>&lt;$15</v>
      </c>
    </row>
    <row r="717" spans="1:76" ht="25.5" hidden="1" x14ac:dyDescent="0.2">
      <c r="A717" s="77" t="str">
        <f t="shared" si="48"/>
        <v>51-0000</v>
      </c>
      <c r="B717" s="77" t="str">
        <f>VLOOKUP(A717,'[1]2- &amp; 3-digit SOC'!$A$1:$B$121,2,FALSE)</f>
        <v>Production Occupations</v>
      </c>
      <c r="C717" s="77" t="str">
        <f t="shared" si="49"/>
        <v>51-0000 Production Occupations</v>
      </c>
      <c r="D717" s="77" t="str">
        <f t="shared" si="50"/>
        <v>51-9000</v>
      </c>
      <c r="E717" s="77" t="str">
        <f>VLOOKUP(D717,'[1]2- &amp; 3-digit SOC'!$A$1:$B$121,2,FALSE)</f>
        <v>Other Production Occupations</v>
      </c>
      <c r="F717" s="77" t="str">
        <f t="shared" si="51"/>
        <v>51-9000 Other Production Occupations</v>
      </c>
      <c r="G717" s="77" t="s">
        <v>2223</v>
      </c>
      <c r="H717" s="77" t="s">
        <v>2224</v>
      </c>
      <c r="I717" s="77" t="s">
        <v>2225</v>
      </c>
      <c r="J717" s="78" t="str">
        <f>CONCATENATE(H717, " (", R717, ")")</f>
        <v>Paper Goods Machine Setters, Operators, and Tenders ($29,789)</v>
      </c>
      <c r="K717" s="70">
        <v>8.6974785728999997</v>
      </c>
      <c r="L717" s="70">
        <v>11.069106790499999</v>
      </c>
      <c r="M717" s="70">
        <v>14.3215061153</v>
      </c>
      <c r="N717" s="70">
        <v>15.4409519039</v>
      </c>
      <c r="O717" s="70">
        <v>19.308740930900001</v>
      </c>
      <c r="P717" s="70">
        <v>23.005477788499999</v>
      </c>
      <c r="Q717" s="71">
        <v>29788.732719899999</v>
      </c>
      <c r="R717" s="71" t="str">
        <f>TEXT(Q717, "$#,###")</f>
        <v>$29,789</v>
      </c>
      <c r="S717" s="68" t="s">
        <v>307</v>
      </c>
      <c r="T717" s="68" t="s">
        <v>8</v>
      </c>
      <c r="U717" s="68" t="s">
        <v>85</v>
      </c>
      <c r="V717" s="61">
        <v>2177.8077456599999</v>
      </c>
      <c r="W717" s="61">
        <v>2423.8044580599999</v>
      </c>
      <c r="X717" s="61">
        <f>W717-V717</f>
        <v>245.99671239999998</v>
      </c>
      <c r="Y717" s="72">
        <f>X717/V717</f>
        <v>0.1129561196989172</v>
      </c>
      <c r="Z717" s="61">
        <v>2423.8044580599999</v>
      </c>
      <c r="AA717" s="61">
        <v>2416.35820698</v>
      </c>
      <c r="AB717" s="61">
        <f>AA717-Z717</f>
        <v>-7.4462510799999109</v>
      </c>
      <c r="AC717" s="72">
        <f>AB717/Z717</f>
        <v>-3.0721335853800065E-3</v>
      </c>
      <c r="AD717" s="61">
        <v>1027.4884742500001</v>
      </c>
      <c r="AE717" s="61">
        <v>256.87211856300002</v>
      </c>
      <c r="AF717" s="61">
        <v>712.489859518</v>
      </c>
      <c r="AG717" s="61">
        <v>237.496619839</v>
      </c>
      <c r="AH717" s="62">
        <v>9.8000000000000004E-2</v>
      </c>
      <c r="AI717" s="61">
        <v>2419.2935229300001</v>
      </c>
      <c r="AJ717" s="61">
        <v>1148.34665105</v>
      </c>
      <c r="AK717" s="63">
        <f>AJ717/AI717</f>
        <v>0.4746619788653178</v>
      </c>
      <c r="AL717" s="73">
        <v>119.8</v>
      </c>
      <c r="AM717" s="74">
        <v>0.99340700000000004</v>
      </c>
      <c r="AN717" s="74">
        <v>0.97536299999999998</v>
      </c>
      <c r="AO717" s="76" t="s">
        <v>90</v>
      </c>
      <c r="AP717" s="75">
        <v>1.97991015024E-2</v>
      </c>
      <c r="AQ717" s="75">
        <v>4.0585638436700003E-2</v>
      </c>
      <c r="AR717" s="75">
        <v>0.18364793253299999</v>
      </c>
      <c r="AS717" s="75">
        <v>0.21411131616099999</v>
      </c>
      <c r="AT717" s="75">
        <v>0.27513237888999997</v>
      </c>
      <c r="AU717" s="75">
        <v>0.222922758572</v>
      </c>
      <c r="AV717" s="75">
        <v>4.0791716660100001E-2</v>
      </c>
      <c r="AW717" s="61">
        <v>0</v>
      </c>
      <c r="AX717" s="61">
        <v>0</v>
      </c>
      <c r="AY717" s="61">
        <v>0</v>
      </c>
      <c r="AZ717" s="61">
        <v>0</v>
      </c>
      <c r="BA717" s="61">
        <v>0</v>
      </c>
      <c r="BB717" s="61">
        <f>SUM(AW717:BA717)</f>
        <v>0</v>
      </c>
      <c r="BC717" s="61">
        <f>BA717-AW717</f>
        <v>0</v>
      </c>
      <c r="BD717" s="62">
        <v>0</v>
      </c>
      <c r="BE717" s="67">
        <f>IF(K717&lt;BE$6,1,0)</f>
        <v>1</v>
      </c>
      <c r="BF717" s="67">
        <f>+IF(AND(K717&gt;=BF$5,K717&lt;BF$6),1,0)</f>
        <v>0</v>
      </c>
      <c r="BG717" s="67">
        <f>+IF(AND(K717&gt;=BG$5,K717&lt;BG$6),1,0)</f>
        <v>0</v>
      </c>
      <c r="BH717" s="67">
        <f>+IF(AND(K717&gt;=BH$5,K717&lt;BH$6),1,0)</f>
        <v>0</v>
      </c>
      <c r="BI717" s="67">
        <f>+IF(K717&gt;=BI$6,1,0)</f>
        <v>0</v>
      </c>
      <c r="BJ717" s="67">
        <f>IF(M717&lt;BJ$6,1,0)</f>
        <v>1</v>
      </c>
      <c r="BK717" s="67">
        <f>+IF(AND(M717&gt;=BK$5,M717&lt;BK$6),1,0)</f>
        <v>0</v>
      </c>
      <c r="BL717" s="67">
        <f>+IF(AND(M717&gt;=BL$5,M717&lt;BL$6),1,0)</f>
        <v>0</v>
      </c>
      <c r="BM717" s="67">
        <f>+IF(AND(M717&gt;=BM$5,M717&lt;BM$6),1,0)</f>
        <v>0</v>
      </c>
      <c r="BN717" s="67">
        <f>+IF(M717&gt;=BN$6,1,0)</f>
        <v>0</v>
      </c>
      <c r="BO717" s="67" t="str">
        <f>+IF(M717&gt;=BO$6,"YES","NO")</f>
        <v>NO</v>
      </c>
      <c r="BP717" s="67" t="str">
        <f>+IF(K717&gt;=BP$6,"YES","NO")</f>
        <v>NO</v>
      </c>
      <c r="BQ717" s="67" t="str">
        <f>+IF(ISERROR(VLOOKUP(E717,'[1]Hi Tech List (2020)'!$A$2:$B$84,1,FALSE)),"NO","YES")</f>
        <v>NO</v>
      </c>
      <c r="BR717" s="67" t="str">
        <f>IF(AL717&gt;=BR$6,"YES","NO")</f>
        <v>YES</v>
      </c>
      <c r="BS717" s="67" t="str">
        <f>IF(AB717&gt;BS$6,"YES","NO")</f>
        <v>NO</v>
      </c>
      <c r="BT717" s="67" t="str">
        <f>IF(AC717&gt;BT$6,"YES","NO")</f>
        <v>NO</v>
      </c>
      <c r="BU717" s="67" t="str">
        <f>IF(AD717&gt;BU$6,"YES","NO")</f>
        <v>YES</v>
      </c>
      <c r="BV717" s="67" t="str">
        <f>IF(OR(BS717="YES",BT717="YES",BU717="YES"),"YES","NO")</f>
        <v>YES</v>
      </c>
      <c r="BW717" s="67" t="str">
        <f>+IF(BE717=1,BE$8,IF(BF717=1,BF$8,IF(BG717=1,BG$8,IF(BH717=1,BH$8,BI$8))))</f>
        <v>&lt;$15</v>
      </c>
      <c r="BX717" s="67" t="str">
        <f>+IF(BJ717=1,BJ$8,IF(BK717=1,BK$8,IF(BL717=1,BL$8,IF(BM717=1,BM$8,BN$8))))</f>
        <v>&lt;$15</v>
      </c>
    </row>
    <row r="718" spans="1:76" hidden="1" x14ac:dyDescent="0.2">
      <c r="A718" s="77" t="str">
        <f t="shared" si="48"/>
        <v>51-0000</v>
      </c>
      <c r="B718" s="77" t="str">
        <f>VLOOKUP(A718,'[1]2- &amp; 3-digit SOC'!$A$1:$B$121,2,FALSE)</f>
        <v>Production Occupations</v>
      </c>
      <c r="C718" s="77" t="str">
        <f t="shared" si="49"/>
        <v>51-0000 Production Occupations</v>
      </c>
      <c r="D718" s="77" t="str">
        <f t="shared" si="50"/>
        <v>51-9000</v>
      </c>
      <c r="E718" s="77" t="str">
        <f>VLOOKUP(D718,'[1]2- &amp; 3-digit SOC'!$A$1:$B$121,2,FALSE)</f>
        <v>Other Production Occupations</v>
      </c>
      <c r="F718" s="77" t="str">
        <f t="shared" si="51"/>
        <v>51-9000 Other Production Occupations</v>
      </c>
      <c r="G718" s="77" t="s">
        <v>2226</v>
      </c>
      <c r="H718" s="77" t="s">
        <v>2227</v>
      </c>
      <c r="I718" s="77" t="s">
        <v>2228</v>
      </c>
      <c r="J718" s="78" t="str">
        <f>CONCATENATE(H718, " (", R718, ")")</f>
        <v>Tire Builders ($30,776)</v>
      </c>
      <c r="K718" s="70">
        <v>11.8790900277</v>
      </c>
      <c r="L718" s="70">
        <v>13.3212273665</v>
      </c>
      <c r="M718" s="70">
        <v>14.7961784549</v>
      </c>
      <c r="N718" s="70">
        <v>15.167717913300001</v>
      </c>
      <c r="O718" s="70">
        <v>16.7421220781</v>
      </c>
      <c r="P718" s="70">
        <v>18.9002274373</v>
      </c>
      <c r="Q718" s="71">
        <v>30776.051186100001</v>
      </c>
      <c r="R718" s="71" t="str">
        <f>TEXT(Q718, "$#,###")</f>
        <v>$30,776</v>
      </c>
      <c r="S718" s="68" t="s">
        <v>307</v>
      </c>
      <c r="T718" s="68" t="s">
        <v>8</v>
      </c>
      <c r="U718" s="68" t="s">
        <v>85</v>
      </c>
      <c r="V718" s="61">
        <v>309.177805901</v>
      </c>
      <c r="W718" s="61">
        <v>464.46489271500002</v>
      </c>
      <c r="X718" s="61">
        <f>W718-V718</f>
        <v>155.28708681400002</v>
      </c>
      <c r="Y718" s="72">
        <f>X718/V718</f>
        <v>0.5022581952849603</v>
      </c>
      <c r="Z718" s="61">
        <v>464.46489271500002</v>
      </c>
      <c r="AA718" s="61">
        <v>467.27302412199998</v>
      </c>
      <c r="AB718" s="61">
        <f>AA718-Z718</f>
        <v>2.8081314069999621</v>
      </c>
      <c r="AC718" s="72">
        <f>AB718/Z718</f>
        <v>6.0459497607778453E-3</v>
      </c>
      <c r="AD718" s="61">
        <v>192.574273401</v>
      </c>
      <c r="AE718" s="61">
        <v>48.143568350199999</v>
      </c>
      <c r="AF718" s="61">
        <v>122.98247392899999</v>
      </c>
      <c r="AG718" s="61">
        <v>40.994157976399997</v>
      </c>
      <c r="AH718" s="62">
        <v>8.7999999999999995E-2</v>
      </c>
      <c r="AI718" s="61">
        <v>461.79485370100002</v>
      </c>
      <c r="AJ718" s="61">
        <v>245.70143223299999</v>
      </c>
      <c r="AK718" s="63">
        <f>AJ718/AI718</f>
        <v>0.53205753650967536</v>
      </c>
      <c r="AL718" s="73">
        <v>125</v>
      </c>
      <c r="AM718" s="74">
        <v>0.94830700000000001</v>
      </c>
      <c r="AN718" s="74">
        <v>0.92074699999999998</v>
      </c>
      <c r="AO718" s="76" t="s">
        <v>90</v>
      </c>
      <c r="AP718" s="75">
        <v>3.8428286781799999E-2</v>
      </c>
      <c r="AQ718" s="75">
        <v>4.4503760133499999E-2</v>
      </c>
      <c r="AR718" s="75">
        <v>0.245287198569</v>
      </c>
      <c r="AS718" s="75">
        <v>0.27301220298599999</v>
      </c>
      <c r="AT718" s="75">
        <v>0.25804099180000001</v>
      </c>
      <c r="AU718" s="75">
        <v>0.12799111187500001</v>
      </c>
      <c r="AV718" s="76" t="s">
        <v>90</v>
      </c>
      <c r="AW718" s="61">
        <v>0</v>
      </c>
      <c r="AX718" s="61">
        <v>0</v>
      </c>
      <c r="AY718" s="61">
        <v>0</v>
      </c>
      <c r="AZ718" s="61">
        <v>0</v>
      </c>
      <c r="BA718" s="61">
        <v>0</v>
      </c>
      <c r="BB718" s="61">
        <f>SUM(AW718:BA718)</f>
        <v>0</v>
      </c>
      <c r="BC718" s="61">
        <f>BA718-AW718</f>
        <v>0</v>
      </c>
      <c r="BD718" s="62">
        <v>0</v>
      </c>
      <c r="BE718" s="67">
        <f>IF(K718&lt;BE$6,1,0)</f>
        <v>1</v>
      </c>
      <c r="BF718" s="67">
        <f>+IF(AND(K718&gt;=BF$5,K718&lt;BF$6),1,0)</f>
        <v>0</v>
      </c>
      <c r="BG718" s="67">
        <f>+IF(AND(K718&gt;=BG$5,K718&lt;BG$6),1,0)</f>
        <v>0</v>
      </c>
      <c r="BH718" s="67">
        <f>+IF(AND(K718&gt;=BH$5,K718&lt;BH$6),1,0)</f>
        <v>0</v>
      </c>
      <c r="BI718" s="67">
        <f>+IF(K718&gt;=BI$6,1,0)</f>
        <v>0</v>
      </c>
      <c r="BJ718" s="67">
        <f>IF(M718&lt;BJ$6,1,0)</f>
        <v>1</v>
      </c>
      <c r="BK718" s="67">
        <f>+IF(AND(M718&gt;=BK$5,M718&lt;BK$6),1,0)</f>
        <v>0</v>
      </c>
      <c r="BL718" s="67">
        <f>+IF(AND(M718&gt;=BL$5,M718&lt;BL$6),1,0)</f>
        <v>0</v>
      </c>
      <c r="BM718" s="67">
        <f>+IF(AND(M718&gt;=BM$5,M718&lt;BM$6),1,0)</f>
        <v>0</v>
      </c>
      <c r="BN718" s="67">
        <f>+IF(M718&gt;=BN$6,1,0)</f>
        <v>0</v>
      </c>
      <c r="BO718" s="67" t="str">
        <f>+IF(M718&gt;=BO$6,"YES","NO")</f>
        <v>NO</v>
      </c>
      <c r="BP718" s="67" t="str">
        <f>+IF(K718&gt;=BP$6,"YES","NO")</f>
        <v>NO</v>
      </c>
      <c r="BQ718" s="67" t="str">
        <f>+IF(ISERROR(VLOOKUP(E718,'[1]Hi Tech List (2020)'!$A$2:$B$84,1,FALSE)),"NO","YES")</f>
        <v>NO</v>
      </c>
      <c r="BR718" s="67" t="str">
        <f>IF(AL718&gt;=BR$6,"YES","NO")</f>
        <v>YES</v>
      </c>
      <c r="BS718" s="67" t="str">
        <f>IF(AB718&gt;BS$6,"YES","NO")</f>
        <v>NO</v>
      </c>
      <c r="BT718" s="67" t="str">
        <f>IF(AC718&gt;BT$6,"YES","NO")</f>
        <v>NO</v>
      </c>
      <c r="BU718" s="67" t="str">
        <f>IF(AD718&gt;BU$6,"YES","NO")</f>
        <v>YES</v>
      </c>
      <c r="BV718" s="67" t="str">
        <f>IF(OR(BS718="YES",BT718="YES",BU718="YES"),"YES","NO")</f>
        <v>YES</v>
      </c>
      <c r="BW718" s="67" t="str">
        <f>+IF(BE718=1,BE$8,IF(BF718=1,BF$8,IF(BG718=1,BG$8,IF(BH718=1,BH$8,BI$8))))</f>
        <v>&lt;$15</v>
      </c>
      <c r="BX718" s="67" t="str">
        <f>+IF(BJ718=1,BJ$8,IF(BK718=1,BK$8,IF(BL718=1,BL$8,IF(BM718=1,BM$8,BN$8))))</f>
        <v>&lt;$15</v>
      </c>
    </row>
    <row r="719" spans="1:76" hidden="1" x14ac:dyDescent="0.2">
      <c r="A719" s="77" t="str">
        <f t="shared" si="48"/>
        <v>51-0000</v>
      </c>
      <c r="B719" s="77" t="str">
        <f>VLOOKUP(A719,'[1]2- &amp; 3-digit SOC'!$A$1:$B$121,2,FALSE)</f>
        <v>Production Occupations</v>
      </c>
      <c r="C719" s="77" t="str">
        <f t="shared" si="49"/>
        <v>51-0000 Production Occupations</v>
      </c>
      <c r="D719" s="77" t="str">
        <f t="shared" si="50"/>
        <v>51-9000</v>
      </c>
      <c r="E719" s="77" t="str">
        <f>VLOOKUP(D719,'[1]2- &amp; 3-digit SOC'!$A$1:$B$121,2,FALSE)</f>
        <v>Other Production Occupations</v>
      </c>
      <c r="F719" s="77" t="str">
        <f t="shared" si="51"/>
        <v>51-9000 Other Production Occupations</v>
      </c>
      <c r="G719" s="77" t="s">
        <v>2229</v>
      </c>
      <c r="H719" s="77" t="s">
        <v>2230</v>
      </c>
      <c r="I719" s="77" t="s">
        <v>2231</v>
      </c>
      <c r="J719" s="78" t="str">
        <f>CONCATENATE(H719, " (", R719, ")")</f>
        <v>Helpers--Production Workers ($26,643)</v>
      </c>
      <c r="K719" s="70">
        <v>8.8911062012500004</v>
      </c>
      <c r="L719" s="70">
        <v>10.381196776099999</v>
      </c>
      <c r="M719" s="70">
        <v>12.809188411899999</v>
      </c>
      <c r="N719" s="70">
        <v>13.743432054099999</v>
      </c>
      <c r="O719" s="70">
        <v>16.729543767700001</v>
      </c>
      <c r="P719" s="70">
        <v>19.5360445512</v>
      </c>
      <c r="Q719" s="71">
        <v>26643.111896800001</v>
      </c>
      <c r="R719" s="71" t="str">
        <f>TEXT(Q719, "$#,###")</f>
        <v>$26,643</v>
      </c>
      <c r="S719" s="68" t="s">
        <v>307</v>
      </c>
      <c r="T719" s="68" t="s">
        <v>8</v>
      </c>
      <c r="U719" s="68" t="s">
        <v>317</v>
      </c>
      <c r="V719" s="61">
        <v>10652.6193563</v>
      </c>
      <c r="W719" s="61">
        <v>10410.6190666</v>
      </c>
      <c r="X719" s="61">
        <f>W719-V719</f>
        <v>-242.00028969999948</v>
      </c>
      <c r="Y719" s="72">
        <f>X719/V719</f>
        <v>-2.2717444565113425E-2</v>
      </c>
      <c r="Z719" s="61">
        <v>10410.6190666</v>
      </c>
      <c r="AA719" s="61">
        <v>10949.2135936</v>
      </c>
      <c r="AB719" s="61">
        <f>AA719-Z719</f>
        <v>538.59452699999929</v>
      </c>
      <c r="AC719" s="72">
        <f>AB719/Z719</f>
        <v>5.1735110424696258E-2</v>
      </c>
      <c r="AD719" s="61">
        <v>6336.51261497</v>
      </c>
      <c r="AE719" s="61">
        <v>1584.12815374</v>
      </c>
      <c r="AF719" s="61">
        <v>4233.8704474599999</v>
      </c>
      <c r="AG719" s="61">
        <v>1411.2901491499999</v>
      </c>
      <c r="AH719" s="62">
        <v>0.13300000000000001</v>
      </c>
      <c r="AI719" s="61">
        <v>10159.5549796</v>
      </c>
      <c r="AJ719" s="61">
        <v>18741.112869600001</v>
      </c>
      <c r="AK719" s="63">
        <f>AJ719/AI719</f>
        <v>1.8446785225564943</v>
      </c>
      <c r="AL719" s="73">
        <v>120</v>
      </c>
      <c r="AM719" s="74">
        <v>1.386009</v>
      </c>
      <c r="AN719" s="74">
        <v>1.385845</v>
      </c>
      <c r="AO719" s="75">
        <v>3.06342187481E-2</v>
      </c>
      <c r="AP719" s="75">
        <v>9.5781376153000003E-2</v>
      </c>
      <c r="AQ719" s="75">
        <v>7.4040673037000002E-2</v>
      </c>
      <c r="AR719" s="75">
        <v>0.23700369588299999</v>
      </c>
      <c r="AS719" s="75">
        <v>0.20748308383200001</v>
      </c>
      <c r="AT719" s="75">
        <v>0.158474074869</v>
      </c>
      <c r="AU719" s="75">
        <v>0.14184792381700001</v>
      </c>
      <c r="AV719" s="75">
        <v>5.4734953661099997E-2</v>
      </c>
      <c r="AW719" s="61">
        <v>0</v>
      </c>
      <c r="AX719" s="61">
        <v>0</v>
      </c>
      <c r="AY719" s="61">
        <v>0</v>
      </c>
      <c r="AZ719" s="61">
        <v>0</v>
      </c>
      <c r="BA719" s="61">
        <v>0</v>
      </c>
      <c r="BB719" s="61">
        <f>SUM(AW719:BA719)</f>
        <v>0</v>
      </c>
      <c r="BC719" s="61">
        <f>BA719-AW719</f>
        <v>0</v>
      </c>
      <c r="BD719" s="62">
        <v>0</v>
      </c>
      <c r="BE719" s="67">
        <f>IF(K719&lt;BE$6,1,0)</f>
        <v>1</v>
      </c>
      <c r="BF719" s="67">
        <f>+IF(AND(K719&gt;=BF$5,K719&lt;BF$6),1,0)</f>
        <v>0</v>
      </c>
      <c r="BG719" s="67">
        <f>+IF(AND(K719&gt;=BG$5,K719&lt;BG$6),1,0)</f>
        <v>0</v>
      </c>
      <c r="BH719" s="67">
        <f>+IF(AND(K719&gt;=BH$5,K719&lt;BH$6),1,0)</f>
        <v>0</v>
      </c>
      <c r="BI719" s="67">
        <f>+IF(K719&gt;=BI$6,1,0)</f>
        <v>0</v>
      </c>
      <c r="BJ719" s="67">
        <f>IF(M719&lt;BJ$6,1,0)</f>
        <v>1</v>
      </c>
      <c r="BK719" s="67">
        <f>+IF(AND(M719&gt;=BK$5,M719&lt;BK$6),1,0)</f>
        <v>0</v>
      </c>
      <c r="BL719" s="67">
        <f>+IF(AND(M719&gt;=BL$5,M719&lt;BL$6),1,0)</f>
        <v>0</v>
      </c>
      <c r="BM719" s="67">
        <f>+IF(AND(M719&gt;=BM$5,M719&lt;BM$6),1,0)</f>
        <v>0</v>
      </c>
      <c r="BN719" s="67">
        <f>+IF(M719&gt;=BN$6,1,0)</f>
        <v>0</v>
      </c>
      <c r="BO719" s="67" t="str">
        <f>+IF(M719&gt;=BO$6,"YES","NO")</f>
        <v>NO</v>
      </c>
      <c r="BP719" s="67" t="str">
        <f>+IF(K719&gt;=BP$6,"YES","NO")</f>
        <v>NO</v>
      </c>
      <c r="BQ719" s="67" t="str">
        <f>+IF(ISERROR(VLOOKUP(E719,'[1]Hi Tech List (2020)'!$A$2:$B$84,1,FALSE)),"NO","YES")</f>
        <v>NO</v>
      </c>
      <c r="BR719" s="67" t="str">
        <f>IF(AL719&gt;=BR$6,"YES","NO")</f>
        <v>YES</v>
      </c>
      <c r="BS719" s="67" t="str">
        <f>IF(AB719&gt;BS$6,"YES","NO")</f>
        <v>YES</v>
      </c>
      <c r="BT719" s="67" t="str">
        <f>IF(AC719&gt;BT$6,"YES","NO")</f>
        <v>NO</v>
      </c>
      <c r="BU719" s="67" t="str">
        <f>IF(AD719&gt;BU$6,"YES","NO")</f>
        <v>YES</v>
      </c>
      <c r="BV719" s="67" t="str">
        <f>IF(OR(BS719="YES",BT719="YES",BU719="YES"),"YES","NO")</f>
        <v>YES</v>
      </c>
      <c r="BW719" s="67" t="str">
        <f>+IF(BE719=1,BE$8,IF(BF719=1,BF$8,IF(BG719=1,BG$8,IF(BH719=1,BH$8,BI$8))))</f>
        <v>&lt;$15</v>
      </c>
      <c r="BX719" s="67" t="str">
        <f>+IF(BJ719=1,BJ$8,IF(BK719=1,BK$8,IF(BL719=1,BL$8,IF(BM719=1,BM$8,BN$8))))</f>
        <v>&lt;$15</v>
      </c>
    </row>
    <row r="720" spans="1:76" hidden="1" x14ac:dyDescent="0.2">
      <c r="A720" s="77" t="str">
        <f t="shared" si="48"/>
        <v>51-0000</v>
      </c>
      <c r="B720" s="77" t="str">
        <f>VLOOKUP(A720,'[1]2- &amp; 3-digit SOC'!$A$1:$B$121,2,FALSE)</f>
        <v>Production Occupations</v>
      </c>
      <c r="C720" s="77" t="str">
        <f t="shared" si="49"/>
        <v>51-0000 Production Occupations</v>
      </c>
      <c r="D720" s="77" t="str">
        <f t="shared" si="50"/>
        <v>51-9000</v>
      </c>
      <c r="E720" s="77" t="str">
        <f>VLOOKUP(D720,'[1]2- &amp; 3-digit SOC'!$A$1:$B$121,2,FALSE)</f>
        <v>Other Production Occupations</v>
      </c>
      <c r="F720" s="77" t="str">
        <f t="shared" si="51"/>
        <v>51-9000 Other Production Occupations</v>
      </c>
      <c r="G720" s="77" t="s">
        <v>2232</v>
      </c>
      <c r="H720" s="77" t="s">
        <v>2233</v>
      </c>
      <c r="I720" s="77" t="s">
        <v>2234</v>
      </c>
      <c r="J720" s="78" t="str">
        <f>CONCATENATE(H720, " (", R720, ")")</f>
        <v>Production Workers, All Other ($27,950)</v>
      </c>
      <c r="K720" s="70">
        <v>8.9427440599499999</v>
      </c>
      <c r="L720" s="70">
        <v>10.4957818441</v>
      </c>
      <c r="M720" s="70">
        <v>13.4373928855</v>
      </c>
      <c r="N720" s="70">
        <v>15.422117115200001</v>
      </c>
      <c r="O720" s="70">
        <v>19.019483406500001</v>
      </c>
      <c r="P720" s="70">
        <v>23.807418391199999</v>
      </c>
      <c r="Q720" s="71">
        <v>27949.7772019</v>
      </c>
      <c r="R720" s="71" t="str">
        <f>TEXT(Q720, "$#,###")</f>
        <v>$27,950</v>
      </c>
      <c r="S720" s="68" t="s">
        <v>307</v>
      </c>
      <c r="T720" s="68" t="s">
        <v>8</v>
      </c>
      <c r="U720" s="68" t="s">
        <v>85</v>
      </c>
      <c r="V720" s="61">
        <v>3216.9787723499999</v>
      </c>
      <c r="W720" s="61">
        <v>3306.1673748200001</v>
      </c>
      <c r="X720" s="61">
        <f>W720-V720</f>
        <v>89.188602470000205</v>
      </c>
      <c r="Y720" s="72">
        <f>X720/V720</f>
        <v>2.7724336646725217E-2</v>
      </c>
      <c r="Z720" s="61">
        <v>3306.1673748200001</v>
      </c>
      <c r="AA720" s="61">
        <v>3456.6465898199999</v>
      </c>
      <c r="AB720" s="61">
        <f>AA720-Z720</f>
        <v>150.47921499999984</v>
      </c>
      <c r="AC720" s="72">
        <f>AB720/Z720</f>
        <v>4.5514699632589681E-2</v>
      </c>
      <c r="AD720" s="61">
        <v>1534.84402133</v>
      </c>
      <c r="AE720" s="61">
        <v>383.711005333</v>
      </c>
      <c r="AF720" s="61">
        <v>1006.83034291</v>
      </c>
      <c r="AG720" s="61">
        <v>335.61011430399998</v>
      </c>
      <c r="AH720" s="62">
        <v>0.1</v>
      </c>
      <c r="AI720" s="61">
        <v>3253.4774251499998</v>
      </c>
      <c r="AJ720" s="61">
        <v>4965.2044689100003</v>
      </c>
      <c r="AK720" s="63">
        <f>AJ720/AI720</f>
        <v>1.5261223054839799</v>
      </c>
      <c r="AL720" s="73">
        <v>124.7</v>
      </c>
      <c r="AM720" s="74">
        <v>0.549014</v>
      </c>
      <c r="AN720" s="74">
        <v>0.55230199999999996</v>
      </c>
      <c r="AO720" s="75">
        <v>8.7737543942299993E-3</v>
      </c>
      <c r="AP720" s="75">
        <v>4.1706967010199998E-2</v>
      </c>
      <c r="AQ720" s="75">
        <v>5.8485813337800001E-2</v>
      </c>
      <c r="AR720" s="75">
        <v>0.232996124198</v>
      </c>
      <c r="AS720" s="75">
        <v>0.23377132969799999</v>
      </c>
      <c r="AT720" s="75">
        <v>0.21620720000999999</v>
      </c>
      <c r="AU720" s="75">
        <v>0.16114154502299999</v>
      </c>
      <c r="AV720" s="75">
        <v>4.6917266329700003E-2</v>
      </c>
      <c r="AW720" s="61">
        <v>0</v>
      </c>
      <c r="AX720" s="61">
        <v>0</v>
      </c>
      <c r="AY720" s="61">
        <v>0</v>
      </c>
      <c r="AZ720" s="61">
        <v>0</v>
      </c>
      <c r="BA720" s="61">
        <v>0</v>
      </c>
      <c r="BB720" s="61">
        <f>SUM(AW720:BA720)</f>
        <v>0</v>
      </c>
      <c r="BC720" s="61">
        <f>BA720-AW720</f>
        <v>0</v>
      </c>
      <c r="BD720" s="62">
        <v>0</v>
      </c>
      <c r="BE720" s="67">
        <f>IF(K720&lt;BE$6,1,0)</f>
        <v>1</v>
      </c>
      <c r="BF720" s="67">
        <f>+IF(AND(K720&gt;=BF$5,K720&lt;BF$6),1,0)</f>
        <v>0</v>
      </c>
      <c r="BG720" s="67">
        <f>+IF(AND(K720&gt;=BG$5,K720&lt;BG$6),1,0)</f>
        <v>0</v>
      </c>
      <c r="BH720" s="67">
        <f>+IF(AND(K720&gt;=BH$5,K720&lt;BH$6),1,0)</f>
        <v>0</v>
      </c>
      <c r="BI720" s="67">
        <f>+IF(K720&gt;=BI$6,1,0)</f>
        <v>0</v>
      </c>
      <c r="BJ720" s="67">
        <f>IF(M720&lt;BJ$6,1,0)</f>
        <v>1</v>
      </c>
      <c r="BK720" s="67">
        <f>+IF(AND(M720&gt;=BK$5,M720&lt;BK$6),1,0)</f>
        <v>0</v>
      </c>
      <c r="BL720" s="67">
        <f>+IF(AND(M720&gt;=BL$5,M720&lt;BL$6),1,0)</f>
        <v>0</v>
      </c>
      <c r="BM720" s="67">
        <f>+IF(AND(M720&gt;=BM$5,M720&lt;BM$6),1,0)</f>
        <v>0</v>
      </c>
      <c r="BN720" s="67">
        <f>+IF(M720&gt;=BN$6,1,0)</f>
        <v>0</v>
      </c>
      <c r="BO720" s="67" t="str">
        <f>+IF(M720&gt;=BO$6,"YES","NO")</f>
        <v>NO</v>
      </c>
      <c r="BP720" s="67" t="str">
        <f>+IF(K720&gt;=BP$6,"YES","NO")</f>
        <v>NO</v>
      </c>
      <c r="BQ720" s="67" t="str">
        <f>+IF(ISERROR(VLOOKUP(E720,'[1]Hi Tech List (2020)'!$A$2:$B$84,1,FALSE)),"NO","YES")</f>
        <v>NO</v>
      </c>
      <c r="BR720" s="67" t="str">
        <f>IF(AL720&gt;=BR$6,"YES","NO")</f>
        <v>YES</v>
      </c>
      <c r="BS720" s="67" t="str">
        <f>IF(AB720&gt;BS$6,"YES","NO")</f>
        <v>YES</v>
      </c>
      <c r="BT720" s="67" t="str">
        <f>IF(AC720&gt;BT$6,"YES","NO")</f>
        <v>NO</v>
      </c>
      <c r="BU720" s="67" t="str">
        <f>IF(AD720&gt;BU$6,"YES","NO")</f>
        <v>YES</v>
      </c>
      <c r="BV720" s="67" t="str">
        <f>IF(OR(BS720="YES",BT720="YES",BU720="YES"),"YES","NO")</f>
        <v>YES</v>
      </c>
      <c r="BW720" s="67" t="str">
        <f>+IF(BE720=1,BE$8,IF(BF720=1,BF$8,IF(BG720=1,BG$8,IF(BH720=1,BH$8,BI$8))))</f>
        <v>&lt;$15</v>
      </c>
      <c r="BX720" s="67" t="str">
        <f>+IF(BJ720=1,BJ$8,IF(BK720=1,BK$8,IF(BL720=1,BL$8,IF(BM720=1,BM$8,BN$8))))</f>
        <v>&lt;$15</v>
      </c>
    </row>
    <row r="721" spans="1:76" hidden="1" x14ac:dyDescent="0.2">
      <c r="A721" s="77" t="str">
        <f t="shared" si="48"/>
        <v>53-0000</v>
      </c>
      <c r="B721" s="77" t="str">
        <f>VLOOKUP(A721,'[1]2- &amp; 3-digit SOC'!$A$1:$B$121,2,FALSE)</f>
        <v>Transportation and Material Moving Occupations</v>
      </c>
      <c r="C721" s="77" t="str">
        <f t="shared" si="49"/>
        <v>53-0000 Transportation and Material Moving Occupations</v>
      </c>
      <c r="D721" s="77" t="str">
        <f t="shared" si="50"/>
        <v>53-1000</v>
      </c>
      <c r="E721" s="77" t="str">
        <f>VLOOKUP(D721,'[1]2- &amp; 3-digit SOC'!$A$1:$B$121,2,FALSE)</f>
        <v>Supervisors of Transportation and Material Moving Workers</v>
      </c>
      <c r="F721" s="77" t="str">
        <f t="shared" si="51"/>
        <v>53-1000 Supervisors of Transportation and Material Moving Workers</v>
      </c>
      <c r="G721" s="77" t="s">
        <v>2235</v>
      </c>
      <c r="H721" s="77" t="s">
        <v>2236</v>
      </c>
      <c r="I721" s="77" t="s">
        <v>2237</v>
      </c>
      <c r="J721" s="78" t="str">
        <f>CONCATENATE(H721, " (", R721, ")")</f>
        <v>Aircraft Cargo Handling Supervisors ($82,218)</v>
      </c>
      <c r="K721" s="70">
        <v>22.907024888399999</v>
      </c>
      <c r="L721" s="70">
        <v>28.181209103800001</v>
      </c>
      <c r="M721" s="70">
        <v>39.527985146299997</v>
      </c>
      <c r="N721" s="70">
        <v>41.172158359199997</v>
      </c>
      <c r="O721" s="70">
        <v>50.738003457600001</v>
      </c>
      <c r="P721" s="70">
        <v>59.539243749299999</v>
      </c>
      <c r="Q721" s="71">
        <v>82218.209104299996</v>
      </c>
      <c r="R721" s="71" t="str">
        <f>TEXT(Q721, "$#,###")</f>
        <v>$82,218</v>
      </c>
      <c r="S721" s="68" t="s">
        <v>307</v>
      </c>
      <c r="T721" s="68" t="s">
        <v>546</v>
      </c>
      <c r="U721" s="68" t="s">
        <v>8</v>
      </c>
      <c r="V721" s="61">
        <v>380.6911915</v>
      </c>
      <c r="W721" s="61">
        <v>423.05460113200002</v>
      </c>
      <c r="X721" s="61">
        <f>W721-V721</f>
        <v>42.363409632000014</v>
      </c>
      <c r="Y721" s="72">
        <f>X721/V721</f>
        <v>0.11128024650394364</v>
      </c>
      <c r="Z721" s="61">
        <v>423.05460113200002</v>
      </c>
      <c r="AA721" s="61">
        <v>448.07826567900003</v>
      </c>
      <c r="AB721" s="61">
        <f>AA721-Z721</f>
        <v>25.02366454700001</v>
      </c>
      <c r="AC721" s="72">
        <f>AB721/Z721</f>
        <v>5.9149964283669886E-2</v>
      </c>
      <c r="AD721" s="61">
        <v>189.22128097800001</v>
      </c>
      <c r="AE721" s="61">
        <v>47.305320244500003</v>
      </c>
      <c r="AF721" s="61">
        <v>119.335979936</v>
      </c>
      <c r="AG721" s="61">
        <v>39.778659978699999</v>
      </c>
      <c r="AH721" s="62">
        <v>9.1999999999999998E-2</v>
      </c>
      <c r="AI721" s="61">
        <v>412.43325160799998</v>
      </c>
      <c r="AJ721" s="61">
        <v>110.18902285</v>
      </c>
      <c r="AK721" s="63">
        <f>AJ721/AI721</f>
        <v>0.26716813549924417</v>
      </c>
      <c r="AL721" s="73">
        <v>81.599999999999994</v>
      </c>
      <c r="AM721" s="74">
        <v>1.524017</v>
      </c>
      <c r="AN721" s="74">
        <v>1.5234749999999999</v>
      </c>
      <c r="AO721" s="75">
        <v>1.7866992248299999E-4</v>
      </c>
      <c r="AP721" s="76" t="s">
        <v>90</v>
      </c>
      <c r="AQ721" s="76" t="s">
        <v>90</v>
      </c>
      <c r="AR721" s="75">
        <v>0.16325352148</v>
      </c>
      <c r="AS721" s="75">
        <v>0.20394080468199999</v>
      </c>
      <c r="AT721" s="75">
        <v>0.27352085763299999</v>
      </c>
      <c r="AU721" s="75">
        <v>0.28977257697999997</v>
      </c>
      <c r="AV721" s="75">
        <v>4.8465176172400003E-2</v>
      </c>
      <c r="AW721" s="61">
        <v>45</v>
      </c>
      <c r="AX721" s="61">
        <v>45</v>
      </c>
      <c r="AY721" s="61">
        <v>44</v>
      </c>
      <c r="AZ721" s="61">
        <v>30</v>
      </c>
      <c r="BA721" s="61">
        <v>22</v>
      </c>
      <c r="BB721" s="61">
        <f>SUM(AW721:BA721)</f>
        <v>186</v>
      </c>
      <c r="BC721" s="61">
        <f>BA721-AW721</f>
        <v>-23</v>
      </c>
      <c r="BD721" s="62">
        <f>BC721/AW721</f>
        <v>-0.51111111111111107</v>
      </c>
      <c r="BE721" s="67">
        <f>IF(K721&lt;BE$6,1,0)</f>
        <v>0</v>
      </c>
      <c r="BF721" s="67">
        <f>+IF(AND(K721&gt;=BF$5,K721&lt;BF$6),1,0)</f>
        <v>0</v>
      </c>
      <c r="BG721" s="67">
        <f>+IF(AND(K721&gt;=BG$5,K721&lt;BG$6),1,0)</f>
        <v>1</v>
      </c>
      <c r="BH721" s="67">
        <f>+IF(AND(K721&gt;=BH$5,K721&lt;BH$6),1,0)</f>
        <v>0</v>
      </c>
      <c r="BI721" s="67">
        <f>+IF(K721&gt;=BI$6,1,0)</f>
        <v>0</v>
      </c>
      <c r="BJ721" s="67">
        <f>IF(M721&lt;BJ$6,1,0)</f>
        <v>0</v>
      </c>
      <c r="BK721" s="67">
        <f>+IF(AND(M721&gt;=BK$5,M721&lt;BK$6),1,0)</f>
        <v>0</v>
      </c>
      <c r="BL721" s="67">
        <f>+IF(AND(M721&gt;=BL$5,M721&lt;BL$6),1,0)</f>
        <v>0</v>
      </c>
      <c r="BM721" s="67">
        <f>+IF(AND(M721&gt;=BM$5,M721&lt;BM$6),1,0)</f>
        <v>0</v>
      </c>
      <c r="BN721" s="67">
        <f>+IF(M721&gt;=BN$6,1,0)</f>
        <v>1</v>
      </c>
      <c r="BO721" s="67" t="str">
        <f>+IF(M721&gt;=BO$6,"YES","NO")</f>
        <v>YES</v>
      </c>
      <c r="BP721" s="67" t="str">
        <f>+IF(K721&gt;=BP$6,"YES","NO")</f>
        <v>YES</v>
      </c>
      <c r="BQ721" s="67" t="str">
        <f>+IF(ISERROR(VLOOKUP(E721,'[1]Hi Tech List (2020)'!$A$2:$B$84,1,FALSE)),"NO","YES")</f>
        <v>NO</v>
      </c>
      <c r="BR721" s="67" t="str">
        <f>IF(AL721&gt;=BR$6,"YES","NO")</f>
        <v>NO</v>
      </c>
      <c r="BS721" s="67" t="str">
        <f>IF(AB721&gt;BS$6,"YES","NO")</f>
        <v>NO</v>
      </c>
      <c r="BT721" s="67" t="str">
        <f>IF(AC721&gt;BT$6,"YES","NO")</f>
        <v>NO</v>
      </c>
      <c r="BU721" s="67" t="str">
        <f>IF(AD721&gt;BU$6,"YES","NO")</f>
        <v>YES</v>
      </c>
      <c r="BV721" s="67" t="str">
        <f>IF(OR(BS721="YES",BT721="YES",BU721="YES"),"YES","NO")</f>
        <v>YES</v>
      </c>
      <c r="BW721" s="67" t="str">
        <f>+IF(BE721=1,BE$8,IF(BF721=1,BF$8,IF(BG721=1,BG$8,IF(BH721=1,BH$8,BI$8))))</f>
        <v>$20-25</v>
      </c>
      <c r="BX721" s="67" t="str">
        <f>+IF(BJ721=1,BJ$8,IF(BK721=1,BK$8,IF(BL721=1,BL$8,IF(BM721=1,BM$8,BN$8))))</f>
        <v>&gt;$30</v>
      </c>
    </row>
    <row r="722" spans="1:76" ht="38.25" hidden="1" x14ac:dyDescent="0.2">
      <c r="A722" s="77" t="str">
        <f t="shared" si="48"/>
        <v>53-0000</v>
      </c>
      <c r="B722" s="77" t="str">
        <f>VLOOKUP(A722,'[1]2- &amp; 3-digit SOC'!$A$1:$B$121,2,FALSE)</f>
        <v>Transportation and Material Moving Occupations</v>
      </c>
      <c r="C722" s="77" t="str">
        <f t="shared" si="49"/>
        <v>53-0000 Transportation and Material Moving Occupations</v>
      </c>
      <c r="D722" s="77" t="str">
        <f t="shared" si="50"/>
        <v>53-1000</v>
      </c>
      <c r="E722" s="77" t="str">
        <f>VLOOKUP(D722,'[1]2- &amp; 3-digit SOC'!$A$1:$B$121,2,FALSE)</f>
        <v>Supervisors of Transportation and Material Moving Workers</v>
      </c>
      <c r="F722" s="77" t="str">
        <f t="shared" si="51"/>
        <v>53-1000 Supervisors of Transportation and Material Moving Workers</v>
      </c>
      <c r="G722" s="77" t="s">
        <v>2238</v>
      </c>
      <c r="H722" s="77" t="s">
        <v>2239</v>
      </c>
      <c r="I722" s="77" t="s">
        <v>2240</v>
      </c>
      <c r="J722" s="78" t="str">
        <f>CONCATENATE(H722, " (", R722, ")")</f>
        <v>First-Line Supervisors of Transportation and Material Moving Workers, Except Aircraft Cargo Handling Supervisors ($56,327)</v>
      </c>
      <c r="K722" s="70">
        <v>16.660023019200001</v>
      </c>
      <c r="L722" s="70">
        <v>19.954349197700001</v>
      </c>
      <c r="M722" s="70">
        <v>27.0805068807</v>
      </c>
      <c r="N722" s="70">
        <v>28.625537217600002</v>
      </c>
      <c r="O722" s="70">
        <v>34.018885516399997</v>
      </c>
      <c r="P722" s="70">
        <v>42.631078738299998</v>
      </c>
      <c r="Q722" s="71">
        <v>56327.454311900001</v>
      </c>
      <c r="R722" s="71" t="str">
        <f>TEXT(Q722, "$#,###")</f>
        <v>$56,327</v>
      </c>
      <c r="S722" s="68" t="s">
        <v>307</v>
      </c>
      <c r="T722" s="68" t="s">
        <v>546</v>
      </c>
      <c r="U722" s="68" t="s">
        <v>8</v>
      </c>
      <c r="V722" s="61">
        <v>11893.4684058</v>
      </c>
      <c r="W722" s="61">
        <v>13849.7237645</v>
      </c>
      <c r="X722" s="61">
        <f>W722-V722</f>
        <v>1956.2553587000002</v>
      </c>
      <c r="Y722" s="72">
        <f>X722/V722</f>
        <v>0.16448148613620628</v>
      </c>
      <c r="Z722" s="61">
        <v>13849.7237645</v>
      </c>
      <c r="AA722" s="61">
        <v>14608.602003</v>
      </c>
      <c r="AB722" s="61">
        <f>AA722-Z722</f>
        <v>758.8782384999995</v>
      </c>
      <c r="AC722" s="72">
        <f>AB722/Z722</f>
        <v>5.4793745449651307E-2</v>
      </c>
      <c r="AD722" s="61">
        <v>6096.4061043800002</v>
      </c>
      <c r="AE722" s="61">
        <v>1524.1015261</v>
      </c>
      <c r="AF722" s="61">
        <v>3901.6912137600002</v>
      </c>
      <c r="AG722" s="61">
        <v>1300.56373792</v>
      </c>
      <c r="AH722" s="62">
        <v>9.1999999999999998E-2</v>
      </c>
      <c r="AI722" s="61">
        <v>13460.7199817</v>
      </c>
      <c r="AJ722" s="61">
        <v>8963.3950778100007</v>
      </c>
      <c r="AK722" s="63">
        <f>AJ722/AI722</f>
        <v>0.66589269296113707</v>
      </c>
      <c r="AL722" s="73">
        <v>93.8</v>
      </c>
      <c r="AM722" s="74">
        <v>1.1817979999999999</v>
      </c>
      <c r="AN722" s="74">
        <v>1.180825</v>
      </c>
      <c r="AO722" s="75">
        <v>9.2234980016199996E-4</v>
      </c>
      <c r="AP722" s="75">
        <v>1.32706724805E-2</v>
      </c>
      <c r="AQ722" s="75">
        <v>3.4643355344299999E-2</v>
      </c>
      <c r="AR722" s="75">
        <v>0.217610071264</v>
      </c>
      <c r="AS722" s="75">
        <v>0.257758313229</v>
      </c>
      <c r="AT722" s="75">
        <v>0.25221908946100002</v>
      </c>
      <c r="AU722" s="75">
        <v>0.17883159892799999</v>
      </c>
      <c r="AV722" s="75">
        <v>4.47445494933E-2</v>
      </c>
      <c r="AW722" s="61">
        <v>60</v>
      </c>
      <c r="AX722" s="61">
        <v>71</v>
      </c>
      <c r="AY722" s="61">
        <v>128</v>
      </c>
      <c r="AZ722" s="61">
        <v>93</v>
      </c>
      <c r="BA722" s="61">
        <v>108</v>
      </c>
      <c r="BB722" s="61">
        <f>SUM(AW722:BA722)</f>
        <v>460</v>
      </c>
      <c r="BC722" s="61">
        <f>BA722-AW722</f>
        <v>48</v>
      </c>
      <c r="BD722" s="62">
        <f>BC722/AW722</f>
        <v>0.8</v>
      </c>
      <c r="BE722" s="67">
        <f>IF(K722&lt;BE$6,1,0)</f>
        <v>0</v>
      </c>
      <c r="BF722" s="67">
        <f>+IF(AND(K722&gt;=BF$5,K722&lt;BF$6),1,0)</f>
        <v>1</v>
      </c>
      <c r="BG722" s="67">
        <f>+IF(AND(K722&gt;=BG$5,K722&lt;BG$6),1,0)</f>
        <v>0</v>
      </c>
      <c r="BH722" s="67">
        <f>+IF(AND(K722&gt;=BH$5,K722&lt;BH$6),1,0)</f>
        <v>0</v>
      </c>
      <c r="BI722" s="67">
        <f>+IF(K722&gt;=BI$6,1,0)</f>
        <v>0</v>
      </c>
      <c r="BJ722" s="67">
        <f>IF(M722&lt;BJ$6,1,0)</f>
        <v>0</v>
      </c>
      <c r="BK722" s="67">
        <f>+IF(AND(M722&gt;=BK$5,M722&lt;BK$6),1,0)</f>
        <v>0</v>
      </c>
      <c r="BL722" s="67">
        <f>+IF(AND(M722&gt;=BL$5,M722&lt;BL$6),1,0)</f>
        <v>0</v>
      </c>
      <c r="BM722" s="67">
        <f>+IF(AND(M722&gt;=BM$5,M722&lt;BM$6),1,0)</f>
        <v>1</v>
      </c>
      <c r="BN722" s="67">
        <f>+IF(M722&gt;=BN$6,1,0)</f>
        <v>0</v>
      </c>
      <c r="BO722" s="67" t="str">
        <f>+IF(M722&gt;=BO$6,"YES","NO")</f>
        <v>YES</v>
      </c>
      <c r="BP722" s="67" t="str">
        <f>+IF(K722&gt;=BP$6,"YES","NO")</f>
        <v>YES</v>
      </c>
      <c r="BQ722" s="67" t="str">
        <f>+IF(ISERROR(VLOOKUP(E722,'[1]Hi Tech List (2020)'!$A$2:$B$84,1,FALSE)),"NO","YES")</f>
        <v>NO</v>
      </c>
      <c r="BR722" s="67" t="str">
        <f>IF(AL722&gt;=BR$6,"YES","NO")</f>
        <v>NO</v>
      </c>
      <c r="BS722" s="67" t="str">
        <f>IF(AB722&gt;BS$6,"YES","NO")</f>
        <v>YES</v>
      </c>
      <c r="BT722" s="67" t="str">
        <f>IF(AC722&gt;BT$6,"YES","NO")</f>
        <v>NO</v>
      </c>
      <c r="BU722" s="67" t="str">
        <f>IF(AD722&gt;BU$6,"YES","NO")</f>
        <v>YES</v>
      </c>
      <c r="BV722" s="67" t="str">
        <f>IF(OR(BS722="YES",BT722="YES",BU722="YES"),"YES","NO")</f>
        <v>YES</v>
      </c>
      <c r="BW722" s="67" t="str">
        <f>+IF(BE722=1,BE$8,IF(BF722=1,BF$8,IF(BG722=1,BG$8,IF(BH722=1,BH$8,BI$8))))</f>
        <v>$15-20</v>
      </c>
      <c r="BX722" s="67" t="str">
        <f>+IF(BJ722=1,BJ$8,IF(BK722=1,BK$8,IF(BL722=1,BL$8,IF(BM722=1,BM$8,BN$8))))</f>
        <v>$25-30</v>
      </c>
    </row>
    <row r="723" spans="1:76" hidden="1" x14ac:dyDescent="0.2">
      <c r="A723" s="77" t="str">
        <f t="shared" si="48"/>
        <v>53-0000</v>
      </c>
      <c r="B723" s="77" t="str">
        <f>VLOOKUP(A723,'[1]2- &amp; 3-digit SOC'!$A$1:$B$121,2,FALSE)</f>
        <v>Transportation and Material Moving Occupations</v>
      </c>
      <c r="C723" s="77" t="str">
        <f t="shared" si="49"/>
        <v>53-0000 Transportation and Material Moving Occupations</v>
      </c>
      <c r="D723" s="77" t="str">
        <f t="shared" si="50"/>
        <v>53-2000</v>
      </c>
      <c r="E723" s="77" t="str">
        <f>VLOOKUP(D723,'[1]2- &amp; 3-digit SOC'!$A$1:$B$121,2,FALSE)</f>
        <v>Air Transportation Workers</v>
      </c>
      <c r="F723" s="77" t="str">
        <f t="shared" si="51"/>
        <v>53-2000 Air Transportation Workers</v>
      </c>
      <c r="G723" s="77" t="s">
        <v>2241</v>
      </c>
      <c r="H723" s="77" t="s">
        <v>2242</v>
      </c>
      <c r="I723" s="77" t="s">
        <v>2243</v>
      </c>
      <c r="J723" s="78" t="str">
        <f>CONCATENATE(H723, " (", R723, ")")</f>
        <v>Airline Pilots, Copilots, and Flight Engineers ($141,678)</v>
      </c>
      <c r="K723" s="70">
        <v>38.928567909199998</v>
      </c>
      <c r="L723" s="70">
        <v>53.186043443899997</v>
      </c>
      <c r="M723" s="70">
        <v>68.114440221999999</v>
      </c>
      <c r="N723" s="70">
        <v>81.015680999400004</v>
      </c>
      <c r="O723" s="70">
        <v>100.963712293</v>
      </c>
      <c r="P723" s="70">
        <v>167.982118364</v>
      </c>
      <c r="Q723" s="71">
        <v>141678.03566200001</v>
      </c>
      <c r="R723" s="71" t="str">
        <f>TEXT(Q723, "$#,###")</f>
        <v>$141,678</v>
      </c>
      <c r="S723" s="68" t="s">
        <v>84</v>
      </c>
      <c r="T723" s="68" t="s">
        <v>546</v>
      </c>
      <c r="U723" s="68" t="s">
        <v>85</v>
      </c>
      <c r="V723" s="61">
        <v>4704.4849703700002</v>
      </c>
      <c r="W723" s="61">
        <v>3577.2058440400001</v>
      </c>
      <c r="X723" s="61">
        <f>W723-V723</f>
        <v>-1127.2791263300001</v>
      </c>
      <c r="Y723" s="72">
        <f>X723/V723</f>
        <v>-0.23961796741404859</v>
      </c>
      <c r="Z723" s="61">
        <v>3577.2058440400001</v>
      </c>
      <c r="AA723" s="61">
        <v>3823.3635823099999</v>
      </c>
      <c r="AB723" s="61">
        <f>AA723-Z723</f>
        <v>246.15773826999975</v>
      </c>
      <c r="AC723" s="72">
        <f>AB723/Z723</f>
        <v>6.8812852545269199E-2</v>
      </c>
      <c r="AD723" s="61">
        <v>1667.71896745</v>
      </c>
      <c r="AE723" s="61">
        <v>416.92974186200001</v>
      </c>
      <c r="AF723" s="61">
        <v>1023.24104285</v>
      </c>
      <c r="AG723" s="61">
        <v>341.08034761800002</v>
      </c>
      <c r="AH723" s="62">
        <v>9.2999999999999999E-2</v>
      </c>
      <c r="AI723" s="61">
        <v>3461.8812212799999</v>
      </c>
      <c r="AJ723" s="61">
        <v>818.58516945300005</v>
      </c>
      <c r="AK723" s="63">
        <f>AJ723/AI723</f>
        <v>0.23645674623993468</v>
      </c>
      <c r="AL723" s="73">
        <v>91.5</v>
      </c>
      <c r="AM723" s="74">
        <v>1.0876349999999999</v>
      </c>
      <c r="AN723" s="74">
        <v>1.1234630000000001</v>
      </c>
      <c r="AO723" s="76" t="s">
        <v>90</v>
      </c>
      <c r="AP723" s="76" t="s">
        <v>90</v>
      </c>
      <c r="AQ723" s="75">
        <v>1.72990969089E-2</v>
      </c>
      <c r="AR723" s="75">
        <v>0.17553388370600001</v>
      </c>
      <c r="AS723" s="75">
        <v>0.200475667504</v>
      </c>
      <c r="AT723" s="75">
        <v>0.27207825992399998</v>
      </c>
      <c r="AU723" s="75">
        <v>0.29509472085400001</v>
      </c>
      <c r="AV723" s="75">
        <v>3.7159638257100003E-2</v>
      </c>
      <c r="AW723" s="61">
        <v>1</v>
      </c>
      <c r="AX723" s="61">
        <v>1</v>
      </c>
      <c r="AY723" s="61">
        <v>22</v>
      </c>
      <c r="AZ723" s="61">
        <v>27</v>
      </c>
      <c r="BA723" s="61">
        <v>43</v>
      </c>
      <c r="BB723" s="61">
        <f>SUM(AW723:BA723)</f>
        <v>94</v>
      </c>
      <c r="BC723" s="61">
        <f>BA723-AW723</f>
        <v>42</v>
      </c>
      <c r="BD723" s="62">
        <f>BC723/AW723</f>
        <v>42</v>
      </c>
      <c r="BE723" s="67">
        <f>IF(K723&lt;BE$6,1,0)</f>
        <v>0</v>
      </c>
      <c r="BF723" s="67">
        <f>+IF(AND(K723&gt;=BF$5,K723&lt;BF$6),1,0)</f>
        <v>0</v>
      </c>
      <c r="BG723" s="67">
        <f>+IF(AND(K723&gt;=BG$5,K723&lt;BG$6),1,0)</f>
        <v>0</v>
      </c>
      <c r="BH723" s="67">
        <f>+IF(AND(K723&gt;=BH$5,K723&lt;BH$6),1,0)</f>
        <v>0</v>
      </c>
      <c r="BI723" s="67">
        <f>+IF(K723&gt;=BI$6,1,0)</f>
        <v>1</v>
      </c>
      <c r="BJ723" s="67">
        <f>IF(M723&lt;BJ$6,1,0)</f>
        <v>0</v>
      </c>
      <c r="BK723" s="67">
        <f>+IF(AND(M723&gt;=BK$5,M723&lt;BK$6),1,0)</f>
        <v>0</v>
      </c>
      <c r="BL723" s="67">
        <f>+IF(AND(M723&gt;=BL$5,M723&lt;BL$6),1,0)</f>
        <v>0</v>
      </c>
      <c r="BM723" s="67">
        <f>+IF(AND(M723&gt;=BM$5,M723&lt;BM$6),1,0)</f>
        <v>0</v>
      </c>
      <c r="BN723" s="67">
        <f>+IF(M723&gt;=BN$6,1,0)</f>
        <v>1</v>
      </c>
      <c r="BO723" s="67" t="str">
        <f>+IF(M723&gt;=BO$6,"YES","NO")</f>
        <v>YES</v>
      </c>
      <c r="BP723" s="67" t="str">
        <f>+IF(K723&gt;=BP$6,"YES","NO")</f>
        <v>YES</v>
      </c>
      <c r="BQ723" s="67" t="str">
        <f>+IF(ISERROR(VLOOKUP(E723,'[1]Hi Tech List (2020)'!$A$2:$B$84,1,FALSE)),"NO","YES")</f>
        <v>NO</v>
      </c>
      <c r="BR723" s="67" t="str">
        <f>IF(AL723&gt;=BR$6,"YES","NO")</f>
        <v>NO</v>
      </c>
      <c r="BS723" s="67" t="str">
        <f>IF(AB723&gt;BS$6,"YES","NO")</f>
        <v>YES</v>
      </c>
      <c r="BT723" s="67" t="str">
        <f>IF(AC723&gt;BT$6,"YES","NO")</f>
        <v>NO</v>
      </c>
      <c r="BU723" s="67" t="str">
        <f>IF(AD723&gt;BU$6,"YES","NO")</f>
        <v>YES</v>
      </c>
      <c r="BV723" s="67" t="str">
        <f>IF(OR(BS723="YES",BT723="YES",BU723="YES"),"YES","NO")</f>
        <v>YES</v>
      </c>
      <c r="BW723" s="67" t="str">
        <f>+IF(BE723=1,BE$8,IF(BF723=1,BF$8,IF(BG723=1,BG$8,IF(BH723=1,BH$8,BI$8))))</f>
        <v>&gt;$30</v>
      </c>
      <c r="BX723" s="67" t="str">
        <f>+IF(BJ723=1,BJ$8,IF(BK723=1,BK$8,IF(BL723=1,BL$8,IF(BM723=1,BM$8,BN$8))))</f>
        <v>&gt;$30</v>
      </c>
    </row>
    <row r="724" spans="1:76" hidden="1" x14ac:dyDescent="0.2">
      <c r="A724" s="77" t="str">
        <f t="shared" si="48"/>
        <v>53-0000</v>
      </c>
      <c r="B724" s="77" t="str">
        <f>VLOOKUP(A724,'[1]2- &amp; 3-digit SOC'!$A$1:$B$121,2,FALSE)</f>
        <v>Transportation and Material Moving Occupations</v>
      </c>
      <c r="C724" s="77" t="str">
        <f t="shared" si="49"/>
        <v>53-0000 Transportation and Material Moving Occupations</v>
      </c>
      <c r="D724" s="77" t="str">
        <f t="shared" si="50"/>
        <v>53-2000</v>
      </c>
      <c r="E724" s="77" t="str">
        <f>VLOOKUP(D724,'[1]2- &amp; 3-digit SOC'!$A$1:$B$121,2,FALSE)</f>
        <v>Air Transportation Workers</v>
      </c>
      <c r="F724" s="77" t="str">
        <f t="shared" si="51"/>
        <v>53-2000 Air Transportation Workers</v>
      </c>
      <c r="G724" s="77" t="s">
        <v>2244</v>
      </c>
      <c r="H724" s="77" t="s">
        <v>2245</v>
      </c>
      <c r="I724" s="77" t="s">
        <v>2246</v>
      </c>
      <c r="J724" s="78" t="str">
        <f>CONCATENATE(H724, " (", R724, ")")</f>
        <v>Air Traffic Controllers ($148,492)</v>
      </c>
      <c r="K724" s="70">
        <v>42.426002289000003</v>
      </c>
      <c r="L724" s="70">
        <v>61.839399462099998</v>
      </c>
      <c r="M724" s="70">
        <v>71.390366487500003</v>
      </c>
      <c r="N724" s="70">
        <v>68.736074076500003</v>
      </c>
      <c r="O724" s="70">
        <v>81.984249227700005</v>
      </c>
      <c r="P724" s="70">
        <v>88.0354985118</v>
      </c>
      <c r="Q724" s="71">
        <v>148491.962294</v>
      </c>
      <c r="R724" s="71" t="str">
        <f>TEXT(Q724, "$#,###")</f>
        <v>$148,492</v>
      </c>
      <c r="S724" s="68" t="s">
        <v>139</v>
      </c>
      <c r="T724" s="68" t="s">
        <v>8</v>
      </c>
      <c r="U724" s="68" t="s">
        <v>648</v>
      </c>
      <c r="V724" s="61">
        <v>531.38459403800005</v>
      </c>
      <c r="W724" s="61">
        <v>915.36960404900003</v>
      </c>
      <c r="X724" s="61">
        <f>W724-V724</f>
        <v>383.98501001099999</v>
      </c>
      <c r="Y724" s="72">
        <f>X724/V724</f>
        <v>0.7226122366346599</v>
      </c>
      <c r="Z724" s="61">
        <v>915.36960404900003</v>
      </c>
      <c r="AA724" s="61">
        <v>930.79658668000002</v>
      </c>
      <c r="AB724" s="61">
        <f>AA724-Z724</f>
        <v>15.426982630999987</v>
      </c>
      <c r="AC724" s="72">
        <f>AB724/Z724</f>
        <v>1.6853282611483979E-2</v>
      </c>
      <c r="AD724" s="61">
        <v>312.89908548099999</v>
      </c>
      <c r="AE724" s="61">
        <v>78.224771370400006</v>
      </c>
      <c r="AF724" s="61">
        <v>221.113688833</v>
      </c>
      <c r="AG724" s="61">
        <v>73.704562944399996</v>
      </c>
      <c r="AH724" s="62">
        <v>0.08</v>
      </c>
      <c r="AI724" s="61">
        <v>906.75498109199998</v>
      </c>
      <c r="AJ724" s="61">
        <v>258.75880003700001</v>
      </c>
      <c r="AK724" s="63">
        <f>AJ724/AI724</f>
        <v>0.28536793889500139</v>
      </c>
      <c r="AL724" s="73">
        <v>90.7</v>
      </c>
      <c r="AM724" s="74">
        <v>1.095747</v>
      </c>
      <c r="AN724" s="74">
        <v>1.077294</v>
      </c>
      <c r="AO724" s="76" t="s">
        <v>90</v>
      </c>
      <c r="AP724" s="75">
        <v>2.8023445815700002E-2</v>
      </c>
      <c r="AQ724" s="75">
        <v>6.0487027256500001E-2</v>
      </c>
      <c r="AR724" s="75">
        <v>0.28157567708100001</v>
      </c>
      <c r="AS724" s="75">
        <v>0.238241237233</v>
      </c>
      <c r="AT724" s="75">
        <v>0.25146479410099998</v>
      </c>
      <c r="AU724" s="75">
        <v>0.115396994755</v>
      </c>
      <c r="AV724" s="75">
        <v>2.34451334998E-2</v>
      </c>
      <c r="AW724" s="61">
        <v>0</v>
      </c>
      <c r="AX724" s="61">
        <v>0</v>
      </c>
      <c r="AY724" s="61">
        <v>0</v>
      </c>
      <c r="AZ724" s="61">
        <v>0</v>
      </c>
      <c r="BA724" s="61">
        <v>0</v>
      </c>
      <c r="BB724" s="61">
        <f>SUM(AW724:BA724)</f>
        <v>0</v>
      </c>
      <c r="BC724" s="61">
        <f>BA724-AW724</f>
        <v>0</v>
      </c>
      <c r="BD724" s="62">
        <v>0</v>
      </c>
      <c r="BE724" s="67">
        <f>IF(K724&lt;BE$6,1,0)</f>
        <v>0</v>
      </c>
      <c r="BF724" s="67">
        <f>+IF(AND(K724&gt;=BF$5,K724&lt;BF$6),1,0)</f>
        <v>0</v>
      </c>
      <c r="BG724" s="67">
        <f>+IF(AND(K724&gt;=BG$5,K724&lt;BG$6),1,0)</f>
        <v>0</v>
      </c>
      <c r="BH724" s="67">
        <f>+IF(AND(K724&gt;=BH$5,K724&lt;BH$6),1,0)</f>
        <v>0</v>
      </c>
      <c r="BI724" s="67">
        <f>+IF(K724&gt;=BI$6,1,0)</f>
        <v>1</v>
      </c>
      <c r="BJ724" s="67">
        <f>IF(M724&lt;BJ$6,1,0)</f>
        <v>0</v>
      </c>
      <c r="BK724" s="67">
        <f>+IF(AND(M724&gt;=BK$5,M724&lt;BK$6),1,0)</f>
        <v>0</v>
      </c>
      <c r="BL724" s="67">
        <f>+IF(AND(M724&gt;=BL$5,M724&lt;BL$6),1,0)</f>
        <v>0</v>
      </c>
      <c r="BM724" s="67">
        <f>+IF(AND(M724&gt;=BM$5,M724&lt;BM$6),1,0)</f>
        <v>0</v>
      </c>
      <c r="BN724" s="67">
        <f>+IF(M724&gt;=BN$6,1,0)</f>
        <v>1</v>
      </c>
      <c r="BO724" s="67" t="str">
        <f>+IF(M724&gt;=BO$6,"YES","NO")</f>
        <v>YES</v>
      </c>
      <c r="BP724" s="67" t="str">
        <f>+IF(K724&gt;=BP$6,"YES","NO")</f>
        <v>YES</v>
      </c>
      <c r="BQ724" s="67" t="str">
        <f>+IF(ISERROR(VLOOKUP(E724,'[1]Hi Tech List (2020)'!$A$2:$B$84,1,FALSE)),"NO","YES")</f>
        <v>NO</v>
      </c>
      <c r="BR724" s="67" t="str">
        <f>IF(AL724&gt;=BR$6,"YES","NO")</f>
        <v>NO</v>
      </c>
      <c r="BS724" s="67" t="str">
        <f>IF(AB724&gt;BS$6,"YES","NO")</f>
        <v>NO</v>
      </c>
      <c r="BT724" s="67" t="str">
        <f>IF(AC724&gt;BT$6,"YES","NO")</f>
        <v>NO</v>
      </c>
      <c r="BU724" s="67" t="str">
        <f>IF(AD724&gt;BU$6,"YES","NO")</f>
        <v>YES</v>
      </c>
      <c r="BV724" s="67" t="str">
        <f>IF(OR(BS724="YES",BT724="YES",BU724="YES"),"YES","NO")</f>
        <v>YES</v>
      </c>
      <c r="BW724" s="67" t="str">
        <f>+IF(BE724=1,BE$8,IF(BF724=1,BF$8,IF(BG724=1,BG$8,IF(BH724=1,BH$8,BI$8))))</f>
        <v>&gt;$30</v>
      </c>
      <c r="BX724" s="67" t="str">
        <f>+IF(BJ724=1,BJ$8,IF(BK724=1,BK$8,IF(BL724=1,BL$8,IF(BM724=1,BM$8,BN$8))))</f>
        <v>&gt;$30</v>
      </c>
    </row>
    <row r="725" spans="1:76" x14ac:dyDescent="0.2">
      <c r="A725" s="77" t="str">
        <f t="shared" si="48"/>
        <v>53-0000</v>
      </c>
      <c r="B725" s="77" t="str">
        <f>VLOOKUP(A725,'[1]2- &amp; 3-digit SOC'!$A$1:$B$121,2,FALSE)</f>
        <v>Transportation and Material Moving Occupations</v>
      </c>
      <c r="C725" s="77" t="str">
        <f t="shared" si="49"/>
        <v>53-0000 Transportation and Material Moving Occupations</v>
      </c>
      <c r="D725" s="77" t="str">
        <f t="shared" si="50"/>
        <v>53-2000</v>
      </c>
      <c r="E725" s="77" t="str">
        <f>VLOOKUP(D725,'[1]2- &amp; 3-digit SOC'!$A$1:$B$121,2,FALSE)</f>
        <v>Air Transportation Workers</v>
      </c>
      <c r="F725" s="77" t="str">
        <f t="shared" si="51"/>
        <v>53-2000 Air Transportation Workers</v>
      </c>
      <c r="G725" s="77" t="s">
        <v>2247</v>
      </c>
      <c r="H725" s="77" t="s">
        <v>2248</v>
      </c>
      <c r="I725" s="77" t="s">
        <v>2249</v>
      </c>
      <c r="J725" s="78" t="str">
        <f>CONCATENATE(H725, " (", R725, ")")</f>
        <v>Airfield Operations Specialists ($82,037)</v>
      </c>
      <c r="K725" s="70">
        <v>21.721035757100001</v>
      </c>
      <c r="L725" s="70">
        <v>26.643134217</v>
      </c>
      <c r="M725" s="70">
        <v>39.440784701600002</v>
      </c>
      <c r="N725" s="70">
        <v>45.153245067900002</v>
      </c>
      <c r="O725" s="70">
        <v>63.2812212324</v>
      </c>
      <c r="P725" s="70">
        <v>84.236825457500004</v>
      </c>
      <c r="Q725" s="71">
        <v>82036.832179300007</v>
      </c>
      <c r="R725" s="71" t="str">
        <f>TEXT(Q725, "$#,###")</f>
        <v>$82,037</v>
      </c>
      <c r="S725" s="68" t="s">
        <v>307</v>
      </c>
      <c r="T725" s="68" t="s">
        <v>8</v>
      </c>
      <c r="U725" s="68" t="s">
        <v>648</v>
      </c>
      <c r="V725" s="61">
        <v>616.84934180599998</v>
      </c>
      <c r="W725" s="61">
        <v>649.09028576399999</v>
      </c>
      <c r="X725" s="61">
        <f>W725-V725</f>
        <v>32.240943958000003</v>
      </c>
      <c r="Y725" s="72">
        <f>X725/V725</f>
        <v>5.2267128734555454E-2</v>
      </c>
      <c r="Z725" s="61">
        <v>649.09028576399999</v>
      </c>
      <c r="AA725" s="61">
        <v>674.55051634799997</v>
      </c>
      <c r="AB725" s="61">
        <f>AA725-Z725</f>
        <v>25.460230583999987</v>
      </c>
      <c r="AC725" s="72">
        <f>AB725/Z725</f>
        <v>3.9224482544878148E-2</v>
      </c>
      <c r="AD725" s="61">
        <v>241.171199145</v>
      </c>
      <c r="AE725" s="61">
        <v>60.292799786300002</v>
      </c>
      <c r="AF725" s="61">
        <v>158.06939975099999</v>
      </c>
      <c r="AG725" s="61">
        <v>52.689799917199998</v>
      </c>
      <c r="AH725" s="62">
        <v>0.08</v>
      </c>
      <c r="AI725" s="61">
        <v>635.302404497</v>
      </c>
      <c r="AJ725" s="61">
        <v>211.60734131199999</v>
      </c>
      <c r="AK725" s="63">
        <f>AJ725/AI725</f>
        <v>0.33308128509215995</v>
      </c>
      <c r="AL725" s="73">
        <v>90.9</v>
      </c>
      <c r="AM725" s="74">
        <v>2.0376919999999998</v>
      </c>
      <c r="AN725" s="74">
        <v>2.027101</v>
      </c>
      <c r="AO725" s="75">
        <v>2.98477410684E-4</v>
      </c>
      <c r="AP725" s="76" t="s">
        <v>90</v>
      </c>
      <c r="AQ725" s="75">
        <v>4.5980658655500002E-2</v>
      </c>
      <c r="AR725" s="75">
        <v>0.26746996294199998</v>
      </c>
      <c r="AS725" s="75">
        <v>0.19785410845599999</v>
      </c>
      <c r="AT725" s="75">
        <v>0.22731886817300001</v>
      </c>
      <c r="AU725" s="75">
        <v>0.198906250216</v>
      </c>
      <c r="AV725" s="75">
        <v>4.7995267377499998E-2</v>
      </c>
      <c r="AW725" s="61">
        <v>0</v>
      </c>
      <c r="AX725" s="61">
        <v>0</v>
      </c>
      <c r="AY725" s="61">
        <v>0</v>
      </c>
      <c r="AZ725" s="61">
        <v>0</v>
      </c>
      <c r="BA725" s="61">
        <v>0</v>
      </c>
      <c r="BB725" s="61">
        <f>SUM(AW725:BA725)</f>
        <v>0</v>
      </c>
      <c r="BC725" s="61">
        <f>BA725-AW725</f>
        <v>0</v>
      </c>
      <c r="BD725" s="62">
        <v>0</v>
      </c>
      <c r="BE725" s="67">
        <f>IF(K725&lt;BE$6,1,0)</f>
        <v>0</v>
      </c>
      <c r="BF725" s="67">
        <f>+IF(AND(K725&gt;=BF$5,K725&lt;BF$6),1,0)</f>
        <v>0</v>
      </c>
      <c r="BG725" s="67">
        <f>+IF(AND(K725&gt;=BG$5,K725&lt;BG$6),1,0)</f>
        <v>1</v>
      </c>
      <c r="BH725" s="67">
        <f>+IF(AND(K725&gt;=BH$5,K725&lt;BH$6),1,0)</f>
        <v>0</v>
      </c>
      <c r="BI725" s="67">
        <f>+IF(K725&gt;=BI$6,1,0)</f>
        <v>0</v>
      </c>
      <c r="BJ725" s="67">
        <f>IF(M725&lt;BJ$6,1,0)</f>
        <v>0</v>
      </c>
      <c r="BK725" s="67">
        <f>+IF(AND(M725&gt;=BK$5,M725&lt;BK$6),1,0)</f>
        <v>0</v>
      </c>
      <c r="BL725" s="67">
        <f>+IF(AND(M725&gt;=BL$5,M725&lt;BL$6),1,0)</f>
        <v>0</v>
      </c>
      <c r="BM725" s="67">
        <f>+IF(AND(M725&gt;=BM$5,M725&lt;BM$6),1,0)</f>
        <v>0</v>
      </c>
      <c r="BN725" s="67">
        <f>+IF(M725&gt;=BN$6,1,0)</f>
        <v>1</v>
      </c>
      <c r="BO725" s="67" t="str">
        <f>+IF(M725&gt;=BO$6,"YES","NO")</f>
        <v>YES</v>
      </c>
      <c r="BP725" s="67" t="str">
        <f>+IF(K725&gt;=BP$6,"YES","NO")</f>
        <v>YES</v>
      </c>
      <c r="BQ725" s="67" t="str">
        <f>+IF(ISERROR(VLOOKUP(E725,'[1]Hi Tech List (2020)'!$A$2:$B$84,1,FALSE)),"NO","YES")</f>
        <v>NO</v>
      </c>
      <c r="BR725" s="67" t="str">
        <f>IF(AL725&gt;=BR$6,"YES","NO")</f>
        <v>NO</v>
      </c>
      <c r="BS725" s="67" t="str">
        <f>IF(AB725&gt;BS$6,"YES","NO")</f>
        <v>NO</v>
      </c>
      <c r="BT725" s="67" t="str">
        <f>IF(AC725&gt;BT$6,"YES","NO")</f>
        <v>NO</v>
      </c>
      <c r="BU725" s="67" t="str">
        <f>IF(AD725&gt;BU$6,"YES","NO")</f>
        <v>YES</v>
      </c>
      <c r="BV725" s="67" t="str">
        <f>IF(OR(BS725="YES",BT725="YES",BU725="YES"),"YES","NO")</f>
        <v>YES</v>
      </c>
      <c r="BW725" s="67" t="str">
        <f>+IF(BE725=1,BE$8,IF(BF725=1,BF$8,IF(BG725=1,BG$8,IF(BH725=1,BH$8,BI$8))))</f>
        <v>$20-25</v>
      </c>
      <c r="BX725" s="67" t="str">
        <f>+IF(BJ725=1,BJ$8,IF(BK725=1,BK$8,IF(BL725=1,BL$8,IF(BM725=1,BM$8,BN$8))))</f>
        <v>&gt;$30</v>
      </c>
    </row>
    <row r="726" spans="1:76" hidden="1" x14ac:dyDescent="0.2">
      <c r="A726" s="77" t="str">
        <f t="shared" si="48"/>
        <v>53-0000</v>
      </c>
      <c r="B726" s="77" t="str">
        <f>VLOOKUP(A726,'[1]2- &amp; 3-digit SOC'!$A$1:$B$121,2,FALSE)</f>
        <v>Transportation and Material Moving Occupations</v>
      </c>
      <c r="C726" s="77" t="str">
        <f t="shared" si="49"/>
        <v>53-0000 Transportation and Material Moving Occupations</v>
      </c>
      <c r="D726" s="77" t="str">
        <f t="shared" si="50"/>
        <v>53-2000</v>
      </c>
      <c r="E726" s="77" t="str">
        <f>VLOOKUP(D726,'[1]2- &amp; 3-digit SOC'!$A$1:$B$121,2,FALSE)</f>
        <v>Air Transportation Workers</v>
      </c>
      <c r="F726" s="77" t="str">
        <f t="shared" si="51"/>
        <v>53-2000 Air Transportation Workers</v>
      </c>
      <c r="G726" s="77" t="s">
        <v>2250</v>
      </c>
      <c r="H726" s="77" t="s">
        <v>2251</v>
      </c>
      <c r="I726" s="77" t="s">
        <v>2252</v>
      </c>
      <c r="J726" s="78" t="str">
        <f>CONCATENATE(H726, " (", R726, ")")</f>
        <v>Flight Attendants ($73,372)</v>
      </c>
      <c r="K726" s="70">
        <v>17.041482010399999</v>
      </c>
      <c r="L726" s="70">
        <v>20.763930119299999</v>
      </c>
      <c r="M726" s="70">
        <v>35.275167789000001</v>
      </c>
      <c r="N726" s="70">
        <v>32.176751581200001</v>
      </c>
      <c r="O726" s="70">
        <v>41.625298889100002</v>
      </c>
      <c r="P726" s="70">
        <v>45.578631398600002</v>
      </c>
      <c r="Q726" s="71">
        <v>73372.349001199997</v>
      </c>
      <c r="R726" s="71" t="str">
        <f>TEXT(Q726, "$#,###")</f>
        <v>$73,372</v>
      </c>
      <c r="S726" s="68" t="s">
        <v>307</v>
      </c>
      <c r="T726" s="68" t="s">
        <v>546</v>
      </c>
      <c r="U726" s="68" t="s">
        <v>85</v>
      </c>
      <c r="V726" s="61">
        <v>7565.6448315400003</v>
      </c>
      <c r="W726" s="61">
        <v>5537.1059130800004</v>
      </c>
      <c r="X726" s="61">
        <f>W726-V726</f>
        <v>-2028.5389184599999</v>
      </c>
      <c r="Y726" s="72">
        <f>X726/V726</f>
        <v>-0.26812505260666425</v>
      </c>
      <c r="Z726" s="61">
        <v>5537.1059130800004</v>
      </c>
      <c r="AA726" s="61">
        <v>6126.8520759900002</v>
      </c>
      <c r="AB726" s="61">
        <f>AA726-Z726</f>
        <v>589.74616290999984</v>
      </c>
      <c r="AC726" s="72">
        <f>AB726/Z726</f>
        <v>0.10650801558931264</v>
      </c>
      <c r="AD726" s="61">
        <v>3267.22997786</v>
      </c>
      <c r="AE726" s="61">
        <v>816.80749446499999</v>
      </c>
      <c r="AF726" s="61">
        <v>1879.13422206</v>
      </c>
      <c r="AG726" s="61">
        <v>626.37807402099997</v>
      </c>
      <c r="AH726" s="62">
        <v>0.109</v>
      </c>
      <c r="AI726" s="61">
        <v>5288.7859180400001</v>
      </c>
      <c r="AJ726" s="61">
        <v>1204.3232144399999</v>
      </c>
      <c r="AK726" s="63">
        <f>AJ726/AI726</f>
        <v>0.22771260419750863</v>
      </c>
      <c r="AL726" s="73">
        <v>97</v>
      </c>
      <c r="AM726" s="74">
        <v>1.77349</v>
      </c>
      <c r="AN726" s="74">
        <v>1.8236019999999999</v>
      </c>
      <c r="AO726" s="76" t="s">
        <v>90</v>
      </c>
      <c r="AP726" s="76" t="s">
        <v>90</v>
      </c>
      <c r="AQ726" s="75">
        <v>1.78732721746E-2</v>
      </c>
      <c r="AR726" s="75">
        <v>0.15245118862099999</v>
      </c>
      <c r="AS726" s="75">
        <v>0.157641145362</v>
      </c>
      <c r="AT726" s="75">
        <v>0.283957019566</v>
      </c>
      <c r="AU726" s="75">
        <v>0.315288722967</v>
      </c>
      <c r="AV726" s="75">
        <v>7.0911461157700001E-2</v>
      </c>
      <c r="AW726" s="61">
        <v>0</v>
      </c>
      <c r="AX726" s="61">
        <v>0</v>
      </c>
      <c r="AY726" s="61">
        <v>0</v>
      </c>
      <c r="AZ726" s="61">
        <v>0</v>
      </c>
      <c r="BA726" s="61">
        <v>0</v>
      </c>
      <c r="BB726" s="61">
        <f>SUM(AW726:BA726)</f>
        <v>0</v>
      </c>
      <c r="BC726" s="61">
        <f>BA726-AW726</f>
        <v>0</v>
      </c>
      <c r="BD726" s="62">
        <v>0</v>
      </c>
      <c r="BE726" s="67">
        <f>IF(K726&lt;BE$6,1,0)</f>
        <v>0</v>
      </c>
      <c r="BF726" s="67">
        <f>+IF(AND(K726&gt;=BF$5,K726&lt;BF$6),1,0)</f>
        <v>1</v>
      </c>
      <c r="BG726" s="67">
        <f>+IF(AND(K726&gt;=BG$5,K726&lt;BG$6),1,0)</f>
        <v>0</v>
      </c>
      <c r="BH726" s="67">
        <f>+IF(AND(K726&gt;=BH$5,K726&lt;BH$6),1,0)</f>
        <v>0</v>
      </c>
      <c r="BI726" s="67">
        <f>+IF(K726&gt;=BI$6,1,0)</f>
        <v>0</v>
      </c>
      <c r="BJ726" s="67">
        <f>IF(M726&lt;BJ$6,1,0)</f>
        <v>0</v>
      </c>
      <c r="BK726" s="67">
        <f>+IF(AND(M726&gt;=BK$5,M726&lt;BK$6),1,0)</f>
        <v>0</v>
      </c>
      <c r="BL726" s="67">
        <f>+IF(AND(M726&gt;=BL$5,M726&lt;BL$6),1,0)</f>
        <v>0</v>
      </c>
      <c r="BM726" s="67">
        <f>+IF(AND(M726&gt;=BM$5,M726&lt;BM$6),1,0)</f>
        <v>0</v>
      </c>
      <c r="BN726" s="67">
        <f>+IF(M726&gt;=BN$6,1,0)</f>
        <v>1</v>
      </c>
      <c r="BO726" s="67" t="str">
        <f>+IF(M726&gt;=BO$6,"YES","NO")</f>
        <v>YES</v>
      </c>
      <c r="BP726" s="67" t="str">
        <f>+IF(K726&gt;=BP$6,"YES","NO")</f>
        <v>YES</v>
      </c>
      <c r="BQ726" s="67" t="str">
        <f>+IF(ISERROR(VLOOKUP(E726,'[1]Hi Tech List (2020)'!$A$2:$B$84,1,FALSE)),"NO","YES")</f>
        <v>NO</v>
      </c>
      <c r="BR726" s="67" t="str">
        <f>IF(AL726&gt;=BR$6,"YES","NO")</f>
        <v>NO</v>
      </c>
      <c r="BS726" s="67" t="str">
        <f>IF(AB726&gt;BS$6,"YES","NO")</f>
        <v>YES</v>
      </c>
      <c r="BT726" s="67" t="str">
        <f>IF(AC726&gt;BT$6,"YES","NO")</f>
        <v>NO</v>
      </c>
      <c r="BU726" s="67" t="str">
        <f>IF(AD726&gt;BU$6,"YES","NO")</f>
        <v>YES</v>
      </c>
      <c r="BV726" s="67" t="str">
        <f>IF(OR(BS726="YES",BT726="YES",BU726="YES"),"YES","NO")</f>
        <v>YES</v>
      </c>
      <c r="BW726" s="67" t="str">
        <f>+IF(BE726=1,BE$8,IF(BF726=1,BF$8,IF(BG726=1,BG$8,IF(BH726=1,BH$8,BI$8))))</f>
        <v>$15-20</v>
      </c>
      <c r="BX726" s="67" t="str">
        <f>+IF(BJ726=1,BJ$8,IF(BK726=1,BK$8,IF(BL726=1,BL$8,IF(BM726=1,BM$8,BN$8))))</f>
        <v>&gt;$30</v>
      </c>
    </row>
    <row r="727" spans="1:76" ht="25.5" hidden="1" x14ac:dyDescent="0.2">
      <c r="A727" s="77" t="str">
        <f t="shared" si="48"/>
        <v>53-0000</v>
      </c>
      <c r="B727" s="77" t="str">
        <f>VLOOKUP(A727,'[1]2- &amp; 3-digit SOC'!$A$1:$B$121,2,FALSE)</f>
        <v>Transportation and Material Moving Occupations</v>
      </c>
      <c r="C727" s="77" t="str">
        <f t="shared" si="49"/>
        <v>53-0000 Transportation and Material Moving Occupations</v>
      </c>
      <c r="D727" s="77" t="str">
        <f t="shared" si="50"/>
        <v>53-3000</v>
      </c>
      <c r="E727" s="77" t="str">
        <f>VLOOKUP(D727,'[1]2- &amp; 3-digit SOC'!$A$1:$B$121,2,FALSE)</f>
        <v>Motor Vehicle Operators</v>
      </c>
      <c r="F727" s="77" t="str">
        <f t="shared" si="51"/>
        <v>53-3000 Motor Vehicle Operators</v>
      </c>
      <c r="G727" s="77" t="s">
        <v>2253</v>
      </c>
      <c r="H727" s="77" t="s">
        <v>2254</v>
      </c>
      <c r="I727" s="77" t="s">
        <v>2255</v>
      </c>
      <c r="J727" s="78" t="str">
        <f>CONCATENATE(H727, " (", R727, ")")</f>
        <v>Ambulance Drivers and Attendants, Except Emergency Medical Technicians ($26,258)</v>
      </c>
      <c r="K727" s="70">
        <v>10.184596324399999</v>
      </c>
      <c r="L727" s="70">
        <v>11.108233954899999</v>
      </c>
      <c r="M727" s="70">
        <v>12.624146746299999</v>
      </c>
      <c r="N727" s="70">
        <v>15.829234462700001</v>
      </c>
      <c r="O727" s="70">
        <v>17.880203764600001</v>
      </c>
      <c r="P727" s="70">
        <v>21.5322734501</v>
      </c>
      <c r="Q727" s="71">
        <v>26258.225232299999</v>
      </c>
      <c r="R727" s="71" t="str">
        <f>TEXT(Q727, "$#,###")</f>
        <v>$26,258</v>
      </c>
      <c r="S727" s="68" t="s">
        <v>307</v>
      </c>
      <c r="T727" s="68" t="s">
        <v>8</v>
      </c>
      <c r="U727" s="68" t="s">
        <v>85</v>
      </c>
      <c r="V727" s="61">
        <v>330.38507227399998</v>
      </c>
      <c r="W727" s="61">
        <v>524.40863378999995</v>
      </c>
      <c r="X727" s="61">
        <f>W727-V727</f>
        <v>194.02356151599997</v>
      </c>
      <c r="Y727" s="72">
        <f>X727/V727</f>
        <v>0.58726491539269488</v>
      </c>
      <c r="Z727" s="61">
        <v>524.40863378999995</v>
      </c>
      <c r="AA727" s="61">
        <v>535.38357208499997</v>
      </c>
      <c r="AB727" s="61">
        <f>AA727-Z727</f>
        <v>10.974938295000015</v>
      </c>
      <c r="AC727" s="72">
        <f>AB727/Z727</f>
        <v>2.0928218163919366E-2</v>
      </c>
      <c r="AD727" s="61">
        <v>237.485322021</v>
      </c>
      <c r="AE727" s="61">
        <v>59.371330505300001</v>
      </c>
      <c r="AF727" s="61">
        <v>158.54220122199999</v>
      </c>
      <c r="AG727" s="61">
        <v>52.847400407499997</v>
      </c>
      <c r="AH727" s="62">
        <v>0.1</v>
      </c>
      <c r="AI727" s="61">
        <v>519.11462668599995</v>
      </c>
      <c r="AJ727" s="61">
        <v>332.74033382699997</v>
      </c>
      <c r="AK727" s="63">
        <f>AJ727/AI727</f>
        <v>0.64097661040914311</v>
      </c>
      <c r="AL727" s="73">
        <v>91.8</v>
      </c>
      <c r="AM727" s="74">
        <v>1.223265</v>
      </c>
      <c r="AN727" s="74">
        <v>1.1889689999999999</v>
      </c>
      <c r="AO727" s="76" t="s">
        <v>90</v>
      </c>
      <c r="AP727" s="75">
        <v>3.6277833319600002E-2</v>
      </c>
      <c r="AQ727" s="75">
        <v>6.2823835492000005E-2</v>
      </c>
      <c r="AR727" s="75">
        <v>0.21221005251200001</v>
      </c>
      <c r="AS727" s="75">
        <v>0.24157600165000001</v>
      </c>
      <c r="AT727" s="75">
        <v>0.20527138090899999</v>
      </c>
      <c r="AU727" s="75">
        <v>0.16917896045399999</v>
      </c>
      <c r="AV727" s="75">
        <v>7.1131968601999995E-2</v>
      </c>
      <c r="AW727" s="61">
        <v>378</v>
      </c>
      <c r="AX727" s="61">
        <v>238</v>
      </c>
      <c r="AY727" s="61">
        <v>257</v>
      </c>
      <c r="AZ727" s="61">
        <v>325</v>
      </c>
      <c r="BA727" s="61">
        <v>320</v>
      </c>
      <c r="BB727" s="61">
        <f>SUM(AW727:BA727)</f>
        <v>1518</v>
      </c>
      <c r="BC727" s="61">
        <f>BA727-AW727</f>
        <v>-58</v>
      </c>
      <c r="BD727" s="62">
        <f>BC727/AW727</f>
        <v>-0.15343915343915343</v>
      </c>
      <c r="BE727" s="67">
        <f>IF(K727&lt;BE$6,1,0)</f>
        <v>1</v>
      </c>
      <c r="BF727" s="67">
        <f>+IF(AND(K727&gt;=BF$5,K727&lt;BF$6),1,0)</f>
        <v>0</v>
      </c>
      <c r="BG727" s="67">
        <f>+IF(AND(K727&gt;=BG$5,K727&lt;BG$6),1,0)</f>
        <v>0</v>
      </c>
      <c r="BH727" s="67">
        <f>+IF(AND(K727&gt;=BH$5,K727&lt;BH$6),1,0)</f>
        <v>0</v>
      </c>
      <c r="BI727" s="67">
        <f>+IF(K727&gt;=BI$6,1,0)</f>
        <v>0</v>
      </c>
      <c r="BJ727" s="67">
        <f>IF(M727&lt;BJ$6,1,0)</f>
        <v>1</v>
      </c>
      <c r="BK727" s="67">
        <f>+IF(AND(M727&gt;=BK$5,M727&lt;BK$6),1,0)</f>
        <v>0</v>
      </c>
      <c r="BL727" s="67">
        <f>+IF(AND(M727&gt;=BL$5,M727&lt;BL$6),1,0)</f>
        <v>0</v>
      </c>
      <c r="BM727" s="67">
        <f>+IF(AND(M727&gt;=BM$5,M727&lt;BM$6),1,0)</f>
        <v>0</v>
      </c>
      <c r="BN727" s="67">
        <f>+IF(M727&gt;=BN$6,1,0)</f>
        <v>0</v>
      </c>
      <c r="BO727" s="67" t="str">
        <f>+IF(M727&gt;=BO$6,"YES","NO")</f>
        <v>NO</v>
      </c>
      <c r="BP727" s="67" t="str">
        <f>+IF(K727&gt;=BP$6,"YES","NO")</f>
        <v>NO</v>
      </c>
      <c r="BQ727" s="67" t="str">
        <f>+IF(ISERROR(VLOOKUP(E727,'[1]Hi Tech List (2020)'!$A$2:$B$84,1,FALSE)),"NO","YES")</f>
        <v>NO</v>
      </c>
      <c r="BR727" s="67" t="str">
        <f>IF(AL727&gt;=BR$6,"YES","NO")</f>
        <v>NO</v>
      </c>
      <c r="BS727" s="67" t="str">
        <f>IF(AB727&gt;BS$6,"YES","NO")</f>
        <v>NO</v>
      </c>
      <c r="BT727" s="67" t="str">
        <f>IF(AC727&gt;BT$6,"YES","NO")</f>
        <v>NO</v>
      </c>
      <c r="BU727" s="67" t="str">
        <f>IF(AD727&gt;BU$6,"YES","NO")</f>
        <v>YES</v>
      </c>
      <c r="BV727" s="67" t="str">
        <f>IF(OR(BS727="YES",BT727="YES",BU727="YES"),"YES","NO")</f>
        <v>YES</v>
      </c>
      <c r="BW727" s="67" t="str">
        <f>+IF(BE727=1,BE$8,IF(BF727=1,BF$8,IF(BG727=1,BG$8,IF(BH727=1,BH$8,BI$8))))</f>
        <v>&lt;$15</v>
      </c>
      <c r="BX727" s="67" t="str">
        <f>+IF(BJ727=1,BJ$8,IF(BK727=1,BK$8,IF(BL727=1,BL$8,IF(BM727=1,BM$8,BN$8))))</f>
        <v>&lt;$15</v>
      </c>
    </row>
    <row r="728" spans="1:76" hidden="1" x14ac:dyDescent="0.2">
      <c r="A728" s="77" t="str">
        <f t="shared" si="48"/>
        <v>53-0000</v>
      </c>
      <c r="B728" s="77" t="str">
        <f>VLOOKUP(A728,'[1]2- &amp; 3-digit SOC'!$A$1:$B$121,2,FALSE)</f>
        <v>Transportation and Material Moving Occupations</v>
      </c>
      <c r="C728" s="77" t="str">
        <f t="shared" si="49"/>
        <v>53-0000 Transportation and Material Moving Occupations</v>
      </c>
      <c r="D728" s="77" t="str">
        <f t="shared" si="50"/>
        <v>53-3000</v>
      </c>
      <c r="E728" s="77" t="str">
        <f>VLOOKUP(D728,'[1]2- &amp; 3-digit SOC'!$A$1:$B$121,2,FALSE)</f>
        <v>Motor Vehicle Operators</v>
      </c>
      <c r="F728" s="77" t="str">
        <f t="shared" si="51"/>
        <v>53-3000 Motor Vehicle Operators</v>
      </c>
      <c r="G728" s="77" t="s">
        <v>2256</v>
      </c>
      <c r="H728" s="77" t="s">
        <v>2257</v>
      </c>
      <c r="I728" s="77" t="s">
        <v>2258</v>
      </c>
      <c r="J728" s="78" t="str">
        <f>CONCATENATE(H728, " (", R728, ")")</f>
        <v>Driver/Sales Workers ($28,126)</v>
      </c>
      <c r="K728" s="70">
        <v>8.1868449666800007</v>
      </c>
      <c r="L728" s="70">
        <v>9.19049349306</v>
      </c>
      <c r="M728" s="70">
        <v>13.5223269737</v>
      </c>
      <c r="N728" s="70">
        <v>14.6275248827</v>
      </c>
      <c r="O728" s="70">
        <v>18.707660139200001</v>
      </c>
      <c r="P728" s="70">
        <v>23.2165997872</v>
      </c>
      <c r="Q728" s="71">
        <v>28126.440105199999</v>
      </c>
      <c r="R728" s="71" t="str">
        <f>TEXT(Q728, "$#,###")</f>
        <v>$28,126</v>
      </c>
      <c r="S728" s="68" t="s">
        <v>307</v>
      </c>
      <c r="T728" s="68" t="s">
        <v>8</v>
      </c>
      <c r="U728" s="68" t="s">
        <v>317</v>
      </c>
      <c r="V728" s="61">
        <v>11721.406761</v>
      </c>
      <c r="W728" s="61">
        <v>13435.5023372</v>
      </c>
      <c r="X728" s="61">
        <f>W728-V728</f>
        <v>1714.0955761999994</v>
      </c>
      <c r="Y728" s="72">
        <f>X728/V728</f>
        <v>0.14623633588958079</v>
      </c>
      <c r="Z728" s="61">
        <v>13435.5023372</v>
      </c>
      <c r="AA728" s="61">
        <v>14018.5067442</v>
      </c>
      <c r="AB728" s="61">
        <f>AA728-Z728</f>
        <v>583.00440700000036</v>
      </c>
      <c r="AC728" s="72">
        <f>AB728/Z728</f>
        <v>4.3392825394089451E-2</v>
      </c>
      <c r="AD728" s="61">
        <v>6230.2096564699996</v>
      </c>
      <c r="AE728" s="61">
        <v>1557.5524141200001</v>
      </c>
      <c r="AF728" s="61">
        <v>4136.3139144400002</v>
      </c>
      <c r="AG728" s="61">
        <v>1378.7713048099999</v>
      </c>
      <c r="AH728" s="62">
        <v>0.10100000000000001</v>
      </c>
      <c r="AI728" s="61">
        <v>13135.4978574</v>
      </c>
      <c r="AJ728" s="61">
        <v>10150.661211000001</v>
      </c>
      <c r="AK728" s="63">
        <f>AJ728/AI728</f>
        <v>0.77276562496499024</v>
      </c>
      <c r="AL728" s="73">
        <v>109.1</v>
      </c>
      <c r="AM728" s="74">
        <v>1.17743</v>
      </c>
      <c r="AN728" s="74">
        <v>1.178828</v>
      </c>
      <c r="AO728" s="75">
        <v>7.6955418060200001E-3</v>
      </c>
      <c r="AP728" s="75">
        <v>3.3202390111700002E-2</v>
      </c>
      <c r="AQ728" s="75">
        <v>4.5778446757399997E-2</v>
      </c>
      <c r="AR728" s="75">
        <v>0.198101041837</v>
      </c>
      <c r="AS728" s="75">
        <v>0.235050221872</v>
      </c>
      <c r="AT728" s="75">
        <v>0.220190542287</v>
      </c>
      <c r="AU728" s="75">
        <v>0.162796998271</v>
      </c>
      <c r="AV728" s="75">
        <v>9.7184817057399994E-2</v>
      </c>
      <c r="AW728" s="61">
        <v>0</v>
      </c>
      <c r="AX728" s="61">
        <v>0</v>
      </c>
      <c r="AY728" s="61">
        <v>0</v>
      </c>
      <c r="AZ728" s="61">
        <v>0</v>
      </c>
      <c r="BA728" s="61">
        <v>0</v>
      </c>
      <c r="BB728" s="61">
        <f>SUM(AW728:BA728)</f>
        <v>0</v>
      </c>
      <c r="BC728" s="61">
        <f>BA728-AW728</f>
        <v>0</v>
      </c>
      <c r="BD728" s="62">
        <v>0</v>
      </c>
      <c r="BE728" s="67">
        <f>IF(K728&lt;BE$6,1,0)</f>
        <v>1</v>
      </c>
      <c r="BF728" s="67">
        <f>+IF(AND(K728&gt;=BF$5,K728&lt;BF$6),1,0)</f>
        <v>0</v>
      </c>
      <c r="BG728" s="67">
        <f>+IF(AND(K728&gt;=BG$5,K728&lt;BG$6),1,0)</f>
        <v>0</v>
      </c>
      <c r="BH728" s="67">
        <f>+IF(AND(K728&gt;=BH$5,K728&lt;BH$6),1,0)</f>
        <v>0</v>
      </c>
      <c r="BI728" s="67">
        <f>+IF(K728&gt;=BI$6,1,0)</f>
        <v>0</v>
      </c>
      <c r="BJ728" s="67">
        <f>IF(M728&lt;BJ$6,1,0)</f>
        <v>1</v>
      </c>
      <c r="BK728" s="67">
        <f>+IF(AND(M728&gt;=BK$5,M728&lt;BK$6),1,0)</f>
        <v>0</v>
      </c>
      <c r="BL728" s="67">
        <f>+IF(AND(M728&gt;=BL$5,M728&lt;BL$6),1,0)</f>
        <v>0</v>
      </c>
      <c r="BM728" s="67">
        <f>+IF(AND(M728&gt;=BM$5,M728&lt;BM$6),1,0)</f>
        <v>0</v>
      </c>
      <c r="BN728" s="67">
        <f>+IF(M728&gt;=BN$6,1,0)</f>
        <v>0</v>
      </c>
      <c r="BO728" s="67" t="str">
        <f>+IF(M728&gt;=BO$6,"YES","NO")</f>
        <v>NO</v>
      </c>
      <c r="BP728" s="67" t="str">
        <f>+IF(K728&gt;=BP$6,"YES","NO")</f>
        <v>NO</v>
      </c>
      <c r="BQ728" s="67" t="str">
        <f>+IF(ISERROR(VLOOKUP(E728,'[1]Hi Tech List (2020)'!$A$2:$B$84,1,FALSE)),"NO","YES")</f>
        <v>NO</v>
      </c>
      <c r="BR728" s="67" t="str">
        <f>IF(AL728&gt;=BR$6,"YES","NO")</f>
        <v>YES</v>
      </c>
      <c r="BS728" s="67" t="str">
        <f>IF(AB728&gt;BS$6,"YES","NO")</f>
        <v>YES</v>
      </c>
      <c r="BT728" s="67" t="str">
        <f>IF(AC728&gt;BT$6,"YES","NO")</f>
        <v>NO</v>
      </c>
      <c r="BU728" s="67" t="str">
        <f>IF(AD728&gt;BU$6,"YES","NO")</f>
        <v>YES</v>
      </c>
      <c r="BV728" s="67" t="str">
        <f>IF(OR(BS728="YES",BT728="YES",BU728="YES"),"YES","NO")</f>
        <v>YES</v>
      </c>
      <c r="BW728" s="67" t="str">
        <f>+IF(BE728=1,BE$8,IF(BF728=1,BF$8,IF(BG728=1,BG$8,IF(BH728=1,BH$8,BI$8))))</f>
        <v>&lt;$15</v>
      </c>
      <c r="BX728" s="67" t="str">
        <f>+IF(BJ728=1,BJ$8,IF(BK728=1,BK$8,IF(BL728=1,BL$8,IF(BM728=1,BM$8,BN$8))))</f>
        <v>&lt;$15</v>
      </c>
    </row>
    <row r="729" spans="1:76" hidden="1" x14ac:dyDescent="0.2">
      <c r="A729" s="77" t="str">
        <f t="shared" si="48"/>
        <v>53-0000</v>
      </c>
      <c r="B729" s="77" t="str">
        <f>VLOOKUP(A729,'[1]2- &amp; 3-digit SOC'!$A$1:$B$121,2,FALSE)</f>
        <v>Transportation and Material Moving Occupations</v>
      </c>
      <c r="C729" s="77" t="str">
        <f t="shared" si="49"/>
        <v>53-0000 Transportation and Material Moving Occupations</v>
      </c>
      <c r="D729" s="77" t="str">
        <f t="shared" si="50"/>
        <v>53-3000</v>
      </c>
      <c r="E729" s="77" t="str">
        <f>VLOOKUP(D729,'[1]2- &amp; 3-digit SOC'!$A$1:$B$121,2,FALSE)</f>
        <v>Motor Vehicle Operators</v>
      </c>
      <c r="F729" s="77" t="str">
        <f t="shared" si="51"/>
        <v>53-3000 Motor Vehicle Operators</v>
      </c>
      <c r="G729" s="77" t="s">
        <v>2259</v>
      </c>
      <c r="H729" s="77" t="s">
        <v>2260</v>
      </c>
      <c r="I729" s="77" t="s">
        <v>2261</v>
      </c>
      <c r="J729" s="78" t="str">
        <f>CONCATENATE(H729, " (", R729, ")")</f>
        <v>Heavy and Tractor-Trailer Truck Drivers ($45,986)</v>
      </c>
      <c r="K729" s="70">
        <v>14.9630053761</v>
      </c>
      <c r="L729" s="70">
        <v>17.7994784666</v>
      </c>
      <c r="M729" s="70">
        <v>22.1088534935</v>
      </c>
      <c r="N729" s="70">
        <v>23.994013383799999</v>
      </c>
      <c r="O729" s="70">
        <v>27.707732139000001</v>
      </c>
      <c r="P729" s="70">
        <v>34.723547398100003</v>
      </c>
      <c r="Q729" s="71">
        <v>45986.415266399999</v>
      </c>
      <c r="R729" s="71" t="str">
        <f>TEXT(Q729, "$#,###")</f>
        <v>$45,986</v>
      </c>
      <c r="S729" s="68" t="s">
        <v>89</v>
      </c>
      <c r="T729" s="68" t="s">
        <v>8</v>
      </c>
      <c r="U729" s="68" t="s">
        <v>317</v>
      </c>
      <c r="V729" s="61">
        <v>65354.882929500003</v>
      </c>
      <c r="W729" s="61">
        <v>68888.540040799999</v>
      </c>
      <c r="X729" s="61">
        <f>W729-V729</f>
        <v>3533.6571112999954</v>
      </c>
      <c r="Y729" s="72">
        <f>X729/V729</f>
        <v>5.4068754359361981E-2</v>
      </c>
      <c r="Z729" s="61">
        <v>68888.540040799999</v>
      </c>
      <c r="AA729" s="61">
        <v>71860.761329899993</v>
      </c>
      <c r="AB729" s="61">
        <f>AA729-Z729</f>
        <v>2972.2212890999945</v>
      </c>
      <c r="AC729" s="72">
        <f>AB729/Z729</f>
        <v>4.3145366229849894E-2</v>
      </c>
      <c r="AD729" s="61">
        <v>31955.550149999999</v>
      </c>
      <c r="AE729" s="61">
        <v>7988.8875375099997</v>
      </c>
      <c r="AF729" s="61">
        <v>21218.459712799999</v>
      </c>
      <c r="AG729" s="61">
        <v>7072.8199042599999</v>
      </c>
      <c r="AH729" s="62">
        <v>0.10100000000000001</v>
      </c>
      <c r="AI729" s="61">
        <v>67342.937275999997</v>
      </c>
      <c r="AJ729" s="61">
        <v>47321.764636599997</v>
      </c>
      <c r="AK729" s="63">
        <f>AJ729/AI729</f>
        <v>0.70269825687369825</v>
      </c>
      <c r="AL729" s="73">
        <v>110.1</v>
      </c>
      <c r="AM729" s="74">
        <v>1.288697</v>
      </c>
      <c r="AN729" s="74">
        <v>1.285342</v>
      </c>
      <c r="AO729" s="75">
        <v>1.6584520307300001E-3</v>
      </c>
      <c r="AP729" s="75">
        <v>1.3346838391400001E-2</v>
      </c>
      <c r="AQ729" s="75">
        <v>2.6954043240599999E-2</v>
      </c>
      <c r="AR729" s="75">
        <v>0.16664737506399999</v>
      </c>
      <c r="AS729" s="75">
        <v>0.23786745521800001</v>
      </c>
      <c r="AT729" s="75">
        <v>0.27098527448499998</v>
      </c>
      <c r="AU729" s="75">
        <v>0.21154059368</v>
      </c>
      <c r="AV729" s="75">
        <v>7.0999967889600002E-2</v>
      </c>
      <c r="AW729" s="61">
        <v>69</v>
      </c>
      <c r="AX729" s="61">
        <v>95</v>
      </c>
      <c r="AY729" s="61">
        <v>118</v>
      </c>
      <c r="AZ729" s="61">
        <v>101</v>
      </c>
      <c r="BA729" s="61">
        <v>147</v>
      </c>
      <c r="BB729" s="61">
        <f>SUM(AW729:BA729)</f>
        <v>530</v>
      </c>
      <c r="BC729" s="61">
        <f>BA729-AW729</f>
        <v>78</v>
      </c>
      <c r="BD729" s="62">
        <f>BC729/AW729</f>
        <v>1.1304347826086956</v>
      </c>
      <c r="BE729" s="67">
        <f>IF(K729&lt;BE$6,1,0)</f>
        <v>1</v>
      </c>
      <c r="BF729" s="67">
        <f>+IF(AND(K729&gt;=BF$5,K729&lt;BF$6),1,0)</f>
        <v>0</v>
      </c>
      <c r="BG729" s="67">
        <f>+IF(AND(K729&gt;=BG$5,K729&lt;BG$6),1,0)</f>
        <v>0</v>
      </c>
      <c r="BH729" s="67">
        <f>+IF(AND(K729&gt;=BH$5,K729&lt;BH$6),1,0)</f>
        <v>0</v>
      </c>
      <c r="BI729" s="67">
        <f>+IF(K729&gt;=BI$6,1,0)</f>
        <v>0</v>
      </c>
      <c r="BJ729" s="67">
        <f>IF(M729&lt;BJ$6,1,0)</f>
        <v>0</v>
      </c>
      <c r="BK729" s="67">
        <f>+IF(AND(M729&gt;=BK$5,M729&lt;BK$6),1,0)</f>
        <v>0</v>
      </c>
      <c r="BL729" s="67">
        <f>+IF(AND(M729&gt;=BL$5,M729&lt;BL$6),1,0)</f>
        <v>1</v>
      </c>
      <c r="BM729" s="67">
        <f>+IF(AND(M729&gt;=BM$5,M729&lt;BM$6),1,0)</f>
        <v>0</v>
      </c>
      <c r="BN729" s="67">
        <f>+IF(M729&gt;=BN$6,1,0)</f>
        <v>0</v>
      </c>
      <c r="BO729" s="67" t="str">
        <f>+IF(M729&gt;=BO$6,"YES","NO")</f>
        <v>YES</v>
      </c>
      <c r="BP729" s="67" t="str">
        <f>+IF(K729&gt;=BP$6,"YES","NO")</f>
        <v>NO</v>
      </c>
      <c r="BQ729" s="67" t="str">
        <f>+IF(ISERROR(VLOOKUP(E729,'[1]Hi Tech List (2020)'!$A$2:$B$84,1,FALSE)),"NO","YES")</f>
        <v>NO</v>
      </c>
      <c r="BR729" s="67" t="str">
        <f>IF(AL729&gt;=BR$6,"YES","NO")</f>
        <v>YES</v>
      </c>
      <c r="BS729" s="67" t="str">
        <f>IF(AB729&gt;BS$6,"YES","NO")</f>
        <v>YES</v>
      </c>
      <c r="BT729" s="67" t="str">
        <f>IF(AC729&gt;BT$6,"YES","NO")</f>
        <v>NO</v>
      </c>
      <c r="BU729" s="67" t="str">
        <f>IF(AD729&gt;BU$6,"YES","NO")</f>
        <v>YES</v>
      </c>
      <c r="BV729" s="67" t="str">
        <f>IF(OR(BS729="YES",BT729="YES",BU729="YES"),"YES","NO")</f>
        <v>YES</v>
      </c>
      <c r="BW729" s="67" t="str">
        <f>+IF(BE729=1,BE$8,IF(BF729=1,BF$8,IF(BG729=1,BG$8,IF(BH729=1,BH$8,BI$8))))</f>
        <v>&lt;$15</v>
      </c>
      <c r="BX729" s="67" t="str">
        <f>+IF(BJ729=1,BJ$8,IF(BK729=1,BK$8,IF(BL729=1,BL$8,IF(BM729=1,BM$8,BN$8))))</f>
        <v>$20-25</v>
      </c>
    </row>
    <row r="730" spans="1:76" hidden="1" x14ac:dyDescent="0.2">
      <c r="A730" s="77" t="str">
        <f t="shared" si="48"/>
        <v>53-0000</v>
      </c>
      <c r="B730" s="77" t="str">
        <f>VLOOKUP(A730,'[1]2- &amp; 3-digit SOC'!$A$1:$B$121,2,FALSE)</f>
        <v>Transportation and Material Moving Occupations</v>
      </c>
      <c r="C730" s="77" t="str">
        <f t="shared" si="49"/>
        <v>53-0000 Transportation and Material Moving Occupations</v>
      </c>
      <c r="D730" s="77" t="str">
        <f t="shared" si="50"/>
        <v>53-3000</v>
      </c>
      <c r="E730" s="77" t="str">
        <f>VLOOKUP(D730,'[1]2- &amp; 3-digit SOC'!$A$1:$B$121,2,FALSE)</f>
        <v>Motor Vehicle Operators</v>
      </c>
      <c r="F730" s="77" t="str">
        <f t="shared" si="51"/>
        <v>53-3000 Motor Vehicle Operators</v>
      </c>
      <c r="G730" s="77" t="s">
        <v>2262</v>
      </c>
      <c r="H730" s="77" t="s">
        <v>2263</v>
      </c>
      <c r="I730" s="77" t="s">
        <v>2264</v>
      </c>
      <c r="J730" s="78" t="str">
        <f>CONCATENATE(H730, " (", R730, ")")</f>
        <v>Light Truck Drivers ($38,459)</v>
      </c>
      <c r="K730" s="70">
        <v>10.553902690599999</v>
      </c>
      <c r="L730" s="70">
        <v>13.1451431128</v>
      </c>
      <c r="M730" s="70">
        <v>18.489676500800002</v>
      </c>
      <c r="N730" s="70">
        <v>20.395022883700001</v>
      </c>
      <c r="O730" s="70">
        <v>26.093839240000001</v>
      </c>
      <c r="P730" s="70">
        <v>33.931503107300003</v>
      </c>
      <c r="Q730" s="71">
        <v>38458.527121599996</v>
      </c>
      <c r="R730" s="71" t="str">
        <f>TEXT(Q730, "$#,###")</f>
        <v>$38,459</v>
      </c>
      <c r="S730" s="68" t="s">
        <v>307</v>
      </c>
      <c r="T730" s="68" t="s">
        <v>8</v>
      </c>
      <c r="U730" s="68" t="s">
        <v>317</v>
      </c>
      <c r="V730" s="61">
        <v>22010.330826000001</v>
      </c>
      <c r="W730" s="61">
        <v>23334.838028300001</v>
      </c>
      <c r="X730" s="61">
        <f>W730-V730</f>
        <v>1324.5072022999993</v>
      </c>
      <c r="Y730" s="72">
        <f>X730/V730</f>
        <v>6.0176614916455831E-2</v>
      </c>
      <c r="Z730" s="61">
        <v>23334.838028300001</v>
      </c>
      <c r="AA730" s="61">
        <v>24981.090472799999</v>
      </c>
      <c r="AB730" s="61">
        <f>AA730-Z730</f>
        <v>1646.2524444999981</v>
      </c>
      <c r="AC730" s="72">
        <f>AB730/Z730</f>
        <v>7.0549126696463793E-2</v>
      </c>
      <c r="AD730" s="61">
        <v>11661.324677000001</v>
      </c>
      <c r="AE730" s="61">
        <v>2915.33116926</v>
      </c>
      <c r="AF730" s="61">
        <v>7256.4600439300002</v>
      </c>
      <c r="AG730" s="61">
        <v>2418.82001464</v>
      </c>
      <c r="AH730" s="62">
        <v>0.10100000000000001</v>
      </c>
      <c r="AI730" s="61">
        <v>22554.173063800001</v>
      </c>
      <c r="AJ730" s="61">
        <v>17641.631136100001</v>
      </c>
      <c r="AK730" s="63">
        <f>AJ730/AI730</f>
        <v>0.78218922441520367</v>
      </c>
      <c r="AL730" s="73">
        <v>112.9</v>
      </c>
      <c r="AM730" s="74">
        <v>0.92010099999999995</v>
      </c>
      <c r="AN730" s="74">
        <v>0.92463399999999996</v>
      </c>
      <c r="AO730" s="75">
        <v>3.7886011550399999E-3</v>
      </c>
      <c r="AP730" s="75">
        <v>2.5045087926199999E-2</v>
      </c>
      <c r="AQ730" s="75">
        <v>4.3457013677900003E-2</v>
      </c>
      <c r="AR730" s="75">
        <v>0.192828483858</v>
      </c>
      <c r="AS730" s="75">
        <v>0.23223577176999999</v>
      </c>
      <c r="AT730" s="75">
        <v>0.23752536334800001</v>
      </c>
      <c r="AU730" s="75">
        <v>0.183703798369</v>
      </c>
      <c r="AV730" s="75">
        <v>8.1415879894799995E-2</v>
      </c>
      <c r="AW730" s="61">
        <v>69</v>
      </c>
      <c r="AX730" s="61">
        <v>95</v>
      </c>
      <c r="AY730" s="61">
        <v>118</v>
      </c>
      <c r="AZ730" s="61">
        <v>101</v>
      </c>
      <c r="BA730" s="61">
        <v>147</v>
      </c>
      <c r="BB730" s="61">
        <f>SUM(AW730:BA730)</f>
        <v>530</v>
      </c>
      <c r="BC730" s="61">
        <f>BA730-AW730</f>
        <v>78</v>
      </c>
      <c r="BD730" s="62">
        <f>BC730/AW730</f>
        <v>1.1304347826086956</v>
      </c>
      <c r="BE730" s="67">
        <f>IF(K730&lt;BE$6,1,0)</f>
        <v>1</v>
      </c>
      <c r="BF730" s="67">
        <f>+IF(AND(K730&gt;=BF$5,K730&lt;BF$6),1,0)</f>
        <v>0</v>
      </c>
      <c r="BG730" s="67">
        <f>+IF(AND(K730&gt;=BG$5,K730&lt;BG$6),1,0)</f>
        <v>0</v>
      </c>
      <c r="BH730" s="67">
        <f>+IF(AND(K730&gt;=BH$5,K730&lt;BH$6),1,0)</f>
        <v>0</v>
      </c>
      <c r="BI730" s="67">
        <f>+IF(K730&gt;=BI$6,1,0)</f>
        <v>0</v>
      </c>
      <c r="BJ730" s="67">
        <f>IF(M730&lt;BJ$6,1,0)</f>
        <v>0</v>
      </c>
      <c r="BK730" s="67">
        <f>+IF(AND(M730&gt;=BK$5,M730&lt;BK$6),1,0)</f>
        <v>1</v>
      </c>
      <c r="BL730" s="67">
        <f>+IF(AND(M730&gt;=BL$5,M730&lt;BL$6),1,0)</f>
        <v>0</v>
      </c>
      <c r="BM730" s="67">
        <f>+IF(AND(M730&gt;=BM$5,M730&lt;BM$6),1,0)</f>
        <v>0</v>
      </c>
      <c r="BN730" s="67">
        <f>+IF(M730&gt;=BN$6,1,0)</f>
        <v>0</v>
      </c>
      <c r="BO730" s="67" t="str">
        <f>+IF(M730&gt;=BO$6,"YES","NO")</f>
        <v>NO</v>
      </c>
      <c r="BP730" s="67" t="str">
        <f>+IF(K730&gt;=BP$6,"YES","NO")</f>
        <v>NO</v>
      </c>
      <c r="BQ730" s="67" t="str">
        <f>+IF(ISERROR(VLOOKUP(E730,'[1]Hi Tech List (2020)'!$A$2:$B$84,1,FALSE)),"NO","YES")</f>
        <v>NO</v>
      </c>
      <c r="BR730" s="67" t="str">
        <f>IF(AL730&gt;=BR$6,"YES","NO")</f>
        <v>YES</v>
      </c>
      <c r="BS730" s="67" t="str">
        <f>IF(AB730&gt;BS$6,"YES","NO")</f>
        <v>YES</v>
      </c>
      <c r="BT730" s="67" t="str">
        <f>IF(AC730&gt;BT$6,"YES","NO")</f>
        <v>NO</v>
      </c>
      <c r="BU730" s="67" t="str">
        <f>IF(AD730&gt;BU$6,"YES","NO")</f>
        <v>YES</v>
      </c>
      <c r="BV730" s="67" t="str">
        <f>IF(OR(BS730="YES",BT730="YES",BU730="YES"),"YES","NO")</f>
        <v>YES</v>
      </c>
      <c r="BW730" s="67" t="str">
        <f>+IF(BE730=1,BE$8,IF(BF730=1,BF$8,IF(BG730=1,BG$8,IF(BH730=1,BH$8,BI$8))))</f>
        <v>&lt;$15</v>
      </c>
      <c r="BX730" s="67" t="str">
        <f>+IF(BJ730=1,BJ$8,IF(BK730=1,BK$8,IF(BL730=1,BL$8,IF(BM730=1,BM$8,BN$8))))</f>
        <v>$15-20</v>
      </c>
    </row>
    <row r="731" spans="1:76" hidden="1" x14ac:dyDescent="0.2">
      <c r="A731" s="77" t="str">
        <f t="shared" si="48"/>
        <v>53-0000</v>
      </c>
      <c r="B731" s="77" t="str">
        <f>VLOOKUP(A731,'[1]2- &amp; 3-digit SOC'!$A$1:$B$121,2,FALSE)</f>
        <v>Transportation and Material Moving Occupations</v>
      </c>
      <c r="C731" s="77" t="str">
        <f t="shared" si="49"/>
        <v>53-0000 Transportation and Material Moving Occupations</v>
      </c>
      <c r="D731" s="77" t="str">
        <f t="shared" si="50"/>
        <v>53-3000</v>
      </c>
      <c r="E731" s="77" t="str">
        <f>VLOOKUP(D731,'[1]2- &amp; 3-digit SOC'!$A$1:$B$121,2,FALSE)</f>
        <v>Motor Vehicle Operators</v>
      </c>
      <c r="F731" s="77" t="str">
        <f t="shared" si="51"/>
        <v>53-3000 Motor Vehicle Operators</v>
      </c>
      <c r="G731" s="77" t="s">
        <v>2265</v>
      </c>
      <c r="H731" s="77" t="s">
        <v>2266</v>
      </c>
      <c r="I731" s="77" t="s">
        <v>2267</v>
      </c>
      <c r="J731" s="78" t="str">
        <f>CONCATENATE(H731, " (", R731, ")")</f>
        <v>Bus Drivers, Transit and Intercity ($44,871)</v>
      </c>
      <c r="K731" s="70">
        <v>13.049719188499999</v>
      </c>
      <c r="L731" s="70">
        <v>16.198579518500001</v>
      </c>
      <c r="M731" s="70">
        <v>21.572444383899999</v>
      </c>
      <c r="N731" s="70">
        <v>21.661278150299999</v>
      </c>
      <c r="O731" s="70">
        <v>27.118018820700001</v>
      </c>
      <c r="P731" s="70">
        <v>30.239469358499999</v>
      </c>
      <c r="Q731" s="71">
        <v>44870.684318400003</v>
      </c>
      <c r="R731" s="71" t="str">
        <f>TEXT(Q731, "$#,###")</f>
        <v>$44,871</v>
      </c>
      <c r="S731" s="68" t="s">
        <v>307</v>
      </c>
      <c r="T731" s="68" t="s">
        <v>8</v>
      </c>
      <c r="U731" s="68" t="s">
        <v>85</v>
      </c>
      <c r="V731" s="61">
        <v>3512.2856049100001</v>
      </c>
      <c r="W731" s="61">
        <v>3321.6767965399999</v>
      </c>
      <c r="X731" s="61">
        <f>W731-V731</f>
        <v>-190.60880837000013</v>
      </c>
      <c r="Y731" s="72">
        <f>X731/V731</f>
        <v>-5.4269165384369232E-2</v>
      </c>
      <c r="Z731" s="61">
        <v>3321.6767965399999</v>
      </c>
      <c r="AA731" s="61">
        <v>3488.8179078500002</v>
      </c>
      <c r="AB731" s="61">
        <f>AA731-Z731</f>
        <v>167.14111131000027</v>
      </c>
      <c r="AC731" s="72">
        <f>AB731/Z731</f>
        <v>5.0318294508394548E-2</v>
      </c>
      <c r="AD731" s="61">
        <v>1767.5627599300001</v>
      </c>
      <c r="AE731" s="61">
        <v>441.89068998300002</v>
      </c>
      <c r="AF731" s="61">
        <v>1167.1797433199999</v>
      </c>
      <c r="AG731" s="61">
        <v>389.05991443900001</v>
      </c>
      <c r="AH731" s="62">
        <v>0.115</v>
      </c>
      <c r="AI731" s="61">
        <v>3245.3670163000002</v>
      </c>
      <c r="AJ731" s="61">
        <v>1585.2008626899999</v>
      </c>
      <c r="AK731" s="63">
        <f>AJ731/AI731</f>
        <v>0.48845041399886607</v>
      </c>
      <c r="AL731" s="73">
        <v>98</v>
      </c>
      <c r="AM731" s="74">
        <v>0.72016000000000002</v>
      </c>
      <c r="AN731" s="74">
        <v>0.72574000000000005</v>
      </c>
      <c r="AO731" s="76" t="s">
        <v>90</v>
      </c>
      <c r="AP731" s="75">
        <v>6.7752412225200002E-3</v>
      </c>
      <c r="AQ731" s="75">
        <v>1.38440334652E-2</v>
      </c>
      <c r="AR731" s="75">
        <v>0.102519929619</v>
      </c>
      <c r="AS731" s="75">
        <v>0.178804488294</v>
      </c>
      <c r="AT731" s="75">
        <v>0.26883778972700001</v>
      </c>
      <c r="AU731" s="75">
        <v>0.28773654619</v>
      </c>
      <c r="AV731" s="75">
        <v>0.14106642575799999</v>
      </c>
      <c r="AW731" s="61">
        <v>69</v>
      </c>
      <c r="AX731" s="61">
        <v>95</v>
      </c>
      <c r="AY731" s="61">
        <v>118</v>
      </c>
      <c r="AZ731" s="61">
        <v>101</v>
      </c>
      <c r="BA731" s="61">
        <v>147</v>
      </c>
      <c r="BB731" s="61">
        <f>SUM(AW731:BA731)</f>
        <v>530</v>
      </c>
      <c r="BC731" s="61">
        <f>BA731-AW731</f>
        <v>78</v>
      </c>
      <c r="BD731" s="62">
        <f>BC731/AW731</f>
        <v>1.1304347826086956</v>
      </c>
      <c r="BE731" s="67">
        <f>IF(K731&lt;BE$6,1,0)</f>
        <v>1</v>
      </c>
      <c r="BF731" s="67">
        <f>+IF(AND(K731&gt;=BF$5,K731&lt;BF$6),1,0)</f>
        <v>0</v>
      </c>
      <c r="BG731" s="67">
        <f>+IF(AND(K731&gt;=BG$5,K731&lt;BG$6),1,0)</f>
        <v>0</v>
      </c>
      <c r="BH731" s="67">
        <f>+IF(AND(K731&gt;=BH$5,K731&lt;BH$6),1,0)</f>
        <v>0</v>
      </c>
      <c r="BI731" s="67">
        <f>+IF(K731&gt;=BI$6,1,0)</f>
        <v>0</v>
      </c>
      <c r="BJ731" s="67">
        <f>IF(M731&lt;BJ$6,1,0)</f>
        <v>0</v>
      </c>
      <c r="BK731" s="67">
        <f>+IF(AND(M731&gt;=BK$5,M731&lt;BK$6),1,0)</f>
        <v>0</v>
      </c>
      <c r="BL731" s="67">
        <f>+IF(AND(M731&gt;=BL$5,M731&lt;BL$6),1,0)</f>
        <v>1</v>
      </c>
      <c r="BM731" s="67">
        <f>+IF(AND(M731&gt;=BM$5,M731&lt;BM$6),1,0)</f>
        <v>0</v>
      </c>
      <c r="BN731" s="67">
        <f>+IF(M731&gt;=BN$6,1,0)</f>
        <v>0</v>
      </c>
      <c r="BO731" s="67" t="str">
        <f>+IF(M731&gt;=BO$6,"YES","NO")</f>
        <v>YES</v>
      </c>
      <c r="BP731" s="67" t="str">
        <f>+IF(K731&gt;=BP$6,"YES","NO")</f>
        <v>NO</v>
      </c>
      <c r="BQ731" s="67" t="str">
        <f>+IF(ISERROR(VLOOKUP(E731,'[1]Hi Tech List (2020)'!$A$2:$B$84,1,FALSE)),"NO","YES")</f>
        <v>NO</v>
      </c>
      <c r="BR731" s="67" t="str">
        <f>IF(AL731&gt;=BR$6,"YES","NO")</f>
        <v>NO</v>
      </c>
      <c r="BS731" s="67" t="str">
        <f>IF(AB731&gt;BS$6,"YES","NO")</f>
        <v>YES</v>
      </c>
      <c r="BT731" s="67" t="str">
        <f>IF(AC731&gt;BT$6,"YES","NO")</f>
        <v>NO</v>
      </c>
      <c r="BU731" s="67" t="str">
        <f>IF(AD731&gt;BU$6,"YES","NO")</f>
        <v>YES</v>
      </c>
      <c r="BV731" s="67" t="str">
        <f>IF(OR(BS731="YES",BT731="YES",BU731="YES"),"YES","NO")</f>
        <v>YES</v>
      </c>
      <c r="BW731" s="67" t="str">
        <f>+IF(BE731=1,BE$8,IF(BF731=1,BF$8,IF(BG731=1,BG$8,IF(BH731=1,BH$8,BI$8))))</f>
        <v>&lt;$15</v>
      </c>
      <c r="BX731" s="67" t="str">
        <f>+IF(BJ731=1,BJ$8,IF(BK731=1,BK$8,IF(BL731=1,BL$8,IF(BM731=1,BM$8,BN$8))))</f>
        <v>$20-25</v>
      </c>
    </row>
    <row r="732" spans="1:76" ht="25.5" hidden="1" x14ac:dyDescent="0.2">
      <c r="A732" s="77" t="str">
        <f t="shared" si="48"/>
        <v>53-0000</v>
      </c>
      <c r="B732" s="77" t="str">
        <f>VLOOKUP(A732,'[1]2- &amp; 3-digit SOC'!$A$1:$B$121,2,FALSE)</f>
        <v>Transportation and Material Moving Occupations</v>
      </c>
      <c r="C732" s="77" t="str">
        <f t="shared" si="49"/>
        <v>53-0000 Transportation and Material Moving Occupations</v>
      </c>
      <c r="D732" s="77" t="str">
        <f t="shared" si="50"/>
        <v>53-3000</v>
      </c>
      <c r="E732" s="77" t="str">
        <f>VLOOKUP(D732,'[1]2- &amp; 3-digit SOC'!$A$1:$B$121,2,FALSE)</f>
        <v>Motor Vehicle Operators</v>
      </c>
      <c r="F732" s="77" t="str">
        <f t="shared" si="51"/>
        <v>53-3000 Motor Vehicle Operators</v>
      </c>
      <c r="G732" s="77" t="s">
        <v>2268</v>
      </c>
      <c r="H732" s="77" t="s">
        <v>2269</v>
      </c>
      <c r="I732" s="77" t="s">
        <v>2270</v>
      </c>
      <c r="J732" s="78" t="str">
        <f>CONCATENATE(H732, " (", R732, ")")</f>
        <v>Passenger Vehicle Drivers, Except Bus Drivers, Transit and Intercity ($26,121)</v>
      </c>
      <c r="K732" s="70">
        <v>7.6855850385500002</v>
      </c>
      <c r="L732" s="70">
        <v>9.1987201437100001</v>
      </c>
      <c r="M732" s="70">
        <v>12.5579582029</v>
      </c>
      <c r="N732" s="70">
        <v>14.4637681942</v>
      </c>
      <c r="O732" s="70">
        <v>17.1473659131</v>
      </c>
      <c r="P732" s="70">
        <v>20.914033432899998</v>
      </c>
      <c r="Q732" s="71">
        <v>26120.553061899998</v>
      </c>
      <c r="R732" s="71" t="str">
        <f>TEXT(Q732, "$#,###")</f>
        <v>$26,121</v>
      </c>
      <c r="S732" s="68" t="s">
        <v>307</v>
      </c>
      <c r="T732" s="68" t="s">
        <v>8</v>
      </c>
      <c r="U732" s="68" t="s">
        <v>317</v>
      </c>
      <c r="V732" s="61">
        <v>15686.235203099999</v>
      </c>
      <c r="W732" s="61">
        <v>16525.9397364</v>
      </c>
      <c r="X732" s="61">
        <f>W732-V732</f>
        <v>839.70453330000055</v>
      </c>
      <c r="Y732" s="72">
        <f>X732/V732</f>
        <v>5.3531298136729043E-2</v>
      </c>
      <c r="Z732" s="61">
        <v>16525.9397364</v>
      </c>
      <c r="AA732" s="61">
        <v>17663.5287723</v>
      </c>
      <c r="AB732" s="61">
        <f>AA732-Z732</f>
        <v>1137.5890359000005</v>
      </c>
      <c r="AC732" s="72">
        <f>AB732/Z732</f>
        <v>6.8836571719691639E-2</v>
      </c>
      <c r="AD732" s="61">
        <v>8650.6138682000001</v>
      </c>
      <c r="AE732" s="61">
        <v>2162.65346705</v>
      </c>
      <c r="AF732" s="61">
        <v>5342.9830617999996</v>
      </c>
      <c r="AG732" s="61">
        <v>1780.99435393</v>
      </c>
      <c r="AH732" s="62">
        <v>0.105</v>
      </c>
      <c r="AI732" s="61">
        <v>16003.591149399999</v>
      </c>
      <c r="AJ732" s="61">
        <v>6355.7726805700004</v>
      </c>
      <c r="AK732" s="63">
        <f>AJ732/AI732</f>
        <v>0.39714665422506051</v>
      </c>
      <c r="AL732" s="73">
        <v>99.9</v>
      </c>
      <c r="AM732" s="74">
        <v>0.71758900000000003</v>
      </c>
      <c r="AN732" s="74">
        <v>0.71459099999999998</v>
      </c>
      <c r="AO732" s="75">
        <v>2.6437554413199999E-3</v>
      </c>
      <c r="AP732" s="75">
        <v>8.5357375511099995E-3</v>
      </c>
      <c r="AQ732" s="75">
        <v>1.31854834141E-2</v>
      </c>
      <c r="AR732" s="75">
        <v>0.18156734057000001</v>
      </c>
      <c r="AS732" s="75">
        <v>0.184852075867</v>
      </c>
      <c r="AT732" s="75">
        <v>0.22706741094800001</v>
      </c>
      <c r="AU732" s="75">
        <v>0.219327979747</v>
      </c>
      <c r="AV732" s="75">
        <v>0.16282021646</v>
      </c>
      <c r="AW732" s="61">
        <v>69</v>
      </c>
      <c r="AX732" s="61">
        <v>95</v>
      </c>
      <c r="AY732" s="61">
        <v>118</v>
      </c>
      <c r="AZ732" s="61">
        <v>101</v>
      </c>
      <c r="BA732" s="61">
        <v>147</v>
      </c>
      <c r="BB732" s="61">
        <f>SUM(AW732:BA732)</f>
        <v>530</v>
      </c>
      <c r="BC732" s="61">
        <f>BA732-AW732</f>
        <v>78</v>
      </c>
      <c r="BD732" s="62">
        <f>BC732/AW732</f>
        <v>1.1304347826086956</v>
      </c>
      <c r="BE732" s="67">
        <f>IF(K732&lt;BE$6,1,0)</f>
        <v>1</v>
      </c>
      <c r="BF732" s="67">
        <f>+IF(AND(K732&gt;=BF$5,K732&lt;BF$6),1,0)</f>
        <v>0</v>
      </c>
      <c r="BG732" s="67">
        <f>+IF(AND(K732&gt;=BG$5,K732&lt;BG$6),1,0)</f>
        <v>0</v>
      </c>
      <c r="BH732" s="67">
        <f>+IF(AND(K732&gt;=BH$5,K732&lt;BH$6),1,0)</f>
        <v>0</v>
      </c>
      <c r="BI732" s="67">
        <f>+IF(K732&gt;=BI$6,1,0)</f>
        <v>0</v>
      </c>
      <c r="BJ732" s="67">
        <f>IF(M732&lt;BJ$6,1,0)</f>
        <v>1</v>
      </c>
      <c r="BK732" s="67">
        <f>+IF(AND(M732&gt;=BK$5,M732&lt;BK$6),1,0)</f>
        <v>0</v>
      </c>
      <c r="BL732" s="67">
        <f>+IF(AND(M732&gt;=BL$5,M732&lt;BL$6),1,0)</f>
        <v>0</v>
      </c>
      <c r="BM732" s="67">
        <f>+IF(AND(M732&gt;=BM$5,M732&lt;BM$6),1,0)</f>
        <v>0</v>
      </c>
      <c r="BN732" s="67">
        <f>+IF(M732&gt;=BN$6,1,0)</f>
        <v>0</v>
      </c>
      <c r="BO732" s="67" t="str">
        <f>+IF(M732&gt;=BO$6,"YES","NO")</f>
        <v>NO</v>
      </c>
      <c r="BP732" s="67" t="str">
        <f>+IF(K732&gt;=BP$6,"YES","NO")</f>
        <v>NO</v>
      </c>
      <c r="BQ732" s="67" t="str">
        <f>+IF(ISERROR(VLOOKUP(E732,'[1]Hi Tech List (2020)'!$A$2:$B$84,1,FALSE)),"NO","YES")</f>
        <v>NO</v>
      </c>
      <c r="BR732" s="67" t="str">
        <f>IF(AL732&gt;=BR$6,"YES","NO")</f>
        <v>NO</v>
      </c>
      <c r="BS732" s="67" t="str">
        <f>IF(AB732&gt;BS$6,"YES","NO")</f>
        <v>YES</v>
      </c>
      <c r="BT732" s="67" t="str">
        <f>IF(AC732&gt;BT$6,"YES","NO")</f>
        <v>NO</v>
      </c>
      <c r="BU732" s="67" t="str">
        <f>IF(AD732&gt;BU$6,"YES","NO")</f>
        <v>YES</v>
      </c>
      <c r="BV732" s="67" t="str">
        <f>IF(OR(BS732="YES",BT732="YES",BU732="YES"),"YES","NO")</f>
        <v>YES</v>
      </c>
      <c r="BW732" s="67" t="str">
        <f>+IF(BE732=1,BE$8,IF(BF732=1,BF$8,IF(BG732=1,BG$8,IF(BH732=1,BH$8,BI$8))))</f>
        <v>&lt;$15</v>
      </c>
      <c r="BX732" s="67" t="str">
        <f>+IF(BJ732=1,BJ$8,IF(BK732=1,BK$8,IF(BL732=1,BL$8,IF(BM732=1,BM$8,BN$8))))</f>
        <v>&lt;$15</v>
      </c>
    </row>
    <row r="733" spans="1:76" hidden="1" x14ac:dyDescent="0.2">
      <c r="A733" s="77" t="str">
        <f t="shared" si="48"/>
        <v>53-0000</v>
      </c>
      <c r="B733" s="77" t="str">
        <f>VLOOKUP(A733,'[1]2- &amp; 3-digit SOC'!$A$1:$B$121,2,FALSE)</f>
        <v>Transportation and Material Moving Occupations</v>
      </c>
      <c r="C733" s="77" t="str">
        <f t="shared" si="49"/>
        <v>53-0000 Transportation and Material Moving Occupations</v>
      </c>
      <c r="D733" s="77" t="str">
        <f t="shared" si="50"/>
        <v>53-3000</v>
      </c>
      <c r="E733" s="77" t="str">
        <f>VLOOKUP(D733,'[1]2- &amp; 3-digit SOC'!$A$1:$B$121,2,FALSE)</f>
        <v>Motor Vehicle Operators</v>
      </c>
      <c r="F733" s="77" t="str">
        <f t="shared" si="51"/>
        <v>53-3000 Motor Vehicle Operators</v>
      </c>
      <c r="G733" s="77" t="s">
        <v>2271</v>
      </c>
      <c r="H733" s="77" t="s">
        <v>2272</v>
      </c>
      <c r="I733" s="77" t="s">
        <v>2273</v>
      </c>
      <c r="J733" s="78" t="str">
        <f>CONCATENATE(H733, " (", R733, ")")</f>
        <v>Motor Vehicle Operators, All Other ($30,725)</v>
      </c>
      <c r="K733" s="70">
        <v>8.1407170819000001</v>
      </c>
      <c r="L733" s="70">
        <v>11.916937172100001</v>
      </c>
      <c r="M733" s="70">
        <v>14.771546778299999</v>
      </c>
      <c r="N733" s="70">
        <v>17.660370421100001</v>
      </c>
      <c r="O733" s="70">
        <v>19.320489836099998</v>
      </c>
      <c r="P733" s="70">
        <v>25.4826845672</v>
      </c>
      <c r="Q733" s="71">
        <v>30724.817298900001</v>
      </c>
      <c r="R733" s="71" t="str">
        <f>TEXT(Q733, "$#,###")</f>
        <v>$30,725</v>
      </c>
      <c r="S733" s="68" t="s">
        <v>484</v>
      </c>
      <c r="T733" s="68" t="s">
        <v>8</v>
      </c>
      <c r="U733" s="68" t="s">
        <v>317</v>
      </c>
      <c r="V733" s="61">
        <v>1003.77070684</v>
      </c>
      <c r="W733" s="61">
        <v>1238.3898748199999</v>
      </c>
      <c r="X733" s="61">
        <f>W733-V733</f>
        <v>234.61916797999993</v>
      </c>
      <c r="Y733" s="72">
        <f>X733/V733</f>
        <v>0.23373781121647932</v>
      </c>
      <c r="Z733" s="61">
        <v>1238.3898748199999</v>
      </c>
      <c r="AA733" s="61">
        <v>1322.4426425199999</v>
      </c>
      <c r="AB733" s="61">
        <f>AA733-Z733</f>
        <v>84.052767700000004</v>
      </c>
      <c r="AC733" s="72">
        <f>AB733/Z733</f>
        <v>6.7872621868954708E-2</v>
      </c>
      <c r="AD733" s="61">
        <v>904.78514211000004</v>
      </c>
      <c r="AE733" s="61">
        <v>226.19628552699999</v>
      </c>
      <c r="AF733" s="61">
        <v>590.55814656799998</v>
      </c>
      <c r="AG733" s="61">
        <v>196.852715523</v>
      </c>
      <c r="AH733" s="62">
        <v>0.155</v>
      </c>
      <c r="AI733" s="61">
        <v>1200.6215928399999</v>
      </c>
      <c r="AJ733" s="61">
        <v>1160.90605398</v>
      </c>
      <c r="AK733" s="63">
        <f>AJ733/AI733</f>
        <v>0.96692085241774206</v>
      </c>
      <c r="AL733" s="73">
        <v>103.7</v>
      </c>
      <c r="AM733" s="74">
        <v>0.692944</v>
      </c>
      <c r="AN733" s="74">
        <v>0.69993000000000005</v>
      </c>
      <c r="AO733" s="76" t="s">
        <v>90</v>
      </c>
      <c r="AP733" s="75">
        <v>2.23685953679E-2</v>
      </c>
      <c r="AQ733" s="75">
        <v>2.3013013216000001E-2</v>
      </c>
      <c r="AR733" s="75">
        <v>0.124455506708</v>
      </c>
      <c r="AS733" s="75">
        <v>0.117551386077</v>
      </c>
      <c r="AT733" s="75">
        <v>0.134144826567</v>
      </c>
      <c r="AU733" s="75">
        <v>0.20404781935999999</v>
      </c>
      <c r="AV733" s="75">
        <v>0.37051098413900002</v>
      </c>
      <c r="AW733" s="61">
        <v>0</v>
      </c>
      <c r="AX733" s="61">
        <v>0</v>
      </c>
      <c r="AY733" s="61">
        <v>0</v>
      </c>
      <c r="AZ733" s="61">
        <v>0</v>
      </c>
      <c r="BA733" s="61">
        <v>0</v>
      </c>
      <c r="BB733" s="61">
        <f>SUM(AW733:BA733)</f>
        <v>0</v>
      </c>
      <c r="BC733" s="61">
        <f>BA733-AW733</f>
        <v>0</v>
      </c>
      <c r="BD733" s="62">
        <v>0</v>
      </c>
      <c r="BE733" s="67">
        <f>IF(K733&lt;BE$6,1,0)</f>
        <v>1</v>
      </c>
      <c r="BF733" s="67">
        <f>+IF(AND(K733&gt;=BF$5,K733&lt;BF$6),1,0)</f>
        <v>0</v>
      </c>
      <c r="BG733" s="67">
        <f>+IF(AND(K733&gt;=BG$5,K733&lt;BG$6),1,0)</f>
        <v>0</v>
      </c>
      <c r="BH733" s="67">
        <f>+IF(AND(K733&gt;=BH$5,K733&lt;BH$6),1,0)</f>
        <v>0</v>
      </c>
      <c r="BI733" s="67">
        <f>+IF(K733&gt;=BI$6,1,0)</f>
        <v>0</v>
      </c>
      <c r="BJ733" s="67">
        <f>IF(M733&lt;BJ$6,1,0)</f>
        <v>1</v>
      </c>
      <c r="BK733" s="67">
        <f>+IF(AND(M733&gt;=BK$5,M733&lt;BK$6),1,0)</f>
        <v>0</v>
      </c>
      <c r="BL733" s="67">
        <f>+IF(AND(M733&gt;=BL$5,M733&lt;BL$6),1,0)</f>
        <v>0</v>
      </c>
      <c r="BM733" s="67">
        <f>+IF(AND(M733&gt;=BM$5,M733&lt;BM$6),1,0)</f>
        <v>0</v>
      </c>
      <c r="BN733" s="67">
        <f>+IF(M733&gt;=BN$6,1,0)</f>
        <v>0</v>
      </c>
      <c r="BO733" s="67" t="str">
        <f>+IF(M733&gt;=BO$6,"YES","NO")</f>
        <v>NO</v>
      </c>
      <c r="BP733" s="67" t="str">
        <f>+IF(K733&gt;=BP$6,"YES","NO")</f>
        <v>NO</v>
      </c>
      <c r="BQ733" s="67" t="str">
        <f>+IF(ISERROR(VLOOKUP(E733,'[1]Hi Tech List (2020)'!$A$2:$B$84,1,FALSE)),"NO","YES")</f>
        <v>NO</v>
      </c>
      <c r="BR733" s="67" t="str">
        <f>IF(AL733&gt;=BR$6,"YES","NO")</f>
        <v>YES</v>
      </c>
      <c r="BS733" s="67" t="str">
        <f>IF(AB733&gt;BS$6,"YES","NO")</f>
        <v>NO</v>
      </c>
      <c r="BT733" s="67" t="str">
        <f>IF(AC733&gt;BT$6,"YES","NO")</f>
        <v>NO</v>
      </c>
      <c r="BU733" s="67" t="str">
        <f>IF(AD733&gt;BU$6,"YES","NO")</f>
        <v>YES</v>
      </c>
      <c r="BV733" s="67" t="str">
        <f>IF(OR(BS733="YES",BT733="YES",BU733="YES"),"YES","NO")</f>
        <v>YES</v>
      </c>
      <c r="BW733" s="67" t="str">
        <f>+IF(BE733=1,BE$8,IF(BF733=1,BF$8,IF(BG733=1,BG$8,IF(BH733=1,BH$8,BI$8))))</f>
        <v>&lt;$15</v>
      </c>
      <c r="BX733" s="67" t="str">
        <f>+IF(BJ733=1,BJ$8,IF(BK733=1,BK$8,IF(BL733=1,BL$8,IF(BM733=1,BM$8,BN$8))))</f>
        <v>&lt;$15</v>
      </c>
    </row>
    <row r="734" spans="1:76" hidden="1" x14ac:dyDescent="0.2">
      <c r="A734" s="77" t="str">
        <f t="shared" si="48"/>
        <v>53-0000</v>
      </c>
      <c r="B734" s="77" t="str">
        <f>VLOOKUP(A734,'[1]2- &amp; 3-digit SOC'!$A$1:$B$121,2,FALSE)</f>
        <v>Transportation and Material Moving Occupations</v>
      </c>
      <c r="C734" s="77" t="str">
        <f t="shared" si="49"/>
        <v>53-0000 Transportation and Material Moving Occupations</v>
      </c>
      <c r="D734" s="77" t="str">
        <f t="shared" si="50"/>
        <v>53-4000</v>
      </c>
      <c r="E734" s="77" t="str">
        <f>VLOOKUP(D734,'[1]2- &amp; 3-digit SOC'!$A$1:$B$121,2,FALSE)</f>
        <v>Rail Transportation Workers</v>
      </c>
      <c r="F734" s="77" t="str">
        <f t="shared" si="51"/>
        <v>53-4000 Rail Transportation Workers</v>
      </c>
      <c r="G734" s="77" t="s">
        <v>2274</v>
      </c>
      <c r="H734" s="77" t="s">
        <v>2275</v>
      </c>
      <c r="I734" s="77" t="s">
        <v>2276</v>
      </c>
      <c r="J734" s="78" t="str">
        <f>CONCATENATE(H734, " (", R734, ")")</f>
        <v>Locomotive Engineers ($71,548)</v>
      </c>
      <c r="K734" s="70">
        <v>23.952160867</v>
      </c>
      <c r="L734" s="70">
        <v>28.762761531599999</v>
      </c>
      <c r="M734" s="70">
        <v>34.398014551999999</v>
      </c>
      <c r="N734" s="70">
        <v>38.316726967000001</v>
      </c>
      <c r="O734" s="70">
        <v>47.581687988699997</v>
      </c>
      <c r="P734" s="70">
        <v>56.541004852599997</v>
      </c>
      <c r="Q734" s="71">
        <v>71547.8702682</v>
      </c>
      <c r="R734" s="71" t="str">
        <f>TEXT(Q734, "$#,###")</f>
        <v>$71,548</v>
      </c>
      <c r="S734" s="68" t="s">
        <v>307</v>
      </c>
      <c r="T734" s="68" t="s">
        <v>546</v>
      </c>
      <c r="U734" s="68" t="s">
        <v>85</v>
      </c>
      <c r="V734" s="61">
        <v>865.65812809299996</v>
      </c>
      <c r="W734" s="61">
        <v>908.80041847999996</v>
      </c>
      <c r="X734" s="61">
        <f>W734-V734</f>
        <v>43.142290387000003</v>
      </c>
      <c r="Y734" s="72">
        <f>X734/V734</f>
        <v>4.983756171970595E-2</v>
      </c>
      <c r="Z734" s="61">
        <v>908.80041847999996</v>
      </c>
      <c r="AA734" s="61">
        <v>934.17812053</v>
      </c>
      <c r="AB734" s="61">
        <f>AA734-Z734</f>
        <v>25.377702050000039</v>
      </c>
      <c r="AC734" s="72">
        <f>AB734/Z734</f>
        <v>2.7924395207085315E-2</v>
      </c>
      <c r="AD734" s="61">
        <v>314.95015938</v>
      </c>
      <c r="AE734" s="61">
        <v>78.737539845000001</v>
      </c>
      <c r="AF734" s="61">
        <v>209.11326877499999</v>
      </c>
      <c r="AG734" s="61">
        <v>69.704422925100005</v>
      </c>
      <c r="AH734" s="62">
        <v>7.5999999999999998E-2</v>
      </c>
      <c r="AI734" s="61">
        <v>900.48157507400003</v>
      </c>
      <c r="AJ734" s="61">
        <v>551.29236821899997</v>
      </c>
      <c r="AK734" s="63">
        <f>AJ734/AI734</f>
        <v>0.61221948730455222</v>
      </c>
      <c r="AL734" s="73">
        <v>94.5</v>
      </c>
      <c r="AM734" s="74">
        <v>1.125111</v>
      </c>
      <c r="AN734" s="74">
        <v>1.133829</v>
      </c>
      <c r="AO734" s="76" t="s">
        <v>90</v>
      </c>
      <c r="AP734" s="76" t="s">
        <v>90</v>
      </c>
      <c r="AQ734" s="75">
        <v>1.50878089354E-2</v>
      </c>
      <c r="AR734" s="75">
        <v>0.15003966155099999</v>
      </c>
      <c r="AS734" s="75">
        <v>0.27839835087100001</v>
      </c>
      <c r="AT734" s="75">
        <v>0.32607451132300003</v>
      </c>
      <c r="AU734" s="75">
        <v>0.192896874375</v>
      </c>
      <c r="AV734" s="75">
        <v>3.3801996035800003E-2</v>
      </c>
      <c r="AW734" s="61">
        <v>0</v>
      </c>
      <c r="AX734" s="61">
        <v>0</v>
      </c>
      <c r="AY734" s="61">
        <v>0</v>
      </c>
      <c r="AZ734" s="61">
        <v>0</v>
      </c>
      <c r="BA734" s="61">
        <v>0</v>
      </c>
      <c r="BB734" s="61">
        <f>SUM(AW734:BA734)</f>
        <v>0</v>
      </c>
      <c r="BC734" s="61">
        <f>BA734-AW734</f>
        <v>0</v>
      </c>
      <c r="BD734" s="62">
        <v>0</v>
      </c>
      <c r="BE734" s="67">
        <f>IF(K734&lt;BE$6,1,0)</f>
        <v>0</v>
      </c>
      <c r="BF734" s="67">
        <f>+IF(AND(K734&gt;=BF$5,K734&lt;BF$6),1,0)</f>
        <v>0</v>
      </c>
      <c r="BG734" s="67">
        <f>+IF(AND(K734&gt;=BG$5,K734&lt;BG$6),1,0)</f>
        <v>1</v>
      </c>
      <c r="BH734" s="67">
        <f>+IF(AND(K734&gt;=BH$5,K734&lt;BH$6),1,0)</f>
        <v>0</v>
      </c>
      <c r="BI734" s="67">
        <f>+IF(K734&gt;=BI$6,1,0)</f>
        <v>0</v>
      </c>
      <c r="BJ734" s="67">
        <f>IF(M734&lt;BJ$6,1,0)</f>
        <v>0</v>
      </c>
      <c r="BK734" s="67">
        <f>+IF(AND(M734&gt;=BK$5,M734&lt;BK$6),1,0)</f>
        <v>0</v>
      </c>
      <c r="BL734" s="67">
        <f>+IF(AND(M734&gt;=BL$5,M734&lt;BL$6),1,0)</f>
        <v>0</v>
      </c>
      <c r="BM734" s="67">
        <f>+IF(AND(M734&gt;=BM$5,M734&lt;BM$6),1,0)</f>
        <v>0</v>
      </c>
      <c r="BN734" s="67">
        <f>+IF(M734&gt;=BN$6,1,0)</f>
        <v>1</v>
      </c>
      <c r="BO734" s="67" t="str">
        <f>+IF(M734&gt;=BO$6,"YES","NO")</f>
        <v>YES</v>
      </c>
      <c r="BP734" s="67" t="str">
        <f>+IF(K734&gt;=BP$6,"YES","NO")</f>
        <v>YES</v>
      </c>
      <c r="BQ734" s="67" t="str">
        <f>+IF(ISERROR(VLOOKUP(E734,'[1]Hi Tech List (2020)'!$A$2:$B$84,1,FALSE)),"NO","YES")</f>
        <v>NO</v>
      </c>
      <c r="BR734" s="67" t="str">
        <f>IF(AL734&gt;=BR$6,"YES","NO")</f>
        <v>NO</v>
      </c>
      <c r="BS734" s="67" t="str">
        <f>IF(AB734&gt;BS$6,"YES","NO")</f>
        <v>NO</v>
      </c>
      <c r="BT734" s="67" t="str">
        <f>IF(AC734&gt;BT$6,"YES","NO")</f>
        <v>NO</v>
      </c>
      <c r="BU734" s="67" t="str">
        <f>IF(AD734&gt;BU$6,"YES","NO")</f>
        <v>YES</v>
      </c>
      <c r="BV734" s="67" t="str">
        <f>IF(OR(BS734="YES",BT734="YES",BU734="YES"),"YES","NO")</f>
        <v>YES</v>
      </c>
      <c r="BW734" s="67" t="str">
        <f>+IF(BE734=1,BE$8,IF(BF734=1,BF$8,IF(BG734=1,BG$8,IF(BH734=1,BH$8,BI$8))))</f>
        <v>$20-25</v>
      </c>
      <c r="BX734" s="67" t="str">
        <f>+IF(BJ734=1,BJ$8,IF(BK734=1,BK$8,IF(BL734=1,BL$8,IF(BM734=1,BM$8,BN$8))))</f>
        <v>&gt;$30</v>
      </c>
    </row>
    <row r="735" spans="1:76" ht="25.5" hidden="1" x14ac:dyDescent="0.2">
      <c r="A735" s="77" t="str">
        <f t="shared" si="48"/>
        <v>53-0000</v>
      </c>
      <c r="B735" s="77" t="str">
        <f>VLOOKUP(A735,'[1]2- &amp; 3-digit SOC'!$A$1:$B$121,2,FALSE)</f>
        <v>Transportation and Material Moving Occupations</v>
      </c>
      <c r="C735" s="77" t="str">
        <f t="shared" si="49"/>
        <v>53-0000 Transportation and Material Moving Occupations</v>
      </c>
      <c r="D735" s="77" t="str">
        <f t="shared" si="50"/>
        <v>53-4000</v>
      </c>
      <c r="E735" s="77" t="str">
        <f>VLOOKUP(D735,'[1]2- &amp; 3-digit SOC'!$A$1:$B$121,2,FALSE)</f>
        <v>Rail Transportation Workers</v>
      </c>
      <c r="F735" s="77" t="str">
        <f t="shared" si="51"/>
        <v>53-4000 Rail Transportation Workers</v>
      </c>
      <c r="G735" s="77" t="s">
        <v>2277</v>
      </c>
      <c r="H735" s="77" t="s">
        <v>2278</v>
      </c>
      <c r="I735" s="77" t="s">
        <v>2279</v>
      </c>
      <c r="J735" s="78" t="str">
        <f>CONCATENATE(H735, " (", R735, ")")</f>
        <v>Rail Yard Engineers, Dinkey Operators, and Hostlers ($66,659)</v>
      </c>
      <c r="K735" s="70">
        <v>20.087628502800001</v>
      </c>
      <c r="L735" s="70">
        <v>26.567417152099999</v>
      </c>
      <c r="M735" s="70">
        <v>32.047804238300003</v>
      </c>
      <c r="N735" s="70">
        <v>32.375929189700003</v>
      </c>
      <c r="O735" s="70">
        <v>37.185691212999998</v>
      </c>
      <c r="P735" s="70">
        <v>41.344104336699999</v>
      </c>
      <c r="Q735" s="71">
        <v>66659.432815699998</v>
      </c>
      <c r="R735" s="71" t="str">
        <f>TEXT(Q735, "$#,###")</f>
        <v>$66,659</v>
      </c>
      <c r="S735" s="68" t="s">
        <v>307</v>
      </c>
      <c r="T735" s="68" t="s">
        <v>8</v>
      </c>
      <c r="U735" s="68" t="s">
        <v>85</v>
      </c>
      <c r="V735" s="61">
        <v>201.79062952500001</v>
      </c>
      <c r="W735" s="61">
        <v>304.55502035400002</v>
      </c>
      <c r="X735" s="61">
        <f>W735-V735</f>
        <v>102.76439082900001</v>
      </c>
      <c r="Y735" s="72">
        <f>X735/V735</f>
        <v>0.50926245223031252</v>
      </c>
      <c r="Z735" s="61">
        <v>304.55502035400002</v>
      </c>
      <c r="AA735" s="61">
        <v>293.80113700499999</v>
      </c>
      <c r="AB735" s="61">
        <f>AA735-Z735</f>
        <v>-10.753883349000034</v>
      </c>
      <c r="AC735" s="72">
        <f>AB735/Z735</f>
        <v>-3.531014966195678E-2</v>
      </c>
      <c r="AD735" s="61">
        <v>97.264039311000005</v>
      </c>
      <c r="AE735" s="61">
        <v>24.3160098277</v>
      </c>
      <c r="AF735" s="61">
        <v>68.624216737300003</v>
      </c>
      <c r="AG735" s="61">
        <v>22.874738912400002</v>
      </c>
      <c r="AH735" s="62">
        <v>7.5999999999999998E-2</v>
      </c>
      <c r="AI735" s="61">
        <v>307.11847589600001</v>
      </c>
      <c r="AJ735" s="61">
        <v>209.433515411</v>
      </c>
      <c r="AK735" s="63">
        <f>AJ735/AI735</f>
        <v>0.68193069400982831</v>
      </c>
      <c r="AL735" s="73">
        <v>106.9</v>
      </c>
      <c r="AM735" s="74">
        <v>2.1736650000000002</v>
      </c>
      <c r="AN735" s="74">
        <v>2.0558489999999998</v>
      </c>
      <c r="AO735" s="75">
        <v>3.8254535222600003E-4</v>
      </c>
      <c r="AP735" s="76" t="s">
        <v>90</v>
      </c>
      <c r="AQ735" s="76" t="s">
        <v>90</v>
      </c>
      <c r="AR735" s="75">
        <v>0.171256147109</v>
      </c>
      <c r="AS735" s="75">
        <v>0.29136443319100003</v>
      </c>
      <c r="AT735" s="75">
        <v>0.27431025566900002</v>
      </c>
      <c r="AU735" s="75">
        <v>0.203096442505</v>
      </c>
      <c r="AV735" s="76" t="s">
        <v>90</v>
      </c>
      <c r="AW735" s="61">
        <v>0</v>
      </c>
      <c r="AX735" s="61">
        <v>0</v>
      </c>
      <c r="AY735" s="61">
        <v>0</v>
      </c>
      <c r="AZ735" s="61">
        <v>0</v>
      </c>
      <c r="BA735" s="61">
        <v>0</v>
      </c>
      <c r="BB735" s="61">
        <f>SUM(AW735:BA735)</f>
        <v>0</v>
      </c>
      <c r="BC735" s="61">
        <f>BA735-AW735</f>
        <v>0</v>
      </c>
      <c r="BD735" s="62">
        <v>0</v>
      </c>
      <c r="BE735" s="67">
        <f>IF(K735&lt;BE$6,1,0)</f>
        <v>0</v>
      </c>
      <c r="BF735" s="67">
        <f>+IF(AND(K735&gt;=BF$5,K735&lt;BF$6),1,0)</f>
        <v>0</v>
      </c>
      <c r="BG735" s="67">
        <f>+IF(AND(K735&gt;=BG$5,K735&lt;BG$6),1,0)</f>
        <v>1</v>
      </c>
      <c r="BH735" s="67">
        <f>+IF(AND(K735&gt;=BH$5,K735&lt;BH$6),1,0)</f>
        <v>0</v>
      </c>
      <c r="BI735" s="67">
        <f>+IF(K735&gt;=BI$6,1,0)</f>
        <v>0</v>
      </c>
      <c r="BJ735" s="67">
        <f>IF(M735&lt;BJ$6,1,0)</f>
        <v>0</v>
      </c>
      <c r="BK735" s="67">
        <f>+IF(AND(M735&gt;=BK$5,M735&lt;BK$6),1,0)</f>
        <v>0</v>
      </c>
      <c r="BL735" s="67">
        <f>+IF(AND(M735&gt;=BL$5,M735&lt;BL$6),1,0)</f>
        <v>0</v>
      </c>
      <c r="BM735" s="67">
        <f>+IF(AND(M735&gt;=BM$5,M735&lt;BM$6),1,0)</f>
        <v>0</v>
      </c>
      <c r="BN735" s="67">
        <f>+IF(M735&gt;=BN$6,1,0)</f>
        <v>1</v>
      </c>
      <c r="BO735" s="67" t="str">
        <f>+IF(M735&gt;=BO$6,"YES","NO")</f>
        <v>YES</v>
      </c>
      <c r="BP735" s="67" t="str">
        <f>+IF(K735&gt;=BP$6,"YES","NO")</f>
        <v>YES</v>
      </c>
      <c r="BQ735" s="67" t="str">
        <f>+IF(ISERROR(VLOOKUP(E735,'[1]Hi Tech List (2020)'!$A$2:$B$84,1,FALSE)),"NO","YES")</f>
        <v>NO</v>
      </c>
      <c r="BR735" s="67" t="str">
        <f>IF(AL735&gt;=BR$6,"YES","NO")</f>
        <v>YES</v>
      </c>
      <c r="BS735" s="67" t="str">
        <f>IF(AB735&gt;BS$6,"YES","NO")</f>
        <v>NO</v>
      </c>
      <c r="BT735" s="67" t="str">
        <f>IF(AC735&gt;BT$6,"YES","NO")</f>
        <v>NO</v>
      </c>
      <c r="BU735" s="67" t="str">
        <f>IF(AD735&gt;BU$6,"YES","NO")</f>
        <v>NO</v>
      </c>
      <c r="BV735" s="67" t="str">
        <f>IF(OR(BS735="YES",BT735="YES",BU735="YES"),"YES","NO")</f>
        <v>NO</v>
      </c>
      <c r="BW735" s="67" t="str">
        <f>+IF(BE735=1,BE$8,IF(BF735=1,BF$8,IF(BG735=1,BG$8,IF(BH735=1,BH$8,BI$8))))</f>
        <v>$20-25</v>
      </c>
      <c r="BX735" s="67" t="str">
        <f>+IF(BJ735=1,BJ$8,IF(BK735=1,BK$8,IF(BL735=1,BL$8,IF(BM735=1,BM$8,BN$8))))</f>
        <v>&gt;$30</v>
      </c>
    </row>
    <row r="736" spans="1:76" hidden="1" x14ac:dyDescent="0.2">
      <c r="A736" s="77" t="str">
        <f t="shared" si="48"/>
        <v>53-0000</v>
      </c>
      <c r="B736" s="77" t="str">
        <f>VLOOKUP(A736,'[1]2- &amp; 3-digit SOC'!$A$1:$B$121,2,FALSE)</f>
        <v>Transportation and Material Moving Occupations</v>
      </c>
      <c r="C736" s="77" t="str">
        <f t="shared" si="49"/>
        <v>53-0000 Transportation and Material Moving Occupations</v>
      </c>
      <c r="D736" s="77" t="str">
        <f t="shared" si="50"/>
        <v>53-4000</v>
      </c>
      <c r="E736" s="77" t="str">
        <f>VLOOKUP(D736,'[1]2- &amp; 3-digit SOC'!$A$1:$B$121,2,FALSE)</f>
        <v>Rail Transportation Workers</v>
      </c>
      <c r="F736" s="77" t="str">
        <f t="shared" si="51"/>
        <v>53-4000 Rail Transportation Workers</v>
      </c>
      <c r="G736" s="77" t="s">
        <v>2280</v>
      </c>
      <c r="H736" s="77" t="s">
        <v>2281</v>
      </c>
      <c r="I736" s="77" t="s">
        <v>2282</v>
      </c>
      <c r="J736" s="78" t="str">
        <f>CONCATENATE(H736, " (", R736, ")")</f>
        <v>Subway and Streetcar Operators ($57,634)</v>
      </c>
      <c r="K736" s="70">
        <v>13.764197958</v>
      </c>
      <c r="L736" s="70">
        <v>15.774317722399999</v>
      </c>
      <c r="M736" s="70">
        <v>27.708832359799999</v>
      </c>
      <c r="N736" s="70">
        <v>25.8529929388</v>
      </c>
      <c r="O736" s="70">
        <v>32.602354118000001</v>
      </c>
      <c r="P736" s="70">
        <v>38.058495458899998</v>
      </c>
      <c r="Q736" s="71">
        <v>57634.371308299997</v>
      </c>
      <c r="R736" s="71" t="str">
        <f>TEXT(Q736, "$#,###")</f>
        <v>$57,634</v>
      </c>
      <c r="S736" s="68" t="s">
        <v>307</v>
      </c>
      <c r="T736" s="68" t="s">
        <v>8</v>
      </c>
      <c r="U736" s="68" t="s">
        <v>85</v>
      </c>
      <c r="V736" s="61">
        <v>356.04401936900001</v>
      </c>
      <c r="W736" s="61">
        <v>596.23020445400005</v>
      </c>
      <c r="X736" s="61">
        <f>W736-V736</f>
        <v>240.18618508500003</v>
      </c>
      <c r="Y736" s="72">
        <f>X736/V736</f>
        <v>0.67459688133695006</v>
      </c>
      <c r="Z736" s="61">
        <v>596.23020445400005</v>
      </c>
      <c r="AA736" s="61">
        <v>616.58330319200002</v>
      </c>
      <c r="AB736" s="61">
        <f>AA736-Z736</f>
        <v>20.353098737999971</v>
      </c>
      <c r="AC736" s="72">
        <f>AB736/Z736</f>
        <v>3.4136309408609039E-2</v>
      </c>
      <c r="AD736" s="61">
        <v>243.538276817</v>
      </c>
      <c r="AE736" s="61">
        <v>60.884569204199998</v>
      </c>
      <c r="AF736" s="61">
        <v>163.04910676</v>
      </c>
      <c r="AG736" s="61">
        <v>54.349702253300002</v>
      </c>
      <c r="AH736" s="62">
        <v>0.09</v>
      </c>
      <c r="AI736" s="61">
        <v>586.32411218200002</v>
      </c>
      <c r="AJ736" s="61">
        <v>204.546488154</v>
      </c>
      <c r="AK736" s="63">
        <f>AJ736/AI736</f>
        <v>0.34886248732425834</v>
      </c>
      <c r="AL736" s="73">
        <v>96.1</v>
      </c>
      <c r="AM736" s="74">
        <v>1.795137</v>
      </c>
      <c r="AN736" s="74">
        <v>1.7906679999999999</v>
      </c>
      <c r="AO736" s="76" t="s">
        <v>90</v>
      </c>
      <c r="AP736" s="76" t="s">
        <v>90</v>
      </c>
      <c r="AQ736" s="75">
        <v>2.19266936674E-2</v>
      </c>
      <c r="AR736" s="75">
        <v>0.20612305527200001</v>
      </c>
      <c r="AS736" s="75">
        <v>0.20945224005999999</v>
      </c>
      <c r="AT736" s="75">
        <v>0.27229995662599998</v>
      </c>
      <c r="AU736" s="75">
        <v>0.23341350282199999</v>
      </c>
      <c r="AV736" s="75">
        <v>4.3763531334200002E-2</v>
      </c>
      <c r="AW736" s="61">
        <v>69</v>
      </c>
      <c r="AX736" s="61">
        <v>95</v>
      </c>
      <c r="AY736" s="61">
        <v>118</v>
      </c>
      <c r="AZ736" s="61">
        <v>101</v>
      </c>
      <c r="BA736" s="61">
        <v>147</v>
      </c>
      <c r="BB736" s="61">
        <f>SUM(AW736:BA736)</f>
        <v>530</v>
      </c>
      <c r="BC736" s="61">
        <f>BA736-AW736</f>
        <v>78</v>
      </c>
      <c r="BD736" s="62">
        <f>BC736/AW736</f>
        <v>1.1304347826086956</v>
      </c>
      <c r="BE736" s="67">
        <f>IF(K736&lt;BE$6,1,0)</f>
        <v>1</v>
      </c>
      <c r="BF736" s="67">
        <f>+IF(AND(K736&gt;=BF$5,K736&lt;BF$6),1,0)</f>
        <v>0</v>
      </c>
      <c r="BG736" s="67">
        <f>+IF(AND(K736&gt;=BG$5,K736&lt;BG$6),1,0)</f>
        <v>0</v>
      </c>
      <c r="BH736" s="67">
        <f>+IF(AND(K736&gt;=BH$5,K736&lt;BH$6),1,0)</f>
        <v>0</v>
      </c>
      <c r="BI736" s="67">
        <f>+IF(K736&gt;=BI$6,1,0)</f>
        <v>0</v>
      </c>
      <c r="BJ736" s="67">
        <f>IF(M736&lt;BJ$6,1,0)</f>
        <v>0</v>
      </c>
      <c r="BK736" s="67">
        <f>+IF(AND(M736&gt;=BK$5,M736&lt;BK$6),1,0)</f>
        <v>0</v>
      </c>
      <c r="BL736" s="67">
        <f>+IF(AND(M736&gt;=BL$5,M736&lt;BL$6),1,0)</f>
        <v>0</v>
      </c>
      <c r="BM736" s="67">
        <f>+IF(AND(M736&gt;=BM$5,M736&lt;BM$6),1,0)</f>
        <v>1</v>
      </c>
      <c r="BN736" s="67">
        <f>+IF(M736&gt;=BN$6,1,0)</f>
        <v>0</v>
      </c>
      <c r="BO736" s="67" t="str">
        <f>+IF(M736&gt;=BO$6,"YES","NO")</f>
        <v>YES</v>
      </c>
      <c r="BP736" s="67" t="str">
        <f>+IF(K736&gt;=BP$6,"YES","NO")</f>
        <v>NO</v>
      </c>
      <c r="BQ736" s="67" t="str">
        <f>+IF(ISERROR(VLOOKUP(E736,'[1]Hi Tech List (2020)'!$A$2:$B$84,1,FALSE)),"NO","YES")</f>
        <v>NO</v>
      </c>
      <c r="BR736" s="67" t="str">
        <f>IF(AL736&gt;=BR$6,"YES","NO")</f>
        <v>NO</v>
      </c>
      <c r="BS736" s="67" t="str">
        <f>IF(AB736&gt;BS$6,"YES","NO")</f>
        <v>NO</v>
      </c>
      <c r="BT736" s="67" t="str">
        <f>IF(AC736&gt;BT$6,"YES","NO")</f>
        <v>NO</v>
      </c>
      <c r="BU736" s="67" t="str">
        <f>IF(AD736&gt;BU$6,"YES","NO")</f>
        <v>YES</v>
      </c>
      <c r="BV736" s="67" t="str">
        <f>IF(OR(BS736="YES",BT736="YES",BU736="YES"),"YES","NO")</f>
        <v>YES</v>
      </c>
      <c r="BW736" s="67" t="str">
        <f>+IF(BE736=1,BE$8,IF(BF736=1,BF$8,IF(BG736=1,BG$8,IF(BH736=1,BH$8,BI$8))))</f>
        <v>&lt;$15</v>
      </c>
      <c r="BX736" s="67" t="str">
        <f>+IF(BJ736=1,BJ$8,IF(BK736=1,BK$8,IF(BL736=1,BL$8,IF(BM736=1,BM$8,BN$8))))</f>
        <v>$25-30</v>
      </c>
    </row>
    <row r="737" spans="1:76" hidden="1" x14ac:dyDescent="0.2">
      <c r="A737" s="77" t="str">
        <f t="shared" si="48"/>
        <v>53-0000</v>
      </c>
      <c r="B737" s="77" t="str">
        <f>VLOOKUP(A737,'[1]2- &amp; 3-digit SOC'!$A$1:$B$121,2,FALSE)</f>
        <v>Transportation and Material Moving Occupations</v>
      </c>
      <c r="C737" s="77" t="str">
        <f t="shared" si="49"/>
        <v>53-0000 Transportation and Material Moving Occupations</v>
      </c>
      <c r="D737" s="77" t="str">
        <f t="shared" si="50"/>
        <v>53-4000</v>
      </c>
      <c r="E737" s="77" t="str">
        <f>VLOOKUP(D737,'[1]2- &amp; 3-digit SOC'!$A$1:$B$121,2,FALSE)</f>
        <v>Rail Transportation Workers</v>
      </c>
      <c r="F737" s="77" t="str">
        <f t="shared" si="51"/>
        <v>53-4000 Rail Transportation Workers</v>
      </c>
      <c r="G737" s="77" t="s">
        <v>2283</v>
      </c>
      <c r="H737" s="77" t="s">
        <v>2284</v>
      </c>
      <c r="I737" s="77" t="s">
        <v>2285</v>
      </c>
      <c r="J737" s="78" t="str">
        <f>CONCATENATE(H737, " (", R737, ")")</f>
        <v>Rail Transportation Workers, All Other ($63,594)</v>
      </c>
      <c r="K737" s="70">
        <v>24.0665144526</v>
      </c>
      <c r="L737" s="70">
        <v>26.541038070300001</v>
      </c>
      <c r="M737" s="70">
        <v>30.573852405899999</v>
      </c>
      <c r="N737" s="70">
        <v>31.091970744400001</v>
      </c>
      <c r="O737" s="70">
        <v>35.8057294523</v>
      </c>
      <c r="P737" s="70">
        <v>41.5558827463</v>
      </c>
      <c r="Q737" s="71">
        <v>63593.6130042</v>
      </c>
      <c r="R737" s="71" t="str">
        <f>TEXT(Q737, "$#,###")</f>
        <v>$63,594</v>
      </c>
      <c r="S737" s="68" t="s">
        <v>307</v>
      </c>
      <c r="T737" s="68" t="s">
        <v>8</v>
      </c>
      <c r="U737" s="68" t="s">
        <v>85</v>
      </c>
      <c r="V737" s="61">
        <v>161.99295478100001</v>
      </c>
      <c r="W737" s="61">
        <v>255.584425643</v>
      </c>
      <c r="X737" s="61">
        <f>W737-V737</f>
        <v>93.591470861999994</v>
      </c>
      <c r="Y737" s="72">
        <f>X737/V737</f>
        <v>0.57775025456216478</v>
      </c>
      <c r="Z737" s="61">
        <v>255.584425643</v>
      </c>
      <c r="AA737" s="61">
        <v>244.00864909800001</v>
      </c>
      <c r="AB737" s="61">
        <f>AA737-Z737</f>
        <v>-11.575776544999997</v>
      </c>
      <c r="AC737" s="72">
        <f>AB737/Z737</f>
        <v>-4.5291400349914225E-2</v>
      </c>
      <c r="AD737" s="61">
        <v>95.224260886899998</v>
      </c>
      <c r="AE737" s="61">
        <v>23.806065221699999</v>
      </c>
      <c r="AF737" s="61">
        <v>68.031324301200002</v>
      </c>
      <c r="AG737" s="61">
        <v>22.677108100400002</v>
      </c>
      <c r="AH737" s="62">
        <v>0.09</v>
      </c>
      <c r="AI737" s="61">
        <v>258.46651528899997</v>
      </c>
      <c r="AJ737" s="61">
        <v>197.06674719399999</v>
      </c>
      <c r="AK737" s="63">
        <f>AJ737/AI737</f>
        <v>0.76244594768360274</v>
      </c>
      <c r="AL737" s="73">
        <v>105.5</v>
      </c>
      <c r="AM737" s="74">
        <v>3.758629</v>
      </c>
      <c r="AN737" s="74">
        <v>3.5708190000000002</v>
      </c>
      <c r="AO737" s="76" t="s">
        <v>90</v>
      </c>
      <c r="AP737" s="76" t="s">
        <v>90</v>
      </c>
      <c r="AQ737" s="75">
        <v>6.3469984178300007E-2</v>
      </c>
      <c r="AR737" s="75">
        <v>0.27630147244100001</v>
      </c>
      <c r="AS737" s="75">
        <v>0.18431996540199999</v>
      </c>
      <c r="AT737" s="75">
        <v>0.192972749587</v>
      </c>
      <c r="AU737" s="75">
        <v>0.179048561385</v>
      </c>
      <c r="AV737" s="75">
        <v>7.2705565911700007E-2</v>
      </c>
      <c r="AW737" s="61">
        <v>69</v>
      </c>
      <c r="AX737" s="61">
        <v>95</v>
      </c>
      <c r="AY737" s="61">
        <v>118</v>
      </c>
      <c r="AZ737" s="61">
        <v>101</v>
      </c>
      <c r="BA737" s="61">
        <v>147</v>
      </c>
      <c r="BB737" s="61">
        <f>SUM(AW737:BA737)</f>
        <v>530</v>
      </c>
      <c r="BC737" s="61">
        <f>BA737-AW737</f>
        <v>78</v>
      </c>
      <c r="BD737" s="62">
        <f>BC737/AW737</f>
        <v>1.1304347826086956</v>
      </c>
      <c r="BE737" s="67">
        <f>IF(K737&lt;BE$6,1,0)</f>
        <v>0</v>
      </c>
      <c r="BF737" s="67">
        <f>+IF(AND(K737&gt;=BF$5,K737&lt;BF$6),1,0)</f>
        <v>0</v>
      </c>
      <c r="BG737" s="67">
        <f>+IF(AND(K737&gt;=BG$5,K737&lt;BG$6),1,0)</f>
        <v>1</v>
      </c>
      <c r="BH737" s="67">
        <f>+IF(AND(K737&gt;=BH$5,K737&lt;BH$6),1,0)</f>
        <v>0</v>
      </c>
      <c r="BI737" s="67">
        <f>+IF(K737&gt;=BI$6,1,0)</f>
        <v>0</v>
      </c>
      <c r="BJ737" s="67">
        <f>IF(M737&lt;BJ$6,1,0)</f>
        <v>0</v>
      </c>
      <c r="BK737" s="67">
        <f>+IF(AND(M737&gt;=BK$5,M737&lt;BK$6),1,0)</f>
        <v>0</v>
      </c>
      <c r="BL737" s="67">
        <f>+IF(AND(M737&gt;=BL$5,M737&lt;BL$6),1,0)</f>
        <v>0</v>
      </c>
      <c r="BM737" s="67">
        <f>+IF(AND(M737&gt;=BM$5,M737&lt;BM$6),1,0)</f>
        <v>0</v>
      </c>
      <c r="BN737" s="67">
        <f>+IF(M737&gt;=BN$6,1,0)</f>
        <v>1</v>
      </c>
      <c r="BO737" s="67" t="str">
        <f>+IF(M737&gt;=BO$6,"YES","NO")</f>
        <v>YES</v>
      </c>
      <c r="BP737" s="67" t="str">
        <f>+IF(K737&gt;=BP$6,"YES","NO")</f>
        <v>YES</v>
      </c>
      <c r="BQ737" s="67" t="str">
        <f>+IF(ISERROR(VLOOKUP(E737,'[1]Hi Tech List (2020)'!$A$2:$B$84,1,FALSE)),"NO","YES")</f>
        <v>NO</v>
      </c>
      <c r="BR737" s="67" t="str">
        <f>IF(AL737&gt;=BR$6,"YES","NO")</f>
        <v>YES</v>
      </c>
      <c r="BS737" s="67" t="str">
        <f>IF(AB737&gt;BS$6,"YES","NO")</f>
        <v>NO</v>
      </c>
      <c r="BT737" s="67" t="str">
        <f>IF(AC737&gt;BT$6,"YES","NO")</f>
        <v>NO</v>
      </c>
      <c r="BU737" s="67" t="str">
        <f>IF(AD737&gt;BU$6,"YES","NO")</f>
        <v>NO</v>
      </c>
      <c r="BV737" s="67" t="str">
        <f>IF(OR(BS737="YES",BT737="YES",BU737="YES"),"YES","NO")</f>
        <v>NO</v>
      </c>
      <c r="BW737" s="67" t="str">
        <f>+IF(BE737=1,BE$8,IF(BF737=1,BF$8,IF(BG737=1,BG$8,IF(BH737=1,BH$8,BI$8))))</f>
        <v>$20-25</v>
      </c>
      <c r="BX737" s="67" t="str">
        <f>+IF(BJ737=1,BJ$8,IF(BK737=1,BK$8,IF(BL737=1,BL$8,IF(BM737=1,BM$8,BN$8))))</f>
        <v>&gt;$30</v>
      </c>
    </row>
    <row r="738" spans="1:76" hidden="1" x14ac:dyDescent="0.2">
      <c r="A738" s="77" t="str">
        <f t="shared" si="48"/>
        <v>53-0000</v>
      </c>
      <c r="B738" s="77" t="str">
        <f>VLOOKUP(A738,'[1]2- &amp; 3-digit SOC'!$A$1:$B$121,2,FALSE)</f>
        <v>Transportation and Material Moving Occupations</v>
      </c>
      <c r="C738" s="77" t="str">
        <f t="shared" si="49"/>
        <v>53-0000 Transportation and Material Moving Occupations</v>
      </c>
      <c r="D738" s="77" t="str">
        <f t="shared" si="50"/>
        <v>53-5000</v>
      </c>
      <c r="E738" s="77" t="str">
        <f>VLOOKUP(D738,'[1]2- &amp; 3-digit SOC'!$A$1:$B$121,2,FALSE)</f>
        <v>Water Transportation Workers</v>
      </c>
      <c r="F738" s="77" t="str">
        <f t="shared" si="51"/>
        <v>53-5000 Water Transportation Workers</v>
      </c>
      <c r="G738" s="77" t="s">
        <v>2286</v>
      </c>
      <c r="H738" s="77" t="s">
        <v>2287</v>
      </c>
      <c r="I738" s="77" t="s">
        <v>2288</v>
      </c>
      <c r="J738" s="78" t="str">
        <f>CONCATENATE(H738, " (", R738, ")")</f>
        <v>Sailors and Marine Oilers ($44,533)</v>
      </c>
      <c r="K738" s="70">
        <v>11.988877000800001</v>
      </c>
      <c r="L738" s="70">
        <v>16.660245268800001</v>
      </c>
      <c r="M738" s="70">
        <v>21.4099479761</v>
      </c>
      <c r="N738" s="70">
        <v>25.451941290899999</v>
      </c>
      <c r="O738" s="70">
        <v>27.8560247719</v>
      </c>
      <c r="P738" s="70">
        <v>35.306711036099998</v>
      </c>
      <c r="Q738" s="71">
        <v>44532.691790199999</v>
      </c>
      <c r="R738" s="71" t="str">
        <f>TEXT(Q738, "$#,###")</f>
        <v>$44,533</v>
      </c>
      <c r="S738" s="68" t="s">
        <v>484</v>
      </c>
      <c r="T738" s="68" t="s">
        <v>8</v>
      </c>
      <c r="U738" s="68" t="s">
        <v>85</v>
      </c>
      <c r="V738" s="61">
        <v>384.14075277699999</v>
      </c>
      <c r="W738" s="61">
        <v>520.38655346099995</v>
      </c>
      <c r="X738" s="61">
        <f>W738-V738</f>
        <v>136.24580068399996</v>
      </c>
      <c r="Y738" s="72">
        <f>X738/V738</f>
        <v>0.3546767680832158</v>
      </c>
      <c r="Z738" s="61">
        <v>520.38655346099995</v>
      </c>
      <c r="AA738" s="61">
        <v>531.44155687299997</v>
      </c>
      <c r="AB738" s="61">
        <f>AA738-Z738</f>
        <v>11.055003412000019</v>
      </c>
      <c r="AC738" s="72">
        <f>AB738/Z738</f>
        <v>2.124382987699264E-2</v>
      </c>
      <c r="AD738" s="61">
        <v>251.81030232399999</v>
      </c>
      <c r="AE738" s="61">
        <v>62.952575580999998</v>
      </c>
      <c r="AF738" s="61">
        <v>177.832254971</v>
      </c>
      <c r="AG738" s="61">
        <v>59.277418323799999</v>
      </c>
      <c r="AH738" s="62">
        <v>0.113</v>
      </c>
      <c r="AI738" s="61">
        <v>514.51466278299995</v>
      </c>
      <c r="AJ738" s="61">
        <v>340.59822506199998</v>
      </c>
      <c r="AK738" s="63">
        <f>AJ738/AI738</f>
        <v>0.6619796279851593</v>
      </c>
      <c r="AL738" s="73">
        <v>106.5</v>
      </c>
      <c r="AM738" s="74">
        <v>0.465698</v>
      </c>
      <c r="AN738" s="74">
        <v>0.46290300000000001</v>
      </c>
      <c r="AO738" s="76" t="s">
        <v>90</v>
      </c>
      <c r="AP738" s="75">
        <v>0.119684367007</v>
      </c>
      <c r="AQ738" s="75">
        <v>0.11419739839699999</v>
      </c>
      <c r="AR738" s="75">
        <v>0.251135325814</v>
      </c>
      <c r="AS738" s="75">
        <v>0.169009620789</v>
      </c>
      <c r="AT738" s="75">
        <v>0.16975876658899999</v>
      </c>
      <c r="AU738" s="75">
        <v>0.12591477179499999</v>
      </c>
      <c r="AV738" s="75">
        <v>3.0991978299600001E-2</v>
      </c>
      <c r="AW738" s="61">
        <v>0</v>
      </c>
      <c r="AX738" s="61">
        <v>0</v>
      </c>
      <c r="AY738" s="61">
        <v>0</v>
      </c>
      <c r="AZ738" s="61">
        <v>0</v>
      </c>
      <c r="BA738" s="61">
        <v>0</v>
      </c>
      <c r="BB738" s="61">
        <f>SUM(AW738:BA738)</f>
        <v>0</v>
      </c>
      <c r="BC738" s="61">
        <f>BA738-AW738</f>
        <v>0</v>
      </c>
      <c r="BD738" s="62">
        <v>0</v>
      </c>
      <c r="BE738" s="67">
        <f>IF(K738&lt;BE$6,1,0)</f>
        <v>1</v>
      </c>
      <c r="BF738" s="67">
        <f>+IF(AND(K738&gt;=BF$5,K738&lt;BF$6),1,0)</f>
        <v>0</v>
      </c>
      <c r="BG738" s="67">
        <f>+IF(AND(K738&gt;=BG$5,K738&lt;BG$6),1,0)</f>
        <v>0</v>
      </c>
      <c r="BH738" s="67">
        <f>+IF(AND(K738&gt;=BH$5,K738&lt;BH$6),1,0)</f>
        <v>0</v>
      </c>
      <c r="BI738" s="67">
        <f>+IF(K738&gt;=BI$6,1,0)</f>
        <v>0</v>
      </c>
      <c r="BJ738" s="67">
        <f>IF(M738&lt;BJ$6,1,0)</f>
        <v>0</v>
      </c>
      <c r="BK738" s="67">
        <f>+IF(AND(M738&gt;=BK$5,M738&lt;BK$6),1,0)</f>
        <v>0</v>
      </c>
      <c r="BL738" s="67">
        <f>+IF(AND(M738&gt;=BL$5,M738&lt;BL$6),1,0)</f>
        <v>1</v>
      </c>
      <c r="BM738" s="67">
        <f>+IF(AND(M738&gt;=BM$5,M738&lt;BM$6),1,0)</f>
        <v>0</v>
      </c>
      <c r="BN738" s="67">
        <f>+IF(M738&gt;=BN$6,1,0)</f>
        <v>0</v>
      </c>
      <c r="BO738" s="67" t="str">
        <f>+IF(M738&gt;=BO$6,"YES","NO")</f>
        <v>YES</v>
      </c>
      <c r="BP738" s="67" t="str">
        <f>+IF(K738&gt;=BP$6,"YES","NO")</f>
        <v>NO</v>
      </c>
      <c r="BQ738" s="67" t="str">
        <f>+IF(ISERROR(VLOOKUP(E738,'[1]Hi Tech List (2020)'!$A$2:$B$84,1,FALSE)),"NO","YES")</f>
        <v>NO</v>
      </c>
      <c r="BR738" s="67" t="str">
        <f>IF(AL738&gt;=BR$6,"YES","NO")</f>
        <v>YES</v>
      </c>
      <c r="BS738" s="67" t="str">
        <f>IF(AB738&gt;BS$6,"YES","NO")</f>
        <v>NO</v>
      </c>
      <c r="BT738" s="67" t="str">
        <f>IF(AC738&gt;BT$6,"YES","NO")</f>
        <v>NO</v>
      </c>
      <c r="BU738" s="67" t="str">
        <f>IF(AD738&gt;BU$6,"YES","NO")</f>
        <v>YES</v>
      </c>
      <c r="BV738" s="67" t="str">
        <f>IF(OR(BS738="YES",BT738="YES",BU738="YES"),"YES","NO")</f>
        <v>YES</v>
      </c>
      <c r="BW738" s="67" t="str">
        <f>+IF(BE738=1,BE$8,IF(BF738=1,BF$8,IF(BG738=1,BG$8,IF(BH738=1,BH$8,BI$8))))</f>
        <v>&lt;$15</v>
      </c>
      <c r="BX738" s="67" t="str">
        <f>+IF(BJ738=1,BJ$8,IF(BK738=1,BK$8,IF(BL738=1,BL$8,IF(BM738=1,BM$8,BN$8))))</f>
        <v>$20-25</v>
      </c>
    </row>
    <row r="739" spans="1:76" hidden="1" x14ac:dyDescent="0.2">
      <c r="A739" s="77" t="str">
        <f t="shared" si="48"/>
        <v>53-0000</v>
      </c>
      <c r="B739" s="77" t="str">
        <f>VLOOKUP(A739,'[1]2- &amp; 3-digit SOC'!$A$1:$B$121,2,FALSE)</f>
        <v>Transportation and Material Moving Occupations</v>
      </c>
      <c r="C739" s="77" t="str">
        <f t="shared" si="49"/>
        <v>53-0000 Transportation and Material Moving Occupations</v>
      </c>
      <c r="D739" s="77" t="str">
        <f t="shared" si="50"/>
        <v>53-5000</v>
      </c>
      <c r="E739" s="77" t="str">
        <f>VLOOKUP(D739,'[1]2- &amp; 3-digit SOC'!$A$1:$B$121,2,FALSE)</f>
        <v>Water Transportation Workers</v>
      </c>
      <c r="F739" s="77" t="str">
        <f t="shared" si="51"/>
        <v>53-5000 Water Transportation Workers</v>
      </c>
      <c r="G739" s="77" t="s">
        <v>2289</v>
      </c>
      <c r="H739" s="77" t="s">
        <v>2290</v>
      </c>
      <c r="I739" s="77" t="s">
        <v>2291</v>
      </c>
      <c r="J739" s="78" t="str">
        <f>CONCATENATE(H739, " (", R739, ")")</f>
        <v>Captains, Mates, and Pilots of Water Vessels ($52,156)</v>
      </c>
      <c r="K739" s="70">
        <v>16.342943251600001</v>
      </c>
      <c r="L739" s="70">
        <v>19.882995385699999</v>
      </c>
      <c r="M739" s="70">
        <v>25.0751629988</v>
      </c>
      <c r="N739" s="70">
        <v>31.429745343</v>
      </c>
      <c r="O739" s="70">
        <v>41.302665095599998</v>
      </c>
      <c r="P739" s="70">
        <v>49.728672885199998</v>
      </c>
      <c r="Q739" s="71">
        <v>52156.339037500002</v>
      </c>
      <c r="R739" s="71" t="str">
        <f>TEXT(Q739, "$#,###")</f>
        <v>$52,156</v>
      </c>
      <c r="S739" s="68" t="s">
        <v>89</v>
      </c>
      <c r="T739" s="68" t="s">
        <v>546</v>
      </c>
      <c r="U739" s="68" t="s">
        <v>8</v>
      </c>
      <c r="V739" s="61">
        <v>436.81879241799999</v>
      </c>
      <c r="W739" s="61">
        <v>575.704639638</v>
      </c>
      <c r="X739" s="61">
        <f>W739-V739</f>
        <v>138.88584722000002</v>
      </c>
      <c r="Y739" s="72">
        <f>X739/V739</f>
        <v>0.31794842536695989</v>
      </c>
      <c r="Z739" s="61">
        <v>575.704639638</v>
      </c>
      <c r="AA739" s="61">
        <v>594.43888286200001</v>
      </c>
      <c r="AB739" s="61">
        <f>AA739-Z739</f>
        <v>18.734243224000011</v>
      </c>
      <c r="AC739" s="72">
        <f>AB739/Z739</f>
        <v>3.2541414354034043E-2</v>
      </c>
      <c r="AD739" s="61">
        <v>222.745447595</v>
      </c>
      <c r="AE739" s="61">
        <v>55.686361898599998</v>
      </c>
      <c r="AF739" s="61">
        <v>148.606795788</v>
      </c>
      <c r="AG739" s="61">
        <v>49.535598596100002</v>
      </c>
      <c r="AH739" s="62">
        <v>8.5000000000000006E-2</v>
      </c>
      <c r="AI739" s="61">
        <v>566.193882444</v>
      </c>
      <c r="AJ739" s="61">
        <v>279.63717451700001</v>
      </c>
      <c r="AK739" s="63">
        <f>AJ739/AI739</f>
        <v>0.49388943114315231</v>
      </c>
      <c r="AL739" s="73">
        <v>97</v>
      </c>
      <c r="AM739" s="74">
        <v>0.48356900000000003</v>
      </c>
      <c r="AN739" s="74">
        <v>0.48276599999999997</v>
      </c>
      <c r="AO739" s="76" t="s">
        <v>90</v>
      </c>
      <c r="AP739" s="75">
        <v>4.5182081752600002E-2</v>
      </c>
      <c r="AQ739" s="75">
        <v>5.6871864454199998E-2</v>
      </c>
      <c r="AR739" s="75">
        <v>0.23405216004599999</v>
      </c>
      <c r="AS739" s="75">
        <v>0.195966268336</v>
      </c>
      <c r="AT739" s="75">
        <v>0.212696950366</v>
      </c>
      <c r="AU739" s="75">
        <v>0.186059521729</v>
      </c>
      <c r="AV739" s="75">
        <v>6.15996144895E-2</v>
      </c>
      <c r="AW739" s="61">
        <v>0</v>
      </c>
      <c r="AX739" s="61">
        <v>0</v>
      </c>
      <c r="AY739" s="61">
        <v>0</v>
      </c>
      <c r="AZ739" s="61">
        <v>0</v>
      </c>
      <c r="BA739" s="61">
        <v>0</v>
      </c>
      <c r="BB739" s="61">
        <f>SUM(AW739:BA739)</f>
        <v>0</v>
      </c>
      <c r="BC739" s="61">
        <f>BA739-AW739</f>
        <v>0</v>
      </c>
      <c r="BD739" s="62">
        <v>0</v>
      </c>
      <c r="BE739" s="67">
        <f>IF(K739&lt;BE$6,1,0)</f>
        <v>0</v>
      </c>
      <c r="BF739" s="67">
        <f>+IF(AND(K739&gt;=BF$5,K739&lt;BF$6),1,0)</f>
        <v>1</v>
      </c>
      <c r="BG739" s="67">
        <f>+IF(AND(K739&gt;=BG$5,K739&lt;BG$6),1,0)</f>
        <v>0</v>
      </c>
      <c r="BH739" s="67">
        <f>+IF(AND(K739&gt;=BH$5,K739&lt;BH$6),1,0)</f>
        <v>0</v>
      </c>
      <c r="BI739" s="67">
        <f>+IF(K739&gt;=BI$6,1,0)</f>
        <v>0</v>
      </c>
      <c r="BJ739" s="67">
        <f>IF(M739&lt;BJ$6,1,0)</f>
        <v>0</v>
      </c>
      <c r="BK739" s="67">
        <f>+IF(AND(M739&gt;=BK$5,M739&lt;BK$6),1,0)</f>
        <v>0</v>
      </c>
      <c r="BL739" s="67">
        <f>+IF(AND(M739&gt;=BL$5,M739&lt;BL$6),1,0)</f>
        <v>0</v>
      </c>
      <c r="BM739" s="67">
        <f>+IF(AND(M739&gt;=BM$5,M739&lt;BM$6),1,0)</f>
        <v>1</v>
      </c>
      <c r="BN739" s="67">
        <f>+IF(M739&gt;=BN$6,1,0)</f>
        <v>0</v>
      </c>
      <c r="BO739" s="67" t="str">
        <f>+IF(M739&gt;=BO$6,"YES","NO")</f>
        <v>YES</v>
      </c>
      <c r="BP739" s="67" t="str">
        <f>+IF(K739&gt;=BP$6,"YES","NO")</f>
        <v>YES</v>
      </c>
      <c r="BQ739" s="67" t="str">
        <f>+IF(ISERROR(VLOOKUP(E739,'[1]Hi Tech List (2020)'!$A$2:$B$84,1,FALSE)),"NO","YES")</f>
        <v>NO</v>
      </c>
      <c r="BR739" s="67" t="str">
        <f>IF(AL739&gt;=BR$6,"YES","NO")</f>
        <v>NO</v>
      </c>
      <c r="BS739" s="67" t="str">
        <f>IF(AB739&gt;BS$6,"YES","NO")</f>
        <v>NO</v>
      </c>
      <c r="BT739" s="67" t="str">
        <f>IF(AC739&gt;BT$6,"YES","NO")</f>
        <v>NO</v>
      </c>
      <c r="BU739" s="67" t="str">
        <f>IF(AD739&gt;BU$6,"YES","NO")</f>
        <v>YES</v>
      </c>
      <c r="BV739" s="67" t="str">
        <f>IF(OR(BS739="YES",BT739="YES",BU739="YES"),"YES","NO")</f>
        <v>YES</v>
      </c>
      <c r="BW739" s="67" t="str">
        <f>+IF(BE739=1,BE$8,IF(BF739=1,BF$8,IF(BG739=1,BG$8,IF(BH739=1,BH$8,BI$8))))</f>
        <v>$15-20</v>
      </c>
      <c r="BX739" s="67" t="str">
        <f>+IF(BJ739=1,BJ$8,IF(BK739=1,BK$8,IF(BL739=1,BL$8,IF(BM739=1,BM$8,BN$8))))</f>
        <v>$25-30</v>
      </c>
    </row>
    <row r="740" spans="1:76" hidden="1" x14ac:dyDescent="0.2">
      <c r="A740" s="77" t="str">
        <f t="shared" si="48"/>
        <v>53-0000</v>
      </c>
      <c r="B740" s="77" t="str">
        <f>VLOOKUP(A740,'[1]2- &amp; 3-digit SOC'!$A$1:$B$121,2,FALSE)</f>
        <v>Transportation and Material Moving Occupations</v>
      </c>
      <c r="C740" s="77" t="str">
        <f t="shared" si="49"/>
        <v>53-0000 Transportation and Material Moving Occupations</v>
      </c>
      <c r="D740" s="77" t="str">
        <f t="shared" si="50"/>
        <v>53-5000</v>
      </c>
      <c r="E740" s="77" t="str">
        <f>VLOOKUP(D740,'[1]2- &amp; 3-digit SOC'!$A$1:$B$121,2,FALSE)</f>
        <v>Water Transportation Workers</v>
      </c>
      <c r="F740" s="77" t="str">
        <f t="shared" si="51"/>
        <v>53-5000 Water Transportation Workers</v>
      </c>
      <c r="G740" s="77" t="s">
        <v>2292</v>
      </c>
      <c r="H740" s="77" t="s">
        <v>2293</v>
      </c>
      <c r="I740" s="77" t="s">
        <v>2294</v>
      </c>
      <c r="J740" s="78" t="str">
        <f>CONCATENATE(H740, " (", R740, ")")</f>
        <v>Motorboat Operators ($58,519)</v>
      </c>
      <c r="K740" s="70">
        <v>10.88183879</v>
      </c>
      <c r="L740" s="70">
        <v>23.012001788100001</v>
      </c>
      <c r="M740" s="70">
        <v>28.1341797563</v>
      </c>
      <c r="N740" s="70">
        <v>27.015568925</v>
      </c>
      <c r="O740" s="70">
        <v>31.684311323700001</v>
      </c>
      <c r="P740" s="70">
        <v>34.945676595199998</v>
      </c>
      <c r="Q740" s="71">
        <v>58519.093892999997</v>
      </c>
      <c r="R740" s="71" t="str">
        <f>TEXT(Q740, "$#,###")</f>
        <v>$58,519</v>
      </c>
      <c r="S740" s="68" t="s">
        <v>89</v>
      </c>
      <c r="T740" s="68" t="s">
        <v>546</v>
      </c>
      <c r="U740" s="68" t="s">
        <v>8</v>
      </c>
      <c r="V740" s="61">
        <v>47.360289887</v>
      </c>
      <c r="W740" s="61">
        <v>39.038344343399999</v>
      </c>
      <c r="X740" s="61">
        <f>W740-V740</f>
        <v>-8.3219455436000018</v>
      </c>
      <c r="Y740" s="72">
        <f>X740/V740</f>
        <v>-0.17571568002340934</v>
      </c>
      <c r="Z740" s="61">
        <v>39.038344343399999</v>
      </c>
      <c r="AA740" s="61">
        <v>40.892950967499999</v>
      </c>
      <c r="AB740" s="61">
        <f>AA740-Z740</f>
        <v>1.8546066241000005</v>
      </c>
      <c r="AC740" s="72">
        <f>AB740/Z740</f>
        <v>4.7507307374154789E-2</v>
      </c>
      <c r="AD740" s="61">
        <v>15.8368549958</v>
      </c>
      <c r="AE740" s="61">
        <v>3.9592137489399999</v>
      </c>
      <c r="AF740" s="61">
        <v>10.1670031783</v>
      </c>
      <c r="AG740" s="61">
        <v>3.38900105943</v>
      </c>
      <c r="AH740" s="76">
        <v>8.5000000000000006E-2</v>
      </c>
      <c r="AI740" s="61">
        <v>38.458327944499999</v>
      </c>
      <c r="AJ740" s="61">
        <v>21.642972059000002</v>
      </c>
      <c r="AK740" s="63">
        <f>AJ740/AI740</f>
        <v>0.56276424940349512</v>
      </c>
      <c r="AL740" s="73">
        <v>105.8</v>
      </c>
      <c r="AM740" s="74">
        <v>0.45898499999999998</v>
      </c>
      <c r="AN740" s="74">
        <v>0.46295999999999998</v>
      </c>
      <c r="AO740" s="76" t="s">
        <v>90</v>
      </c>
      <c r="AP740" s="76" t="s">
        <v>90</v>
      </c>
      <c r="AQ740" s="76" t="s">
        <v>90</v>
      </c>
      <c r="AR740" s="76" t="s">
        <v>90</v>
      </c>
      <c r="AS740" s="76" t="s">
        <v>90</v>
      </c>
      <c r="AT740" s="76" t="s">
        <v>90</v>
      </c>
      <c r="AU740" s="76" t="s">
        <v>90</v>
      </c>
      <c r="AV740" s="76" t="s">
        <v>90</v>
      </c>
      <c r="AW740" s="61">
        <v>0</v>
      </c>
      <c r="AX740" s="61">
        <v>0</v>
      </c>
      <c r="AY740" s="61">
        <v>0</v>
      </c>
      <c r="AZ740" s="61">
        <v>0</v>
      </c>
      <c r="BA740" s="61">
        <v>0</v>
      </c>
      <c r="BB740" s="61">
        <f>SUM(AW740:BA740)</f>
        <v>0</v>
      </c>
      <c r="BC740" s="61">
        <f>BA740-AW740</f>
        <v>0</v>
      </c>
      <c r="BD740" s="62">
        <v>0</v>
      </c>
      <c r="BE740" s="67">
        <f>IF(K740&lt;BE$6,1,0)</f>
        <v>1</v>
      </c>
      <c r="BF740" s="67">
        <f>+IF(AND(K740&gt;=BF$5,K740&lt;BF$6),1,0)</f>
        <v>0</v>
      </c>
      <c r="BG740" s="67">
        <f>+IF(AND(K740&gt;=BG$5,K740&lt;BG$6),1,0)</f>
        <v>0</v>
      </c>
      <c r="BH740" s="67">
        <f>+IF(AND(K740&gt;=BH$5,K740&lt;BH$6),1,0)</f>
        <v>0</v>
      </c>
      <c r="BI740" s="67">
        <f>+IF(K740&gt;=BI$6,1,0)</f>
        <v>0</v>
      </c>
      <c r="BJ740" s="67">
        <f>IF(M740&lt;BJ$6,1,0)</f>
        <v>0</v>
      </c>
      <c r="BK740" s="67">
        <f>+IF(AND(M740&gt;=BK$5,M740&lt;BK$6),1,0)</f>
        <v>0</v>
      </c>
      <c r="BL740" s="67">
        <f>+IF(AND(M740&gt;=BL$5,M740&lt;BL$6),1,0)</f>
        <v>0</v>
      </c>
      <c r="BM740" s="67">
        <f>+IF(AND(M740&gt;=BM$5,M740&lt;BM$6),1,0)</f>
        <v>1</v>
      </c>
      <c r="BN740" s="67">
        <f>+IF(M740&gt;=BN$6,1,0)</f>
        <v>0</v>
      </c>
      <c r="BO740" s="67" t="str">
        <f>+IF(M740&gt;=BO$6,"YES","NO")</f>
        <v>YES</v>
      </c>
      <c r="BP740" s="67" t="str">
        <f>+IF(K740&gt;=BP$6,"YES","NO")</f>
        <v>NO</v>
      </c>
      <c r="BQ740" s="67" t="str">
        <f>+IF(ISERROR(VLOOKUP(E740,'[1]Hi Tech List (2020)'!$A$2:$B$84,1,FALSE)),"NO","YES")</f>
        <v>NO</v>
      </c>
      <c r="BR740" s="67" t="str">
        <f>IF(AL740&gt;=BR$6,"YES","NO")</f>
        <v>YES</v>
      </c>
      <c r="BS740" s="67" t="str">
        <f>IF(AB740&gt;BS$6,"YES","NO")</f>
        <v>NO</v>
      </c>
      <c r="BT740" s="67" t="str">
        <f>IF(AC740&gt;BT$6,"YES","NO")</f>
        <v>NO</v>
      </c>
      <c r="BU740" s="67" t="str">
        <f>IF(AD740&gt;BU$6,"YES","NO")</f>
        <v>NO</v>
      </c>
      <c r="BV740" s="67" t="str">
        <f>IF(OR(BS740="YES",BT740="YES",BU740="YES"),"YES","NO")</f>
        <v>NO</v>
      </c>
      <c r="BW740" s="67" t="str">
        <f>+IF(BE740=1,BE$8,IF(BF740=1,BF$8,IF(BG740=1,BG$8,IF(BH740=1,BH$8,BI$8))))</f>
        <v>&lt;$15</v>
      </c>
      <c r="BX740" s="67" t="str">
        <f>+IF(BJ740=1,BJ$8,IF(BK740=1,BK$8,IF(BL740=1,BL$8,IF(BM740=1,BM$8,BN$8))))</f>
        <v>$25-30</v>
      </c>
    </row>
    <row r="741" spans="1:76" hidden="1" x14ac:dyDescent="0.2">
      <c r="A741" s="77" t="str">
        <f t="shared" si="48"/>
        <v>53-0000</v>
      </c>
      <c r="B741" s="77" t="str">
        <f>VLOOKUP(A741,'[1]2- &amp; 3-digit SOC'!$A$1:$B$121,2,FALSE)</f>
        <v>Transportation and Material Moving Occupations</v>
      </c>
      <c r="C741" s="77" t="str">
        <f t="shared" si="49"/>
        <v>53-0000 Transportation and Material Moving Occupations</v>
      </c>
      <c r="D741" s="77" t="str">
        <f t="shared" si="50"/>
        <v>53-5000</v>
      </c>
      <c r="E741" s="77" t="str">
        <f>VLOOKUP(D741,'[1]2- &amp; 3-digit SOC'!$A$1:$B$121,2,FALSE)</f>
        <v>Water Transportation Workers</v>
      </c>
      <c r="F741" s="77" t="str">
        <f t="shared" si="51"/>
        <v>53-5000 Water Transportation Workers</v>
      </c>
      <c r="G741" s="77" t="s">
        <v>2295</v>
      </c>
      <c r="H741" s="77" t="s">
        <v>2296</v>
      </c>
      <c r="I741" s="77" t="s">
        <v>2297</v>
      </c>
      <c r="J741" s="78" t="str">
        <f>CONCATENATE(H741, " (", R741, ")")</f>
        <v>Ship Engineers ($106,405)</v>
      </c>
      <c r="K741" s="70">
        <v>28.291064457499999</v>
      </c>
      <c r="L741" s="70">
        <v>36.039124134399998</v>
      </c>
      <c r="M741" s="70">
        <v>51.156042092100002</v>
      </c>
      <c r="N741" s="70">
        <v>57.489381803500002</v>
      </c>
      <c r="O741" s="70">
        <v>73.734633317900006</v>
      </c>
      <c r="P741" s="70">
        <v>99.476479027099998</v>
      </c>
      <c r="Q741" s="71">
        <v>106404.56755199999</v>
      </c>
      <c r="R741" s="71" t="str">
        <f>TEXT(Q741, "$#,###")</f>
        <v>$106,405</v>
      </c>
      <c r="S741" s="68" t="s">
        <v>89</v>
      </c>
      <c r="T741" s="68" t="s">
        <v>546</v>
      </c>
      <c r="U741" s="68" t="s">
        <v>8</v>
      </c>
      <c r="V741" s="61">
        <v>80.945380693700002</v>
      </c>
      <c r="W741" s="61">
        <v>106.702749192</v>
      </c>
      <c r="X741" s="61">
        <f>W741-V741</f>
        <v>25.757368498299996</v>
      </c>
      <c r="Y741" s="72">
        <f>X741/V741</f>
        <v>0.31820677446396517</v>
      </c>
      <c r="Z741" s="61">
        <v>106.702749192</v>
      </c>
      <c r="AA741" s="61">
        <v>109.81863269999999</v>
      </c>
      <c r="AB741" s="61">
        <f>AA741-Z741</f>
        <v>3.115883507999996</v>
      </c>
      <c r="AC741" s="72">
        <f>AB741/Z741</f>
        <v>2.9201529778706097E-2</v>
      </c>
      <c r="AD741" s="61">
        <v>52.875172534100003</v>
      </c>
      <c r="AE741" s="61">
        <v>13.2187931335</v>
      </c>
      <c r="AF741" s="61">
        <v>36.568106737400001</v>
      </c>
      <c r="AG741" s="61">
        <v>12.189368912500001</v>
      </c>
      <c r="AH741" s="62">
        <v>0.113</v>
      </c>
      <c r="AI741" s="61">
        <v>105.053283076</v>
      </c>
      <c r="AJ741" s="61">
        <v>48.501242320700001</v>
      </c>
      <c r="AK741" s="63">
        <f>AJ741/AI741</f>
        <v>0.46168230921076636</v>
      </c>
      <c r="AL741" s="73">
        <v>102.2</v>
      </c>
      <c r="AM741" s="74">
        <v>0.30867099999999997</v>
      </c>
      <c r="AN741" s="74">
        <v>0.30791400000000002</v>
      </c>
      <c r="AO741" s="76" t="s">
        <v>90</v>
      </c>
      <c r="AP741" s="75">
        <v>0.15099981668599999</v>
      </c>
      <c r="AQ741" s="75">
        <v>0.13649420747800001</v>
      </c>
      <c r="AR741" s="75">
        <v>0.249143247678</v>
      </c>
      <c r="AS741" s="75">
        <v>0.148361804023</v>
      </c>
      <c r="AT741" s="75">
        <v>0.14320284188900001</v>
      </c>
      <c r="AU741" s="75">
        <v>0.12631588361500001</v>
      </c>
      <c r="AV741" s="76" t="s">
        <v>90</v>
      </c>
      <c r="AW741" s="61">
        <v>0</v>
      </c>
      <c r="AX741" s="61">
        <v>0</v>
      </c>
      <c r="AY741" s="61">
        <v>0</v>
      </c>
      <c r="AZ741" s="61">
        <v>0</v>
      </c>
      <c r="BA741" s="61">
        <v>0</v>
      </c>
      <c r="BB741" s="61">
        <f>SUM(AW741:BA741)</f>
        <v>0</v>
      </c>
      <c r="BC741" s="61">
        <f>BA741-AW741</f>
        <v>0</v>
      </c>
      <c r="BD741" s="62">
        <v>0</v>
      </c>
      <c r="BE741" s="67">
        <f>IF(K741&lt;BE$6,1,0)</f>
        <v>0</v>
      </c>
      <c r="BF741" s="67">
        <f>+IF(AND(K741&gt;=BF$5,K741&lt;BF$6),1,0)</f>
        <v>0</v>
      </c>
      <c r="BG741" s="67">
        <f>+IF(AND(K741&gt;=BG$5,K741&lt;BG$6),1,0)</f>
        <v>0</v>
      </c>
      <c r="BH741" s="67">
        <f>+IF(AND(K741&gt;=BH$5,K741&lt;BH$6),1,0)</f>
        <v>1</v>
      </c>
      <c r="BI741" s="67">
        <f>+IF(K741&gt;=BI$6,1,0)</f>
        <v>0</v>
      </c>
      <c r="BJ741" s="67">
        <f>IF(M741&lt;BJ$6,1,0)</f>
        <v>0</v>
      </c>
      <c r="BK741" s="67">
        <f>+IF(AND(M741&gt;=BK$5,M741&lt;BK$6),1,0)</f>
        <v>0</v>
      </c>
      <c r="BL741" s="67">
        <f>+IF(AND(M741&gt;=BL$5,M741&lt;BL$6),1,0)</f>
        <v>0</v>
      </c>
      <c r="BM741" s="67">
        <f>+IF(AND(M741&gt;=BM$5,M741&lt;BM$6),1,0)</f>
        <v>0</v>
      </c>
      <c r="BN741" s="67">
        <f>+IF(M741&gt;=BN$6,1,0)</f>
        <v>1</v>
      </c>
      <c r="BO741" s="67" t="str">
        <f>+IF(M741&gt;=BO$6,"YES","NO")</f>
        <v>YES</v>
      </c>
      <c r="BP741" s="67" t="str">
        <f>+IF(K741&gt;=BP$6,"YES","NO")</f>
        <v>YES</v>
      </c>
      <c r="BQ741" s="67" t="str">
        <f>+IF(ISERROR(VLOOKUP(E741,'[1]Hi Tech List (2020)'!$A$2:$B$84,1,FALSE)),"NO","YES")</f>
        <v>NO</v>
      </c>
      <c r="BR741" s="67" t="str">
        <f>IF(AL741&gt;=BR$6,"YES","NO")</f>
        <v>YES</v>
      </c>
      <c r="BS741" s="67" t="str">
        <f>IF(AB741&gt;BS$6,"YES","NO")</f>
        <v>NO</v>
      </c>
      <c r="BT741" s="67" t="str">
        <f>IF(AC741&gt;BT$6,"YES","NO")</f>
        <v>NO</v>
      </c>
      <c r="BU741" s="67" t="str">
        <f>IF(AD741&gt;BU$6,"YES","NO")</f>
        <v>NO</v>
      </c>
      <c r="BV741" s="67" t="str">
        <f>IF(OR(BS741="YES",BT741="YES",BU741="YES"),"YES","NO")</f>
        <v>NO</v>
      </c>
      <c r="BW741" s="67" t="str">
        <f>+IF(BE741=1,BE$8,IF(BF741=1,BF$8,IF(BG741=1,BG$8,IF(BH741=1,BH$8,BI$8))))</f>
        <v>$25-30</v>
      </c>
      <c r="BX741" s="67" t="str">
        <f>+IF(BJ741=1,BJ$8,IF(BK741=1,BK$8,IF(BL741=1,BL$8,IF(BM741=1,BM$8,BN$8))))</f>
        <v>&gt;$30</v>
      </c>
    </row>
    <row r="742" spans="1:76" hidden="1" x14ac:dyDescent="0.2">
      <c r="A742" s="77" t="str">
        <f t="shared" si="48"/>
        <v>53-0000</v>
      </c>
      <c r="B742" s="77" t="str">
        <f>VLOOKUP(A742,'[1]2- &amp; 3-digit SOC'!$A$1:$B$121,2,FALSE)</f>
        <v>Transportation and Material Moving Occupations</v>
      </c>
      <c r="C742" s="77" t="str">
        <f t="shared" si="49"/>
        <v>53-0000 Transportation and Material Moving Occupations</v>
      </c>
      <c r="D742" s="77" t="str">
        <f t="shared" si="50"/>
        <v>53-6000</v>
      </c>
      <c r="E742" s="77" t="str">
        <f>VLOOKUP(D742,'[1]2- &amp; 3-digit SOC'!$A$1:$B$121,2,FALSE)</f>
        <v>Other Transportation Workers</v>
      </c>
      <c r="F742" s="77" t="str">
        <f t="shared" si="51"/>
        <v>53-6000 Other Transportation Workers</v>
      </c>
      <c r="G742" s="77" t="s">
        <v>2298</v>
      </c>
      <c r="H742" s="77" t="s">
        <v>2299</v>
      </c>
      <c r="I742" s="77" t="s">
        <v>2300</v>
      </c>
      <c r="J742" s="78" t="str">
        <f>CONCATENATE(H742, " (", R742, ")")</f>
        <v>Bridge and Lock Tenders ($63,417)</v>
      </c>
      <c r="K742" s="70">
        <v>15.9927986359</v>
      </c>
      <c r="L742" s="70">
        <v>23.908998316000002</v>
      </c>
      <c r="M742" s="70">
        <v>30.488869747799999</v>
      </c>
      <c r="N742" s="70">
        <v>30.058265518999999</v>
      </c>
      <c r="O742" s="70">
        <v>36.231959904299998</v>
      </c>
      <c r="P742" s="70">
        <v>41.600914003100002</v>
      </c>
      <c r="Q742" s="71">
        <v>63416.849075400001</v>
      </c>
      <c r="R742" s="71" t="str">
        <f>TEXT(Q742, "$#,###")</f>
        <v>$63,417</v>
      </c>
      <c r="S742" s="68" t="s">
        <v>307</v>
      </c>
      <c r="T742" s="68" t="s">
        <v>8</v>
      </c>
      <c r="U742" s="68" t="s">
        <v>317</v>
      </c>
      <c r="V742" s="61">
        <v>130.80192309399999</v>
      </c>
      <c r="W742" s="61">
        <v>164.17972277000001</v>
      </c>
      <c r="X742" s="61">
        <f>W742-V742</f>
        <v>33.377799676000024</v>
      </c>
      <c r="Y742" s="72">
        <f>X742/V742</f>
        <v>0.2551782029382953</v>
      </c>
      <c r="Z742" s="61">
        <v>164.17972277000001</v>
      </c>
      <c r="AA742" s="61">
        <v>165.34632353399999</v>
      </c>
      <c r="AB742" s="61">
        <f>AA742-Z742</f>
        <v>1.1666007639999805</v>
      </c>
      <c r="AC742" s="72">
        <f>AB742/Z742</f>
        <v>7.1056324393620508E-3</v>
      </c>
      <c r="AD742" s="61">
        <v>61.599157140300001</v>
      </c>
      <c r="AE742" s="61">
        <v>15.399789285100001</v>
      </c>
      <c r="AF742" s="61">
        <v>44.445364790100001</v>
      </c>
      <c r="AG742" s="61">
        <v>14.815121596699999</v>
      </c>
      <c r="AH742" s="62">
        <v>0.09</v>
      </c>
      <c r="AI742" s="61">
        <v>163.34725068399999</v>
      </c>
      <c r="AJ742" s="61">
        <v>58.7803756968</v>
      </c>
      <c r="AK742" s="63">
        <f>AJ742/AI742</f>
        <v>0.35984918907825603</v>
      </c>
      <c r="AL742" s="73">
        <v>107.3</v>
      </c>
      <c r="AM742" s="74">
        <v>1.4285060000000001</v>
      </c>
      <c r="AN742" s="74">
        <v>1.410736</v>
      </c>
      <c r="AO742" s="76" t="s">
        <v>90</v>
      </c>
      <c r="AP742" s="76" t="s">
        <v>90</v>
      </c>
      <c r="AQ742" s="75">
        <v>6.49891512059E-2</v>
      </c>
      <c r="AR742" s="75">
        <v>0.19148509981799999</v>
      </c>
      <c r="AS742" s="75">
        <v>0.18876078812899999</v>
      </c>
      <c r="AT742" s="75">
        <v>0.221593693664</v>
      </c>
      <c r="AU742" s="75">
        <v>0.22400640089599999</v>
      </c>
      <c r="AV742" s="75">
        <v>6.6650546416800002E-2</v>
      </c>
      <c r="AW742" s="61">
        <v>0</v>
      </c>
      <c r="AX742" s="61">
        <v>0</v>
      </c>
      <c r="AY742" s="61">
        <v>0</v>
      </c>
      <c r="AZ742" s="61">
        <v>0</v>
      </c>
      <c r="BA742" s="61">
        <v>0</v>
      </c>
      <c r="BB742" s="61">
        <f>SUM(AW742:BA742)</f>
        <v>0</v>
      </c>
      <c r="BC742" s="61">
        <f>BA742-AW742</f>
        <v>0</v>
      </c>
      <c r="BD742" s="62">
        <v>0</v>
      </c>
      <c r="BE742" s="67">
        <f>IF(K742&lt;BE$6,1,0)</f>
        <v>0</v>
      </c>
      <c r="BF742" s="67">
        <f>+IF(AND(K742&gt;=BF$5,K742&lt;BF$6),1,0)</f>
        <v>1</v>
      </c>
      <c r="BG742" s="67">
        <f>+IF(AND(K742&gt;=BG$5,K742&lt;BG$6),1,0)</f>
        <v>0</v>
      </c>
      <c r="BH742" s="67">
        <f>+IF(AND(K742&gt;=BH$5,K742&lt;BH$6),1,0)</f>
        <v>0</v>
      </c>
      <c r="BI742" s="67">
        <f>+IF(K742&gt;=BI$6,1,0)</f>
        <v>0</v>
      </c>
      <c r="BJ742" s="67">
        <f>IF(M742&lt;BJ$6,1,0)</f>
        <v>0</v>
      </c>
      <c r="BK742" s="67">
        <f>+IF(AND(M742&gt;=BK$5,M742&lt;BK$6),1,0)</f>
        <v>0</v>
      </c>
      <c r="BL742" s="67">
        <f>+IF(AND(M742&gt;=BL$5,M742&lt;BL$6),1,0)</f>
        <v>0</v>
      </c>
      <c r="BM742" s="67">
        <f>+IF(AND(M742&gt;=BM$5,M742&lt;BM$6),1,0)</f>
        <v>0</v>
      </c>
      <c r="BN742" s="67">
        <f>+IF(M742&gt;=BN$6,1,0)</f>
        <v>1</v>
      </c>
      <c r="BO742" s="67" t="str">
        <f>+IF(M742&gt;=BO$6,"YES","NO")</f>
        <v>YES</v>
      </c>
      <c r="BP742" s="67" t="str">
        <f>+IF(K742&gt;=BP$6,"YES","NO")</f>
        <v>YES</v>
      </c>
      <c r="BQ742" s="67" t="str">
        <f>+IF(ISERROR(VLOOKUP(E742,'[1]Hi Tech List (2020)'!$A$2:$B$84,1,FALSE)),"NO","YES")</f>
        <v>NO</v>
      </c>
      <c r="BR742" s="67" t="str">
        <f>IF(AL742&gt;=BR$6,"YES","NO")</f>
        <v>YES</v>
      </c>
      <c r="BS742" s="67" t="str">
        <f>IF(AB742&gt;BS$6,"YES","NO")</f>
        <v>NO</v>
      </c>
      <c r="BT742" s="67" t="str">
        <f>IF(AC742&gt;BT$6,"YES","NO")</f>
        <v>NO</v>
      </c>
      <c r="BU742" s="67" t="str">
        <f>IF(AD742&gt;BU$6,"YES","NO")</f>
        <v>NO</v>
      </c>
      <c r="BV742" s="67" t="str">
        <f>IF(OR(BS742="YES",BT742="YES",BU742="YES"),"YES","NO")</f>
        <v>NO</v>
      </c>
      <c r="BW742" s="67" t="str">
        <f>+IF(BE742=1,BE$8,IF(BF742=1,BF$8,IF(BG742=1,BG$8,IF(BH742=1,BH$8,BI$8))))</f>
        <v>$15-20</v>
      </c>
      <c r="BX742" s="67" t="str">
        <f>+IF(BJ742=1,BJ$8,IF(BK742=1,BK$8,IF(BL742=1,BL$8,IF(BM742=1,BM$8,BN$8))))</f>
        <v>&gt;$30</v>
      </c>
    </row>
    <row r="743" spans="1:76" hidden="1" x14ac:dyDescent="0.2">
      <c r="A743" s="77" t="str">
        <f t="shared" si="48"/>
        <v>53-0000</v>
      </c>
      <c r="B743" s="77" t="str">
        <f>VLOOKUP(A743,'[1]2- &amp; 3-digit SOC'!$A$1:$B$121,2,FALSE)</f>
        <v>Transportation and Material Moving Occupations</v>
      </c>
      <c r="C743" s="77" t="str">
        <f t="shared" si="49"/>
        <v>53-0000 Transportation and Material Moving Occupations</v>
      </c>
      <c r="D743" s="77" t="str">
        <f t="shared" si="50"/>
        <v>53-6000</v>
      </c>
      <c r="E743" s="77" t="str">
        <f>VLOOKUP(D743,'[1]2- &amp; 3-digit SOC'!$A$1:$B$121,2,FALSE)</f>
        <v>Other Transportation Workers</v>
      </c>
      <c r="F743" s="77" t="str">
        <f t="shared" si="51"/>
        <v>53-6000 Other Transportation Workers</v>
      </c>
      <c r="G743" s="77" t="s">
        <v>2301</v>
      </c>
      <c r="H743" s="77" t="s">
        <v>2302</v>
      </c>
      <c r="I743" s="77" t="s">
        <v>2303</v>
      </c>
      <c r="J743" s="78" t="str">
        <f>CONCATENATE(H743, " (", R743, ")")</f>
        <v>Parking Attendants ($22,297)</v>
      </c>
      <c r="K743" s="70">
        <v>8.1501662234300003</v>
      </c>
      <c r="L743" s="70">
        <v>9.2048669109599999</v>
      </c>
      <c r="M743" s="70">
        <v>10.719897145199999</v>
      </c>
      <c r="N743" s="70">
        <v>11.149040043999999</v>
      </c>
      <c r="O743" s="70">
        <v>12.706764782300001</v>
      </c>
      <c r="P743" s="70">
        <v>14.739718158700001</v>
      </c>
      <c r="Q743" s="71">
        <v>22297.386062000001</v>
      </c>
      <c r="R743" s="71" t="str">
        <f>TEXT(Q743, "$#,###")</f>
        <v>$22,297</v>
      </c>
      <c r="S743" s="68" t="s">
        <v>484</v>
      </c>
      <c r="T743" s="68" t="s">
        <v>8</v>
      </c>
      <c r="U743" s="68" t="s">
        <v>317</v>
      </c>
      <c r="V743" s="61">
        <v>4093.7571727999998</v>
      </c>
      <c r="W743" s="61">
        <v>3835.30593348</v>
      </c>
      <c r="X743" s="61">
        <f>W743-V743</f>
        <v>-258.45123931999979</v>
      </c>
      <c r="Y743" s="72">
        <f>X743/V743</f>
        <v>-6.3133016544610371E-2</v>
      </c>
      <c r="Z743" s="61">
        <v>3835.30593348</v>
      </c>
      <c r="AA743" s="61">
        <v>3950.2230804300002</v>
      </c>
      <c r="AB743" s="61">
        <f>AA743-Z743</f>
        <v>114.91714695000019</v>
      </c>
      <c r="AC743" s="72">
        <f>AB743/Z743</f>
        <v>2.9962967477206979E-2</v>
      </c>
      <c r="AD743" s="61">
        <v>2320.6440822099999</v>
      </c>
      <c r="AE743" s="61">
        <v>580.16102055299996</v>
      </c>
      <c r="AF743" s="61">
        <v>1628.3238396300001</v>
      </c>
      <c r="AG743" s="61">
        <v>542.77461321099997</v>
      </c>
      <c r="AH743" s="62">
        <v>0.14000000000000001</v>
      </c>
      <c r="AI743" s="61">
        <v>3781.9099054399999</v>
      </c>
      <c r="AJ743" s="61">
        <v>4809.8280291000001</v>
      </c>
      <c r="AK743" s="63">
        <f>AJ743/AI743</f>
        <v>1.2717986809208266</v>
      </c>
      <c r="AL743" s="73">
        <v>107.3</v>
      </c>
      <c r="AM743" s="74">
        <v>1.031047</v>
      </c>
      <c r="AN743" s="74">
        <v>1.01013</v>
      </c>
      <c r="AO743" s="75">
        <v>2.8528688303899999E-2</v>
      </c>
      <c r="AP743" s="75">
        <v>0.15973419840899999</v>
      </c>
      <c r="AQ743" s="75">
        <v>0.139270288288</v>
      </c>
      <c r="AR743" s="75">
        <v>0.222242648046</v>
      </c>
      <c r="AS743" s="75">
        <v>0.14133486888300001</v>
      </c>
      <c r="AT743" s="75">
        <v>0.136097728375</v>
      </c>
      <c r="AU743" s="75">
        <v>9.6991079615199996E-2</v>
      </c>
      <c r="AV743" s="75">
        <v>7.5800500078900004E-2</v>
      </c>
      <c r="AW743" s="61">
        <v>0</v>
      </c>
      <c r="AX743" s="61">
        <v>0</v>
      </c>
      <c r="AY743" s="61">
        <v>0</v>
      </c>
      <c r="AZ743" s="61">
        <v>0</v>
      </c>
      <c r="BA743" s="61">
        <v>0</v>
      </c>
      <c r="BB743" s="61">
        <f>SUM(AW743:BA743)</f>
        <v>0</v>
      </c>
      <c r="BC743" s="61">
        <f>BA743-AW743</f>
        <v>0</v>
      </c>
      <c r="BD743" s="62">
        <v>0</v>
      </c>
      <c r="BE743" s="67">
        <f>IF(K743&lt;BE$6,1,0)</f>
        <v>1</v>
      </c>
      <c r="BF743" s="67">
        <f>+IF(AND(K743&gt;=BF$5,K743&lt;BF$6),1,0)</f>
        <v>0</v>
      </c>
      <c r="BG743" s="67">
        <f>+IF(AND(K743&gt;=BG$5,K743&lt;BG$6),1,0)</f>
        <v>0</v>
      </c>
      <c r="BH743" s="67">
        <f>+IF(AND(K743&gt;=BH$5,K743&lt;BH$6),1,0)</f>
        <v>0</v>
      </c>
      <c r="BI743" s="67">
        <f>+IF(K743&gt;=BI$6,1,0)</f>
        <v>0</v>
      </c>
      <c r="BJ743" s="67">
        <f>IF(M743&lt;BJ$6,1,0)</f>
        <v>1</v>
      </c>
      <c r="BK743" s="67">
        <f>+IF(AND(M743&gt;=BK$5,M743&lt;BK$6),1,0)</f>
        <v>0</v>
      </c>
      <c r="BL743" s="67">
        <f>+IF(AND(M743&gt;=BL$5,M743&lt;BL$6),1,0)</f>
        <v>0</v>
      </c>
      <c r="BM743" s="67">
        <f>+IF(AND(M743&gt;=BM$5,M743&lt;BM$6),1,0)</f>
        <v>0</v>
      </c>
      <c r="BN743" s="67">
        <f>+IF(M743&gt;=BN$6,1,0)</f>
        <v>0</v>
      </c>
      <c r="BO743" s="67" t="str">
        <f>+IF(M743&gt;=BO$6,"YES","NO")</f>
        <v>NO</v>
      </c>
      <c r="BP743" s="67" t="str">
        <f>+IF(K743&gt;=BP$6,"YES","NO")</f>
        <v>NO</v>
      </c>
      <c r="BQ743" s="67" t="str">
        <f>+IF(ISERROR(VLOOKUP(E743,'[1]Hi Tech List (2020)'!$A$2:$B$84,1,FALSE)),"NO","YES")</f>
        <v>NO</v>
      </c>
      <c r="BR743" s="67" t="str">
        <f>IF(AL743&gt;=BR$6,"YES","NO")</f>
        <v>YES</v>
      </c>
      <c r="BS743" s="67" t="str">
        <f>IF(AB743&gt;BS$6,"YES","NO")</f>
        <v>YES</v>
      </c>
      <c r="BT743" s="67" t="str">
        <f>IF(AC743&gt;BT$6,"YES","NO")</f>
        <v>NO</v>
      </c>
      <c r="BU743" s="67" t="str">
        <f>IF(AD743&gt;BU$6,"YES","NO")</f>
        <v>YES</v>
      </c>
      <c r="BV743" s="67" t="str">
        <f>IF(OR(BS743="YES",BT743="YES",BU743="YES"),"YES","NO")</f>
        <v>YES</v>
      </c>
      <c r="BW743" s="67" t="str">
        <f>+IF(BE743=1,BE$8,IF(BF743=1,BF$8,IF(BG743=1,BG$8,IF(BH743=1,BH$8,BI$8))))</f>
        <v>&lt;$15</v>
      </c>
      <c r="BX743" s="67" t="str">
        <f>+IF(BJ743=1,BJ$8,IF(BK743=1,BK$8,IF(BL743=1,BL$8,IF(BM743=1,BM$8,BN$8))))</f>
        <v>&lt;$15</v>
      </c>
    </row>
    <row r="744" spans="1:76" hidden="1" x14ac:dyDescent="0.2">
      <c r="A744" s="77" t="str">
        <f t="shared" si="48"/>
        <v>53-0000</v>
      </c>
      <c r="B744" s="77" t="str">
        <f>VLOOKUP(A744,'[1]2- &amp; 3-digit SOC'!$A$1:$B$121,2,FALSE)</f>
        <v>Transportation and Material Moving Occupations</v>
      </c>
      <c r="C744" s="77" t="str">
        <f t="shared" si="49"/>
        <v>53-0000 Transportation and Material Moving Occupations</v>
      </c>
      <c r="D744" s="77" t="str">
        <f t="shared" si="50"/>
        <v>53-6000</v>
      </c>
      <c r="E744" s="77" t="str">
        <f>VLOOKUP(D744,'[1]2- &amp; 3-digit SOC'!$A$1:$B$121,2,FALSE)</f>
        <v>Other Transportation Workers</v>
      </c>
      <c r="F744" s="77" t="str">
        <f t="shared" si="51"/>
        <v>53-6000 Other Transportation Workers</v>
      </c>
      <c r="G744" s="77" t="s">
        <v>2304</v>
      </c>
      <c r="H744" s="77" t="s">
        <v>2305</v>
      </c>
      <c r="I744" s="77" t="s">
        <v>2306</v>
      </c>
      <c r="J744" s="78" t="str">
        <f>CONCATENATE(H744, " (", R744, ")")</f>
        <v>Automotive and Watercraft Service Attendants ($25,150)</v>
      </c>
      <c r="K744" s="70">
        <v>9.8458018853299993</v>
      </c>
      <c r="L744" s="70">
        <v>10.676894152699999</v>
      </c>
      <c r="M744" s="70">
        <v>12.0915495478</v>
      </c>
      <c r="N744" s="70">
        <v>12.917814609100001</v>
      </c>
      <c r="O744" s="70">
        <v>14.7301007024</v>
      </c>
      <c r="P744" s="70">
        <v>17.762077749700001</v>
      </c>
      <c r="Q744" s="71">
        <v>25150.4230594</v>
      </c>
      <c r="R744" s="71" t="str">
        <f>TEXT(Q744, "$#,###")</f>
        <v>$25,150</v>
      </c>
      <c r="S744" s="68" t="s">
        <v>484</v>
      </c>
      <c r="T744" s="68" t="s">
        <v>8</v>
      </c>
      <c r="U744" s="68" t="s">
        <v>317</v>
      </c>
      <c r="V744" s="61">
        <v>3370.4528978100002</v>
      </c>
      <c r="W744" s="61">
        <v>3568.3396357500001</v>
      </c>
      <c r="X744" s="61">
        <f>W744-V744</f>
        <v>197.88673793999988</v>
      </c>
      <c r="Y744" s="72">
        <f>X744/V744</f>
        <v>5.8712209883894119E-2</v>
      </c>
      <c r="Z744" s="61">
        <v>3568.3396357500001</v>
      </c>
      <c r="AA744" s="61">
        <v>3670.9137719400001</v>
      </c>
      <c r="AB744" s="61">
        <f>AA744-Z744</f>
        <v>102.57413618999999</v>
      </c>
      <c r="AC744" s="72">
        <f>AB744/Z744</f>
        <v>2.874562027738169E-2</v>
      </c>
      <c r="AD744" s="61">
        <v>2054.93733475</v>
      </c>
      <c r="AE744" s="61">
        <v>513.73433368600001</v>
      </c>
      <c r="AF744" s="61">
        <v>1438.68341594</v>
      </c>
      <c r="AG744" s="61">
        <v>479.561138648</v>
      </c>
      <c r="AH744" s="62">
        <v>0.13300000000000001</v>
      </c>
      <c r="AI744" s="61">
        <v>3521.71158358</v>
      </c>
      <c r="AJ744" s="61">
        <v>3483.2037691300002</v>
      </c>
      <c r="AK744" s="63">
        <f>AJ744/AI744</f>
        <v>0.98906559678835071</v>
      </c>
      <c r="AL744" s="73">
        <v>122.9</v>
      </c>
      <c r="AM744" s="74">
        <v>1.178714</v>
      </c>
      <c r="AN744" s="74">
        <v>1.171546</v>
      </c>
      <c r="AO744" s="75">
        <v>4.6358332604799997E-2</v>
      </c>
      <c r="AP744" s="75">
        <v>0.13334698951099999</v>
      </c>
      <c r="AQ744" s="75">
        <v>0.121502599054</v>
      </c>
      <c r="AR744" s="75">
        <v>0.24507722313899999</v>
      </c>
      <c r="AS744" s="75">
        <v>0.16511559079599999</v>
      </c>
      <c r="AT744" s="75">
        <v>0.13797249605600001</v>
      </c>
      <c r="AU744" s="75">
        <v>9.84548666583E-2</v>
      </c>
      <c r="AV744" s="75">
        <v>5.2171902181500002E-2</v>
      </c>
      <c r="AW744" s="61">
        <v>0</v>
      </c>
      <c r="AX744" s="61">
        <v>0</v>
      </c>
      <c r="AY744" s="61">
        <v>0</v>
      </c>
      <c r="AZ744" s="61">
        <v>0</v>
      </c>
      <c r="BA744" s="61">
        <v>0</v>
      </c>
      <c r="BB744" s="61">
        <f>SUM(AW744:BA744)</f>
        <v>0</v>
      </c>
      <c r="BC744" s="61">
        <f>BA744-AW744</f>
        <v>0</v>
      </c>
      <c r="BD744" s="62">
        <v>0</v>
      </c>
      <c r="BE744" s="67">
        <f>IF(K744&lt;BE$6,1,0)</f>
        <v>1</v>
      </c>
      <c r="BF744" s="67">
        <f>+IF(AND(K744&gt;=BF$5,K744&lt;BF$6),1,0)</f>
        <v>0</v>
      </c>
      <c r="BG744" s="67">
        <f>+IF(AND(K744&gt;=BG$5,K744&lt;BG$6),1,0)</f>
        <v>0</v>
      </c>
      <c r="BH744" s="67">
        <f>+IF(AND(K744&gt;=BH$5,K744&lt;BH$6),1,0)</f>
        <v>0</v>
      </c>
      <c r="BI744" s="67">
        <f>+IF(K744&gt;=BI$6,1,0)</f>
        <v>0</v>
      </c>
      <c r="BJ744" s="67">
        <f>IF(M744&lt;BJ$6,1,0)</f>
        <v>1</v>
      </c>
      <c r="BK744" s="67">
        <f>+IF(AND(M744&gt;=BK$5,M744&lt;BK$6),1,0)</f>
        <v>0</v>
      </c>
      <c r="BL744" s="67">
        <f>+IF(AND(M744&gt;=BL$5,M744&lt;BL$6),1,0)</f>
        <v>0</v>
      </c>
      <c r="BM744" s="67">
        <f>+IF(AND(M744&gt;=BM$5,M744&lt;BM$6),1,0)</f>
        <v>0</v>
      </c>
      <c r="BN744" s="67">
        <f>+IF(M744&gt;=BN$6,1,0)</f>
        <v>0</v>
      </c>
      <c r="BO744" s="67" t="str">
        <f>+IF(M744&gt;=BO$6,"YES","NO")</f>
        <v>NO</v>
      </c>
      <c r="BP744" s="67" t="str">
        <f>+IF(K744&gt;=BP$6,"YES","NO")</f>
        <v>NO</v>
      </c>
      <c r="BQ744" s="67" t="str">
        <f>+IF(ISERROR(VLOOKUP(E744,'[1]Hi Tech List (2020)'!$A$2:$B$84,1,FALSE)),"NO","YES")</f>
        <v>NO</v>
      </c>
      <c r="BR744" s="67" t="str">
        <f>IF(AL744&gt;=BR$6,"YES","NO")</f>
        <v>YES</v>
      </c>
      <c r="BS744" s="67" t="str">
        <f>IF(AB744&gt;BS$6,"YES","NO")</f>
        <v>YES</v>
      </c>
      <c r="BT744" s="67" t="str">
        <f>IF(AC744&gt;BT$6,"YES","NO")</f>
        <v>NO</v>
      </c>
      <c r="BU744" s="67" t="str">
        <f>IF(AD744&gt;BU$6,"YES","NO")</f>
        <v>YES</v>
      </c>
      <c r="BV744" s="67" t="str">
        <f>IF(OR(BS744="YES",BT744="YES",BU744="YES"),"YES","NO")</f>
        <v>YES</v>
      </c>
      <c r="BW744" s="67" t="str">
        <f>+IF(BE744=1,BE$8,IF(BF744=1,BF$8,IF(BG744=1,BG$8,IF(BH744=1,BH$8,BI$8))))</f>
        <v>&lt;$15</v>
      </c>
      <c r="BX744" s="67" t="str">
        <f>+IF(BJ744=1,BJ$8,IF(BK744=1,BK$8,IF(BL744=1,BL$8,IF(BM744=1,BM$8,BN$8))))</f>
        <v>&lt;$15</v>
      </c>
    </row>
    <row r="745" spans="1:76" hidden="1" x14ac:dyDescent="0.2">
      <c r="A745" s="77" t="str">
        <f t="shared" si="48"/>
        <v>53-0000</v>
      </c>
      <c r="B745" s="77" t="str">
        <f>VLOOKUP(A745,'[1]2- &amp; 3-digit SOC'!$A$1:$B$121,2,FALSE)</f>
        <v>Transportation and Material Moving Occupations</v>
      </c>
      <c r="C745" s="77" t="str">
        <f t="shared" si="49"/>
        <v>53-0000 Transportation and Material Moving Occupations</v>
      </c>
      <c r="D745" s="77" t="str">
        <f t="shared" si="50"/>
        <v>53-6000</v>
      </c>
      <c r="E745" s="77" t="str">
        <f>VLOOKUP(D745,'[1]2- &amp; 3-digit SOC'!$A$1:$B$121,2,FALSE)</f>
        <v>Other Transportation Workers</v>
      </c>
      <c r="F745" s="77" t="str">
        <f t="shared" si="51"/>
        <v>53-6000 Other Transportation Workers</v>
      </c>
      <c r="G745" s="77" t="s">
        <v>2307</v>
      </c>
      <c r="H745" s="77" t="s">
        <v>2308</v>
      </c>
      <c r="I745" s="77" t="s">
        <v>2309</v>
      </c>
      <c r="J745" s="78" t="str">
        <f>CONCATENATE(H745, " (", R745, ")")</f>
        <v>Traffic Technicians ($50,232)</v>
      </c>
      <c r="K745" s="70">
        <v>17.694404779700001</v>
      </c>
      <c r="L745" s="70">
        <v>20.525319399800001</v>
      </c>
      <c r="M745" s="70">
        <v>24.150187878499999</v>
      </c>
      <c r="N745" s="70">
        <v>24.970859029100001</v>
      </c>
      <c r="O745" s="70">
        <v>28.609265607800001</v>
      </c>
      <c r="P745" s="70">
        <v>32.038460096599998</v>
      </c>
      <c r="Q745" s="71">
        <v>50232.390787299999</v>
      </c>
      <c r="R745" s="71" t="str">
        <f>TEXT(Q745, "$#,###")</f>
        <v>$50,232</v>
      </c>
      <c r="S745" s="68" t="s">
        <v>307</v>
      </c>
      <c r="T745" s="68" t="s">
        <v>8</v>
      </c>
      <c r="U745" s="68" t="s">
        <v>85</v>
      </c>
      <c r="V745" s="61">
        <v>215.17567370099999</v>
      </c>
      <c r="W745" s="61">
        <v>210.01953594899999</v>
      </c>
      <c r="X745" s="61">
        <f>W745-V745</f>
        <v>-5.1561377520000065</v>
      </c>
      <c r="Y745" s="72">
        <f>X745/V745</f>
        <v>-2.3962456644447554E-2</v>
      </c>
      <c r="Z745" s="61">
        <v>210.01953594899999</v>
      </c>
      <c r="AA745" s="61">
        <v>217.42753445100001</v>
      </c>
      <c r="AB745" s="61">
        <f>AA745-Z745</f>
        <v>7.4079985020000265</v>
      </c>
      <c r="AC745" s="72">
        <f>AB745/Z745</f>
        <v>3.5272901963743719E-2</v>
      </c>
      <c r="AD745" s="61">
        <v>86.069200329400005</v>
      </c>
      <c r="AE745" s="61">
        <v>21.517300082399998</v>
      </c>
      <c r="AF745" s="61">
        <v>57.4235227012</v>
      </c>
      <c r="AG745" s="61">
        <v>19.141174233699999</v>
      </c>
      <c r="AH745" s="62">
        <v>0.09</v>
      </c>
      <c r="AI745" s="61">
        <v>206.80065041399999</v>
      </c>
      <c r="AJ745" s="61">
        <v>78.781499087399993</v>
      </c>
      <c r="AK745" s="63">
        <f>AJ745/AI745</f>
        <v>0.38095382644921627</v>
      </c>
      <c r="AL745" s="73">
        <v>90.6</v>
      </c>
      <c r="AM745" s="74">
        <v>0.89332299999999998</v>
      </c>
      <c r="AN745" s="74">
        <v>0.88509000000000004</v>
      </c>
      <c r="AO745" s="76" t="s">
        <v>90</v>
      </c>
      <c r="AP745" s="76" t="s">
        <v>90</v>
      </c>
      <c r="AQ745" s="75">
        <v>5.4252523600300001E-2</v>
      </c>
      <c r="AR745" s="75">
        <v>0.19074759343700001</v>
      </c>
      <c r="AS745" s="75">
        <v>0.18917275233299999</v>
      </c>
      <c r="AT745" s="75">
        <v>0.23741684437400001</v>
      </c>
      <c r="AU745" s="75">
        <v>0.20094523899700001</v>
      </c>
      <c r="AV745" s="75">
        <v>8.2437374964100002E-2</v>
      </c>
      <c r="AW745" s="61">
        <v>0</v>
      </c>
      <c r="AX745" s="61">
        <v>0</v>
      </c>
      <c r="AY745" s="61">
        <v>0</v>
      </c>
      <c r="AZ745" s="61">
        <v>0</v>
      </c>
      <c r="BA745" s="61">
        <v>0</v>
      </c>
      <c r="BB745" s="61">
        <f>SUM(AW745:BA745)</f>
        <v>0</v>
      </c>
      <c r="BC745" s="61">
        <f>BA745-AW745</f>
        <v>0</v>
      </c>
      <c r="BD745" s="62">
        <v>0</v>
      </c>
      <c r="BE745" s="67">
        <f>IF(K745&lt;BE$6,1,0)</f>
        <v>0</v>
      </c>
      <c r="BF745" s="67">
        <f>+IF(AND(K745&gt;=BF$5,K745&lt;BF$6),1,0)</f>
        <v>1</v>
      </c>
      <c r="BG745" s="67">
        <f>+IF(AND(K745&gt;=BG$5,K745&lt;BG$6),1,0)</f>
        <v>0</v>
      </c>
      <c r="BH745" s="67">
        <f>+IF(AND(K745&gt;=BH$5,K745&lt;BH$6),1,0)</f>
        <v>0</v>
      </c>
      <c r="BI745" s="67">
        <f>+IF(K745&gt;=BI$6,1,0)</f>
        <v>0</v>
      </c>
      <c r="BJ745" s="67">
        <f>IF(M745&lt;BJ$6,1,0)</f>
        <v>0</v>
      </c>
      <c r="BK745" s="67">
        <f>+IF(AND(M745&gt;=BK$5,M745&lt;BK$6),1,0)</f>
        <v>0</v>
      </c>
      <c r="BL745" s="67">
        <f>+IF(AND(M745&gt;=BL$5,M745&lt;BL$6),1,0)</f>
        <v>1</v>
      </c>
      <c r="BM745" s="67">
        <f>+IF(AND(M745&gt;=BM$5,M745&lt;BM$6),1,0)</f>
        <v>0</v>
      </c>
      <c r="BN745" s="67">
        <f>+IF(M745&gt;=BN$6,1,0)</f>
        <v>0</v>
      </c>
      <c r="BO745" s="67" t="str">
        <f>+IF(M745&gt;=BO$6,"YES","NO")</f>
        <v>YES</v>
      </c>
      <c r="BP745" s="67" t="str">
        <f>+IF(K745&gt;=BP$6,"YES","NO")</f>
        <v>YES</v>
      </c>
      <c r="BQ745" s="67" t="str">
        <f>+IF(ISERROR(VLOOKUP(E745,'[1]Hi Tech List (2020)'!$A$2:$B$84,1,FALSE)),"NO","YES")</f>
        <v>NO</v>
      </c>
      <c r="BR745" s="67" t="str">
        <f>IF(AL745&gt;=BR$6,"YES","NO")</f>
        <v>NO</v>
      </c>
      <c r="BS745" s="67" t="str">
        <f>IF(AB745&gt;BS$6,"YES","NO")</f>
        <v>NO</v>
      </c>
      <c r="BT745" s="67" t="str">
        <f>IF(AC745&gt;BT$6,"YES","NO")</f>
        <v>NO</v>
      </c>
      <c r="BU745" s="67" t="str">
        <f>IF(AD745&gt;BU$6,"YES","NO")</f>
        <v>NO</v>
      </c>
      <c r="BV745" s="67" t="str">
        <f>IF(OR(BS745="YES",BT745="YES",BU745="YES"),"YES","NO")</f>
        <v>NO</v>
      </c>
      <c r="BW745" s="67" t="str">
        <f>+IF(BE745=1,BE$8,IF(BF745=1,BF$8,IF(BG745=1,BG$8,IF(BH745=1,BH$8,BI$8))))</f>
        <v>$15-20</v>
      </c>
      <c r="BX745" s="67" t="str">
        <f>+IF(BJ745=1,BJ$8,IF(BK745=1,BK$8,IF(BL745=1,BL$8,IF(BM745=1,BM$8,BN$8))))</f>
        <v>$20-25</v>
      </c>
    </row>
    <row r="746" spans="1:76" hidden="1" x14ac:dyDescent="0.2">
      <c r="A746" s="77" t="str">
        <f t="shared" si="48"/>
        <v>53-0000</v>
      </c>
      <c r="B746" s="77" t="str">
        <f>VLOOKUP(A746,'[1]2- &amp; 3-digit SOC'!$A$1:$B$121,2,FALSE)</f>
        <v>Transportation and Material Moving Occupations</v>
      </c>
      <c r="C746" s="77" t="str">
        <f t="shared" si="49"/>
        <v>53-0000 Transportation and Material Moving Occupations</v>
      </c>
      <c r="D746" s="77" t="str">
        <f t="shared" si="50"/>
        <v>53-6000</v>
      </c>
      <c r="E746" s="77" t="str">
        <f>VLOOKUP(D746,'[1]2- &amp; 3-digit SOC'!$A$1:$B$121,2,FALSE)</f>
        <v>Other Transportation Workers</v>
      </c>
      <c r="F746" s="77" t="str">
        <f t="shared" si="51"/>
        <v>53-6000 Other Transportation Workers</v>
      </c>
      <c r="G746" s="77" t="s">
        <v>2310</v>
      </c>
      <c r="H746" s="77" t="s">
        <v>2311</v>
      </c>
      <c r="I746" s="77" t="s">
        <v>2312</v>
      </c>
      <c r="J746" s="78" t="str">
        <f>CONCATENATE(H746, " (", R746, ")")</f>
        <v>Passenger Attendants ($22,635)</v>
      </c>
      <c r="K746" s="70">
        <v>8.7195612867599994</v>
      </c>
      <c r="L746" s="70">
        <v>9.7289053374400005</v>
      </c>
      <c r="M746" s="70">
        <v>10.8820946212</v>
      </c>
      <c r="N746" s="70">
        <v>10.991874557899999</v>
      </c>
      <c r="O746" s="70">
        <v>12.097624611300001</v>
      </c>
      <c r="P746" s="70">
        <v>13.5630237116</v>
      </c>
      <c r="Q746" s="71">
        <v>22634.756812</v>
      </c>
      <c r="R746" s="71" t="str">
        <f>TEXT(Q746, "$#,###")</f>
        <v>$22,635</v>
      </c>
      <c r="S746" s="68" t="s">
        <v>307</v>
      </c>
      <c r="T746" s="68" t="s">
        <v>8</v>
      </c>
      <c r="U746" s="68" t="s">
        <v>317</v>
      </c>
      <c r="V746" s="61">
        <v>245.28642932</v>
      </c>
      <c r="W746" s="61">
        <v>149.24374800699999</v>
      </c>
      <c r="X746" s="61">
        <f>W746-V746</f>
        <v>-96.042681313000003</v>
      </c>
      <c r="Y746" s="72">
        <f>X746/V746</f>
        <v>-0.39155317960009517</v>
      </c>
      <c r="Z746" s="61">
        <v>149.24374800699999</v>
      </c>
      <c r="AA746" s="61">
        <v>171.52476747099999</v>
      </c>
      <c r="AB746" s="61">
        <f>AA746-Z746</f>
        <v>22.281019463999996</v>
      </c>
      <c r="AC746" s="72">
        <f>AB746/Z746</f>
        <v>0.14929281635941594</v>
      </c>
      <c r="AD746" s="61">
        <v>106.508466259</v>
      </c>
      <c r="AE746" s="61">
        <v>26.6271165647</v>
      </c>
      <c r="AF746" s="61">
        <v>59.385035205500003</v>
      </c>
      <c r="AG746" s="61">
        <v>19.795011735199999</v>
      </c>
      <c r="AH746" s="62">
        <v>0.126</v>
      </c>
      <c r="AI746" s="61">
        <v>153.44202512300001</v>
      </c>
      <c r="AJ746" s="61">
        <v>226.245769787</v>
      </c>
      <c r="AK746" s="63">
        <f>AJ746/AI746</f>
        <v>1.4744706973571295</v>
      </c>
      <c r="AL746" s="73">
        <v>99</v>
      </c>
      <c r="AM746" s="74">
        <v>0.19498499999999999</v>
      </c>
      <c r="AN746" s="74">
        <v>0.21382499999999999</v>
      </c>
      <c r="AO746" s="76" t="s">
        <v>90</v>
      </c>
      <c r="AP746" s="76" t="s">
        <v>90</v>
      </c>
      <c r="AQ746" s="76" t="s">
        <v>90</v>
      </c>
      <c r="AR746" s="75">
        <v>0.19363577870400001</v>
      </c>
      <c r="AS746" s="75">
        <v>0.173490154728</v>
      </c>
      <c r="AT746" s="75">
        <v>0.20991513493399999</v>
      </c>
      <c r="AU746" s="75">
        <v>0.176755283545</v>
      </c>
      <c r="AV746" s="75">
        <v>0.10901681828199999</v>
      </c>
      <c r="AW746" s="61">
        <v>0</v>
      </c>
      <c r="AX746" s="61">
        <v>0</v>
      </c>
      <c r="AY746" s="61">
        <v>0</v>
      </c>
      <c r="AZ746" s="61">
        <v>0</v>
      </c>
      <c r="BA746" s="61">
        <v>0</v>
      </c>
      <c r="BB746" s="61">
        <f>SUM(AW746:BA746)</f>
        <v>0</v>
      </c>
      <c r="BC746" s="61">
        <f>BA746-AW746</f>
        <v>0</v>
      </c>
      <c r="BD746" s="62">
        <v>0</v>
      </c>
      <c r="BE746" s="67">
        <f>IF(K746&lt;BE$6,1,0)</f>
        <v>1</v>
      </c>
      <c r="BF746" s="67">
        <f>+IF(AND(K746&gt;=BF$5,K746&lt;BF$6),1,0)</f>
        <v>0</v>
      </c>
      <c r="BG746" s="67">
        <f>+IF(AND(K746&gt;=BG$5,K746&lt;BG$6),1,0)</f>
        <v>0</v>
      </c>
      <c r="BH746" s="67">
        <f>+IF(AND(K746&gt;=BH$5,K746&lt;BH$6),1,0)</f>
        <v>0</v>
      </c>
      <c r="BI746" s="67">
        <f>+IF(K746&gt;=BI$6,1,0)</f>
        <v>0</v>
      </c>
      <c r="BJ746" s="67">
        <f>IF(M746&lt;BJ$6,1,0)</f>
        <v>1</v>
      </c>
      <c r="BK746" s="67">
        <f>+IF(AND(M746&gt;=BK$5,M746&lt;BK$6),1,0)</f>
        <v>0</v>
      </c>
      <c r="BL746" s="67">
        <f>+IF(AND(M746&gt;=BL$5,M746&lt;BL$6),1,0)</f>
        <v>0</v>
      </c>
      <c r="BM746" s="67">
        <f>+IF(AND(M746&gt;=BM$5,M746&lt;BM$6),1,0)</f>
        <v>0</v>
      </c>
      <c r="BN746" s="67">
        <f>+IF(M746&gt;=BN$6,1,0)</f>
        <v>0</v>
      </c>
      <c r="BO746" s="67" t="str">
        <f>+IF(M746&gt;=BO$6,"YES","NO")</f>
        <v>NO</v>
      </c>
      <c r="BP746" s="67" t="str">
        <f>+IF(K746&gt;=BP$6,"YES","NO")</f>
        <v>NO</v>
      </c>
      <c r="BQ746" s="67" t="str">
        <f>+IF(ISERROR(VLOOKUP(E746,'[1]Hi Tech List (2020)'!$A$2:$B$84,1,FALSE)),"NO","YES")</f>
        <v>NO</v>
      </c>
      <c r="BR746" s="67" t="str">
        <f>IF(AL746&gt;=BR$6,"YES","NO")</f>
        <v>NO</v>
      </c>
      <c r="BS746" s="67" t="str">
        <f>IF(AB746&gt;BS$6,"YES","NO")</f>
        <v>NO</v>
      </c>
      <c r="BT746" s="67" t="str">
        <f>IF(AC746&gt;BT$6,"YES","NO")</f>
        <v>NO</v>
      </c>
      <c r="BU746" s="67" t="str">
        <f>IF(AD746&gt;BU$6,"YES","NO")</f>
        <v>YES</v>
      </c>
      <c r="BV746" s="67" t="str">
        <f>IF(OR(BS746="YES",BT746="YES",BU746="YES"),"YES","NO")</f>
        <v>YES</v>
      </c>
      <c r="BW746" s="67" t="str">
        <f>+IF(BE746=1,BE$8,IF(BF746=1,BF$8,IF(BG746=1,BG$8,IF(BH746=1,BH$8,BI$8))))</f>
        <v>&lt;$15</v>
      </c>
      <c r="BX746" s="67" t="str">
        <f>+IF(BJ746=1,BJ$8,IF(BK746=1,BK$8,IF(BL746=1,BL$8,IF(BM746=1,BM$8,BN$8))))</f>
        <v>&lt;$15</v>
      </c>
    </row>
    <row r="747" spans="1:76" ht="25.5" hidden="1" x14ac:dyDescent="0.2">
      <c r="A747" s="77" t="str">
        <f t="shared" si="48"/>
        <v>53-0000</v>
      </c>
      <c r="B747" s="77" t="str">
        <f>VLOOKUP(A747,'[1]2- &amp; 3-digit SOC'!$A$1:$B$121,2,FALSE)</f>
        <v>Transportation and Material Moving Occupations</v>
      </c>
      <c r="C747" s="77" t="str">
        <f t="shared" si="49"/>
        <v>53-0000 Transportation and Material Moving Occupations</v>
      </c>
      <c r="D747" s="77" t="str">
        <f t="shared" si="50"/>
        <v>53-6000</v>
      </c>
      <c r="E747" s="77" t="str">
        <f>VLOOKUP(D747,'[1]2- &amp; 3-digit SOC'!$A$1:$B$121,2,FALSE)</f>
        <v>Other Transportation Workers</v>
      </c>
      <c r="F747" s="77" t="str">
        <f t="shared" si="51"/>
        <v>53-6000 Other Transportation Workers</v>
      </c>
      <c r="G747" s="77" t="s">
        <v>2313</v>
      </c>
      <c r="H747" s="77" t="s">
        <v>2314</v>
      </c>
      <c r="I747" s="77" t="s">
        <v>2315</v>
      </c>
      <c r="J747" s="78" t="str">
        <f>CONCATENATE(H747, " (", R747, ")")</f>
        <v>Aircraft Service Attendants and Transportation Workers, All Other ($33,003)</v>
      </c>
      <c r="K747" s="70">
        <v>8.0148946720000005</v>
      </c>
      <c r="L747" s="70">
        <v>10.5467395571</v>
      </c>
      <c r="M747" s="70">
        <v>15.866750699400001</v>
      </c>
      <c r="N747" s="70">
        <v>17.377928383299999</v>
      </c>
      <c r="O747" s="70">
        <v>23.688403663599999</v>
      </c>
      <c r="P747" s="70">
        <v>29.4145975994</v>
      </c>
      <c r="Q747" s="71">
        <v>33002.8414548</v>
      </c>
      <c r="R747" s="71" t="str">
        <f>TEXT(Q747, "$#,###")</f>
        <v>$33,003</v>
      </c>
      <c r="S747" s="68" t="s">
        <v>307</v>
      </c>
      <c r="T747" s="68" t="s">
        <v>8</v>
      </c>
      <c r="U747" s="68" t="s">
        <v>317</v>
      </c>
      <c r="V747" s="61">
        <v>1558.4187320000001</v>
      </c>
      <c r="W747" s="61">
        <v>2322.5846275499998</v>
      </c>
      <c r="X747" s="61">
        <f>W747-V747</f>
        <v>764.16589554999973</v>
      </c>
      <c r="Y747" s="72">
        <f>X747/V747</f>
        <v>0.49034696507356901</v>
      </c>
      <c r="Z747" s="61">
        <v>2322.5846275499998</v>
      </c>
      <c r="AA747" s="61">
        <v>2422.7409568100002</v>
      </c>
      <c r="AB747" s="61">
        <f>AA747-Z747</f>
        <v>100.15632926000035</v>
      </c>
      <c r="AC747" s="72">
        <f>AB747/Z747</f>
        <v>4.3122790046901838E-2</v>
      </c>
      <c r="AD747" s="61">
        <v>970.26023610100003</v>
      </c>
      <c r="AE747" s="61">
        <v>242.56505902500001</v>
      </c>
      <c r="AF747" s="61">
        <v>637.10902658600003</v>
      </c>
      <c r="AG747" s="61">
        <v>212.36967552900001</v>
      </c>
      <c r="AH747" s="62">
        <v>0.09</v>
      </c>
      <c r="AI747" s="61">
        <v>2275.0039020600002</v>
      </c>
      <c r="AJ747" s="61">
        <v>789.37822059400003</v>
      </c>
      <c r="AK747" s="63">
        <f>AJ747/AI747</f>
        <v>0.346978842488676</v>
      </c>
      <c r="AL747" s="73">
        <v>108.6</v>
      </c>
      <c r="AM747" s="74">
        <v>2.5075180000000001</v>
      </c>
      <c r="AN747" s="74">
        <v>2.4990960000000002</v>
      </c>
      <c r="AO747" s="76" t="s">
        <v>90</v>
      </c>
      <c r="AP747" s="75">
        <v>1.6630174442799999E-2</v>
      </c>
      <c r="AQ747" s="75">
        <v>3.9178302279099998E-2</v>
      </c>
      <c r="AR747" s="75">
        <v>0.195732925064</v>
      </c>
      <c r="AS747" s="75">
        <v>0.170830002914</v>
      </c>
      <c r="AT747" s="75">
        <v>0.23866982468600001</v>
      </c>
      <c r="AU747" s="75">
        <v>0.28039714659600001</v>
      </c>
      <c r="AV747" s="75">
        <v>5.6842846153199997E-2</v>
      </c>
      <c r="AW747" s="61">
        <v>15</v>
      </c>
      <c r="AX747" s="61">
        <v>26</v>
      </c>
      <c r="AY747" s="61">
        <v>84</v>
      </c>
      <c r="AZ747" s="61">
        <v>63</v>
      </c>
      <c r="BA747" s="61">
        <v>86</v>
      </c>
      <c r="BB747" s="61">
        <f>SUM(AW747:BA747)</f>
        <v>274</v>
      </c>
      <c r="BC747" s="61">
        <f>BA747-AW747</f>
        <v>71</v>
      </c>
      <c r="BD747" s="62">
        <f>BC747/AW747</f>
        <v>4.7333333333333334</v>
      </c>
      <c r="BE747" s="67">
        <f>IF(K747&lt;BE$6,1,0)</f>
        <v>1</v>
      </c>
      <c r="BF747" s="67">
        <f>+IF(AND(K747&gt;=BF$5,K747&lt;BF$6),1,0)</f>
        <v>0</v>
      </c>
      <c r="BG747" s="67">
        <f>+IF(AND(K747&gt;=BG$5,K747&lt;BG$6),1,0)</f>
        <v>0</v>
      </c>
      <c r="BH747" s="67">
        <f>+IF(AND(K747&gt;=BH$5,K747&lt;BH$6),1,0)</f>
        <v>0</v>
      </c>
      <c r="BI747" s="67">
        <f>+IF(K747&gt;=BI$6,1,0)</f>
        <v>0</v>
      </c>
      <c r="BJ747" s="67">
        <f>IF(M747&lt;BJ$6,1,0)</f>
        <v>0</v>
      </c>
      <c r="BK747" s="67">
        <f>+IF(AND(M747&gt;=BK$5,M747&lt;BK$6),1,0)</f>
        <v>1</v>
      </c>
      <c r="BL747" s="67">
        <f>+IF(AND(M747&gt;=BL$5,M747&lt;BL$6),1,0)</f>
        <v>0</v>
      </c>
      <c r="BM747" s="67">
        <f>+IF(AND(M747&gt;=BM$5,M747&lt;BM$6),1,0)</f>
        <v>0</v>
      </c>
      <c r="BN747" s="67">
        <f>+IF(M747&gt;=BN$6,1,0)</f>
        <v>0</v>
      </c>
      <c r="BO747" s="67" t="str">
        <f>+IF(M747&gt;=BO$6,"YES","NO")</f>
        <v>NO</v>
      </c>
      <c r="BP747" s="67" t="str">
        <f>+IF(K747&gt;=BP$6,"YES","NO")</f>
        <v>NO</v>
      </c>
      <c r="BQ747" s="67" t="str">
        <f>+IF(ISERROR(VLOOKUP(E747,'[1]Hi Tech List (2020)'!$A$2:$B$84,1,FALSE)),"NO","YES")</f>
        <v>NO</v>
      </c>
      <c r="BR747" s="67" t="str">
        <f>IF(AL747&gt;=BR$6,"YES","NO")</f>
        <v>YES</v>
      </c>
      <c r="BS747" s="67" t="str">
        <f>IF(AB747&gt;BS$6,"YES","NO")</f>
        <v>YES</v>
      </c>
      <c r="BT747" s="67" t="str">
        <f>IF(AC747&gt;BT$6,"YES","NO")</f>
        <v>NO</v>
      </c>
      <c r="BU747" s="67" t="str">
        <f>IF(AD747&gt;BU$6,"YES","NO")</f>
        <v>YES</v>
      </c>
      <c r="BV747" s="67" t="str">
        <f>IF(OR(BS747="YES",BT747="YES",BU747="YES"),"YES","NO")</f>
        <v>YES</v>
      </c>
      <c r="BW747" s="67" t="str">
        <f>+IF(BE747=1,BE$8,IF(BF747=1,BF$8,IF(BG747=1,BG$8,IF(BH747=1,BH$8,BI$8))))</f>
        <v>&lt;$15</v>
      </c>
      <c r="BX747" s="67" t="str">
        <f>+IF(BJ747=1,BJ$8,IF(BK747=1,BK$8,IF(BL747=1,BL$8,IF(BM747=1,BM$8,BN$8))))</f>
        <v>$15-20</v>
      </c>
    </row>
    <row r="748" spans="1:76" hidden="1" x14ac:dyDescent="0.2">
      <c r="A748" s="77" t="str">
        <f t="shared" si="48"/>
        <v>53-0000</v>
      </c>
      <c r="B748" s="77" t="str">
        <f>VLOOKUP(A748,'[1]2- &amp; 3-digit SOC'!$A$1:$B$121,2,FALSE)</f>
        <v>Transportation and Material Moving Occupations</v>
      </c>
      <c r="C748" s="77" t="str">
        <f t="shared" si="49"/>
        <v>53-0000 Transportation and Material Moving Occupations</v>
      </c>
      <c r="D748" s="77" t="str">
        <f t="shared" si="50"/>
        <v>53-7000</v>
      </c>
      <c r="E748" s="77" t="str">
        <f>VLOOKUP(D748,'[1]2- &amp; 3-digit SOC'!$A$1:$B$121,2,FALSE)</f>
        <v>Material Moving Workers</v>
      </c>
      <c r="F748" s="77" t="str">
        <f t="shared" si="51"/>
        <v>53-7000 Material Moving Workers</v>
      </c>
      <c r="G748" s="77" t="s">
        <v>2316</v>
      </c>
      <c r="H748" s="77" t="s">
        <v>2317</v>
      </c>
      <c r="I748" s="77" t="s">
        <v>2318</v>
      </c>
      <c r="J748" s="78" t="str">
        <f>CONCATENATE(H748, " (", R748, ")")</f>
        <v>Conveyor Operators and Tenders ($31,859)</v>
      </c>
      <c r="K748" s="70">
        <v>8.3671199052799992</v>
      </c>
      <c r="L748" s="70">
        <v>11.1280987793</v>
      </c>
      <c r="M748" s="70">
        <v>15.3169679831</v>
      </c>
      <c r="N748" s="70">
        <v>15.314798724799999</v>
      </c>
      <c r="O748" s="70">
        <v>18.936170038499998</v>
      </c>
      <c r="P748" s="70">
        <v>22.710396439899998</v>
      </c>
      <c r="Q748" s="71">
        <v>31859.293404799999</v>
      </c>
      <c r="R748" s="71" t="str">
        <f>TEXT(Q748, "$#,###")</f>
        <v>$31,859</v>
      </c>
      <c r="S748" s="68" t="s">
        <v>484</v>
      </c>
      <c r="T748" s="68" t="s">
        <v>8</v>
      </c>
      <c r="U748" s="68" t="s">
        <v>317</v>
      </c>
      <c r="V748" s="61">
        <v>373.67594250600001</v>
      </c>
      <c r="W748" s="61">
        <v>473.56725511299999</v>
      </c>
      <c r="X748" s="61">
        <f>W748-V748</f>
        <v>99.891312606999975</v>
      </c>
      <c r="Y748" s="72">
        <f>X748/V748</f>
        <v>0.26732069487025123</v>
      </c>
      <c r="Z748" s="61">
        <v>473.56725511299999</v>
      </c>
      <c r="AA748" s="61">
        <v>501.14225166</v>
      </c>
      <c r="AB748" s="61">
        <f>AA748-Z748</f>
        <v>27.574996547000012</v>
      </c>
      <c r="AC748" s="72">
        <f>AB748/Z748</f>
        <v>5.8228258498194137E-2</v>
      </c>
      <c r="AD748" s="61">
        <v>250.59200358800001</v>
      </c>
      <c r="AE748" s="61">
        <v>62.648000897000003</v>
      </c>
      <c r="AF748" s="61">
        <v>164.09276173200001</v>
      </c>
      <c r="AG748" s="61">
        <v>54.697587243900003</v>
      </c>
      <c r="AH748" s="62">
        <v>0.113</v>
      </c>
      <c r="AI748" s="61">
        <v>459.24573009400001</v>
      </c>
      <c r="AJ748" s="61">
        <v>400.52500279700001</v>
      </c>
      <c r="AK748" s="63">
        <f>AJ748/AI748</f>
        <v>0.87213658516763815</v>
      </c>
      <c r="AL748" s="73">
        <v>111.5</v>
      </c>
      <c r="AM748" s="74">
        <v>0.69961099999999998</v>
      </c>
      <c r="AN748" s="74">
        <v>0.711812</v>
      </c>
      <c r="AO748" s="76" t="s">
        <v>90</v>
      </c>
      <c r="AP748" s="75">
        <v>7.9539331150999995E-2</v>
      </c>
      <c r="AQ748" s="75">
        <v>7.04912386015E-2</v>
      </c>
      <c r="AR748" s="75">
        <v>0.217680337399</v>
      </c>
      <c r="AS748" s="75">
        <v>0.19413777860100001</v>
      </c>
      <c r="AT748" s="75">
        <v>0.21813209388800001</v>
      </c>
      <c r="AU748" s="75">
        <v>0.169265535647</v>
      </c>
      <c r="AV748" s="75">
        <v>3.7203831953700001E-2</v>
      </c>
      <c r="AW748" s="61">
        <v>0</v>
      </c>
      <c r="AX748" s="61">
        <v>0</v>
      </c>
      <c r="AY748" s="61">
        <v>0</v>
      </c>
      <c r="AZ748" s="61">
        <v>0</v>
      </c>
      <c r="BA748" s="61">
        <v>0</v>
      </c>
      <c r="BB748" s="61">
        <f>SUM(AW748:BA748)</f>
        <v>0</v>
      </c>
      <c r="BC748" s="61">
        <f>BA748-AW748</f>
        <v>0</v>
      </c>
      <c r="BD748" s="62">
        <v>0</v>
      </c>
      <c r="BE748" s="67">
        <f>IF(K748&lt;BE$6,1,0)</f>
        <v>1</v>
      </c>
      <c r="BF748" s="67">
        <f>+IF(AND(K748&gt;=BF$5,K748&lt;BF$6),1,0)</f>
        <v>0</v>
      </c>
      <c r="BG748" s="67">
        <f>+IF(AND(K748&gt;=BG$5,K748&lt;BG$6),1,0)</f>
        <v>0</v>
      </c>
      <c r="BH748" s="67">
        <f>+IF(AND(K748&gt;=BH$5,K748&lt;BH$6),1,0)</f>
        <v>0</v>
      </c>
      <c r="BI748" s="67">
        <f>+IF(K748&gt;=BI$6,1,0)</f>
        <v>0</v>
      </c>
      <c r="BJ748" s="67">
        <f>IF(M748&lt;BJ$6,1,0)</f>
        <v>0</v>
      </c>
      <c r="BK748" s="67">
        <f>+IF(AND(M748&gt;=BK$5,M748&lt;BK$6),1,0)</f>
        <v>1</v>
      </c>
      <c r="BL748" s="67">
        <f>+IF(AND(M748&gt;=BL$5,M748&lt;BL$6),1,0)</f>
        <v>0</v>
      </c>
      <c r="BM748" s="67">
        <f>+IF(AND(M748&gt;=BM$5,M748&lt;BM$6),1,0)</f>
        <v>0</v>
      </c>
      <c r="BN748" s="67">
        <f>+IF(M748&gt;=BN$6,1,0)</f>
        <v>0</v>
      </c>
      <c r="BO748" s="67" t="str">
        <f>+IF(M748&gt;=BO$6,"YES","NO")</f>
        <v>NO</v>
      </c>
      <c r="BP748" s="67" t="str">
        <f>+IF(K748&gt;=BP$6,"YES","NO")</f>
        <v>NO</v>
      </c>
      <c r="BQ748" s="67" t="str">
        <f>+IF(ISERROR(VLOOKUP(E748,'[1]Hi Tech List (2020)'!$A$2:$B$84,1,FALSE)),"NO","YES")</f>
        <v>NO</v>
      </c>
      <c r="BR748" s="67" t="str">
        <f>IF(AL748&gt;=BR$6,"YES","NO")</f>
        <v>YES</v>
      </c>
      <c r="BS748" s="67" t="str">
        <f>IF(AB748&gt;BS$6,"YES","NO")</f>
        <v>NO</v>
      </c>
      <c r="BT748" s="67" t="str">
        <f>IF(AC748&gt;BT$6,"YES","NO")</f>
        <v>NO</v>
      </c>
      <c r="BU748" s="67" t="str">
        <f>IF(AD748&gt;BU$6,"YES","NO")</f>
        <v>YES</v>
      </c>
      <c r="BV748" s="67" t="str">
        <f>IF(OR(BS748="YES",BT748="YES",BU748="YES"),"YES","NO")</f>
        <v>YES</v>
      </c>
      <c r="BW748" s="67" t="str">
        <f>+IF(BE748=1,BE$8,IF(BF748=1,BF$8,IF(BG748=1,BG$8,IF(BH748=1,BH$8,BI$8))))</f>
        <v>&lt;$15</v>
      </c>
      <c r="BX748" s="67" t="str">
        <f>+IF(BJ748=1,BJ$8,IF(BK748=1,BK$8,IF(BL748=1,BL$8,IF(BM748=1,BM$8,BN$8))))</f>
        <v>$15-20</v>
      </c>
    </row>
    <row r="749" spans="1:76" hidden="1" x14ac:dyDescent="0.2">
      <c r="A749" s="77" t="str">
        <f t="shared" si="48"/>
        <v>53-0000</v>
      </c>
      <c r="B749" s="77" t="str">
        <f>VLOOKUP(A749,'[1]2- &amp; 3-digit SOC'!$A$1:$B$121,2,FALSE)</f>
        <v>Transportation and Material Moving Occupations</v>
      </c>
      <c r="C749" s="77" t="str">
        <f t="shared" si="49"/>
        <v>53-0000 Transportation and Material Moving Occupations</v>
      </c>
      <c r="D749" s="77" t="str">
        <f t="shared" si="50"/>
        <v>53-7000</v>
      </c>
      <c r="E749" s="77" t="str">
        <f>VLOOKUP(D749,'[1]2- &amp; 3-digit SOC'!$A$1:$B$121,2,FALSE)</f>
        <v>Material Moving Workers</v>
      </c>
      <c r="F749" s="77" t="str">
        <f t="shared" si="51"/>
        <v>53-7000 Material Moving Workers</v>
      </c>
      <c r="G749" s="77" t="s">
        <v>2319</v>
      </c>
      <c r="H749" s="77" t="s">
        <v>2320</v>
      </c>
      <c r="I749" s="77" t="s">
        <v>2321</v>
      </c>
      <c r="J749" s="78" t="str">
        <f>CONCATENATE(H749, " (", R749, ")")</f>
        <v>Crane and Tower Operators ($56,392)</v>
      </c>
      <c r="K749" s="70">
        <v>15.9939343042</v>
      </c>
      <c r="L749" s="70">
        <v>19.021458383700001</v>
      </c>
      <c r="M749" s="70">
        <v>27.111501738699999</v>
      </c>
      <c r="N749" s="70">
        <v>27.5604290132</v>
      </c>
      <c r="O749" s="70">
        <v>33.5645128062</v>
      </c>
      <c r="P749" s="70">
        <v>38.561598994199997</v>
      </c>
      <c r="Q749" s="71">
        <v>56391.923616400003</v>
      </c>
      <c r="R749" s="71" t="str">
        <f>TEXT(Q749, "$#,###")</f>
        <v>$56,392</v>
      </c>
      <c r="S749" s="68" t="s">
        <v>307</v>
      </c>
      <c r="T749" s="68" t="s">
        <v>546</v>
      </c>
      <c r="U749" s="68" t="s">
        <v>85</v>
      </c>
      <c r="V749" s="61">
        <v>1000.3299708</v>
      </c>
      <c r="W749" s="61">
        <v>1136.1527694599999</v>
      </c>
      <c r="X749" s="61">
        <f>W749-V749</f>
        <v>135.82279865999999</v>
      </c>
      <c r="Y749" s="72">
        <f>X749/V749</f>
        <v>0.13577799588607506</v>
      </c>
      <c r="Z749" s="61">
        <v>1136.1527694599999</v>
      </c>
      <c r="AA749" s="61">
        <v>1182.2074266100001</v>
      </c>
      <c r="AB749" s="61">
        <f>AA749-Z749</f>
        <v>46.054657150000139</v>
      </c>
      <c r="AC749" s="72">
        <f>AB749/Z749</f>
        <v>4.0535620198232127E-2</v>
      </c>
      <c r="AD749" s="61">
        <v>502.86955628499999</v>
      </c>
      <c r="AE749" s="61">
        <v>125.717389071</v>
      </c>
      <c r="AF749" s="61">
        <v>335.713131309</v>
      </c>
      <c r="AG749" s="61">
        <v>111.904377103</v>
      </c>
      <c r="AH749" s="62">
        <v>9.7000000000000003E-2</v>
      </c>
      <c r="AI749" s="61">
        <v>1111.963058</v>
      </c>
      <c r="AJ749" s="61">
        <v>750.40905863800003</v>
      </c>
      <c r="AK749" s="63">
        <f>AJ749/AI749</f>
        <v>0.67485070950801318</v>
      </c>
      <c r="AL749" s="73">
        <v>121.5</v>
      </c>
      <c r="AM749" s="74">
        <v>0.96582900000000005</v>
      </c>
      <c r="AN749" s="74">
        <v>0.96774400000000005</v>
      </c>
      <c r="AO749" s="76" t="s">
        <v>90</v>
      </c>
      <c r="AP749" s="75">
        <v>1.5914333391199999E-2</v>
      </c>
      <c r="AQ749" s="75">
        <v>3.2535331352399999E-2</v>
      </c>
      <c r="AR749" s="75">
        <v>0.177728581168</v>
      </c>
      <c r="AS749" s="75">
        <v>0.23878614977400001</v>
      </c>
      <c r="AT749" s="75">
        <v>0.24570408518299999</v>
      </c>
      <c r="AU749" s="75">
        <v>0.22089924011100001</v>
      </c>
      <c r="AV749" s="75">
        <v>6.7496959792699998E-2</v>
      </c>
      <c r="AW749" s="61">
        <v>0</v>
      </c>
      <c r="AX749" s="61">
        <v>0</v>
      </c>
      <c r="AY749" s="61">
        <v>0</v>
      </c>
      <c r="AZ749" s="61">
        <v>0</v>
      </c>
      <c r="BA749" s="61">
        <v>0</v>
      </c>
      <c r="BB749" s="61">
        <f>SUM(AW749:BA749)</f>
        <v>0</v>
      </c>
      <c r="BC749" s="61">
        <f>BA749-AW749</f>
        <v>0</v>
      </c>
      <c r="BD749" s="62">
        <v>0</v>
      </c>
      <c r="BE749" s="67">
        <f>IF(K749&lt;BE$6,1,0)</f>
        <v>0</v>
      </c>
      <c r="BF749" s="67">
        <f>+IF(AND(K749&gt;=BF$5,K749&lt;BF$6),1,0)</f>
        <v>1</v>
      </c>
      <c r="BG749" s="67">
        <f>+IF(AND(K749&gt;=BG$5,K749&lt;BG$6),1,0)</f>
        <v>0</v>
      </c>
      <c r="BH749" s="67">
        <f>+IF(AND(K749&gt;=BH$5,K749&lt;BH$6),1,0)</f>
        <v>0</v>
      </c>
      <c r="BI749" s="67">
        <f>+IF(K749&gt;=BI$6,1,0)</f>
        <v>0</v>
      </c>
      <c r="BJ749" s="67">
        <f>IF(M749&lt;BJ$6,1,0)</f>
        <v>0</v>
      </c>
      <c r="BK749" s="67">
        <f>+IF(AND(M749&gt;=BK$5,M749&lt;BK$6),1,0)</f>
        <v>0</v>
      </c>
      <c r="BL749" s="67">
        <f>+IF(AND(M749&gt;=BL$5,M749&lt;BL$6),1,0)</f>
        <v>0</v>
      </c>
      <c r="BM749" s="67">
        <f>+IF(AND(M749&gt;=BM$5,M749&lt;BM$6),1,0)</f>
        <v>1</v>
      </c>
      <c r="BN749" s="67">
        <f>+IF(M749&gt;=BN$6,1,0)</f>
        <v>0</v>
      </c>
      <c r="BO749" s="67" t="str">
        <f>+IF(M749&gt;=BO$6,"YES","NO")</f>
        <v>YES</v>
      </c>
      <c r="BP749" s="67" t="str">
        <f>+IF(K749&gt;=BP$6,"YES","NO")</f>
        <v>YES</v>
      </c>
      <c r="BQ749" s="67" t="str">
        <f>+IF(ISERROR(VLOOKUP(E749,'[1]Hi Tech List (2020)'!$A$2:$B$84,1,FALSE)),"NO","YES")</f>
        <v>NO</v>
      </c>
      <c r="BR749" s="67" t="str">
        <f>IF(AL749&gt;=BR$6,"YES","NO")</f>
        <v>YES</v>
      </c>
      <c r="BS749" s="67" t="str">
        <f>IF(AB749&gt;BS$6,"YES","NO")</f>
        <v>NO</v>
      </c>
      <c r="BT749" s="67" t="str">
        <f>IF(AC749&gt;BT$6,"YES","NO")</f>
        <v>NO</v>
      </c>
      <c r="BU749" s="67" t="str">
        <f>IF(AD749&gt;BU$6,"YES","NO")</f>
        <v>YES</v>
      </c>
      <c r="BV749" s="67" t="str">
        <f>IF(OR(BS749="YES",BT749="YES",BU749="YES"),"YES","NO")</f>
        <v>YES</v>
      </c>
      <c r="BW749" s="67" t="str">
        <f>+IF(BE749=1,BE$8,IF(BF749=1,BF$8,IF(BG749=1,BG$8,IF(BH749=1,BH$8,BI$8))))</f>
        <v>$15-20</v>
      </c>
      <c r="BX749" s="67" t="str">
        <f>+IF(BJ749=1,BJ$8,IF(BK749=1,BK$8,IF(BL749=1,BL$8,IF(BM749=1,BM$8,BN$8))))</f>
        <v>$25-30</v>
      </c>
    </row>
    <row r="750" spans="1:76" hidden="1" x14ac:dyDescent="0.2">
      <c r="A750" s="77" t="str">
        <f t="shared" si="48"/>
        <v>53-0000</v>
      </c>
      <c r="B750" s="77" t="str">
        <f>VLOOKUP(A750,'[1]2- &amp; 3-digit SOC'!$A$1:$B$121,2,FALSE)</f>
        <v>Transportation and Material Moving Occupations</v>
      </c>
      <c r="C750" s="77" t="str">
        <f t="shared" si="49"/>
        <v>53-0000 Transportation and Material Moving Occupations</v>
      </c>
      <c r="D750" s="77" t="str">
        <f t="shared" si="50"/>
        <v>53-7000</v>
      </c>
      <c r="E750" s="77" t="str">
        <f>VLOOKUP(D750,'[1]2- &amp; 3-digit SOC'!$A$1:$B$121,2,FALSE)</f>
        <v>Material Moving Workers</v>
      </c>
      <c r="F750" s="77" t="str">
        <f t="shared" si="51"/>
        <v>53-7000 Material Moving Workers</v>
      </c>
      <c r="G750" s="77" t="s">
        <v>2322</v>
      </c>
      <c r="H750" s="77" t="s">
        <v>2323</v>
      </c>
      <c r="I750" s="77" t="s">
        <v>2324</v>
      </c>
      <c r="J750" s="78" t="str">
        <f>CONCATENATE(H750, " (", R750, ")")</f>
        <v>Hoist and Winch Operators ($47,807)</v>
      </c>
      <c r="K750" s="70">
        <v>13.5147882484</v>
      </c>
      <c r="L750" s="70">
        <v>16.441371880599998</v>
      </c>
      <c r="M750" s="70">
        <v>22.9839113992</v>
      </c>
      <c r="N750" s="70">
        <v>24.279829294399999</v>
      </c>
      <c r="O750" s="70">
        <v>28.709621273100002</v>
      </c>
      <c r="P750" s="70">
        <v>40.258795738400003</v>
      </c>
      <c r="Q750" s="71">
        <v>47806.5357104</v>
      </c>
      <c r="R750" s="71" t="str">
        <f>TEXT(Q750, "$#,###")</f>
        <v>$47,807</v>
      </c>
      <c r="S750" s="68" t="s">
        <v>484</v>
      </c>
      <c r="T750" s="68" t="s">
        <v>8</v>
      </c>
      <c r="U750" s="68" t="s">
        <v>317</v>
      </c>
      <c r="V750" s="61">
        <v>330.23218803200001</v>
      </c>
      <c r="W750" s="61">
        <v>542.51846697300005</v>
      </c>
      <c r="X750" s="61">
        <f>W750-V750</f>
        <v>212.28627894100003</v>
      </c>
      <c r="Y750" s="72">
        <f>X750/V750</f>
        <v>0.64283945246557606</v>
      </c>
      <c r="Z750" s="61">
        <v>542.51846697300005</v>
      </c>
      <c r="AA750" s="61">
        <v>543.58391860799998</v>
      </c>
      <c r="AB750" s="61">
        <f>AA750-Z750</f>
        <v>1.0654516349999312</v>
      </c>
      <c r="AC750" s="72">
        <f>AB750/Z750</f>
        <v>1.9638992953450126E-3</v>
      </c>
      <c r="AD750" s="61">
        <v>255.762279877</v>
      </c>
      <c r="AE750" s="61">
        <v>63.940569969400002</v>
      </c>
      <c r="AF750" s="61">
        <v>184.192864407</v>
      </c>
      <c r="AG750" s="61">
        <v>61.397621469100002</v>
      </c>
      <c r="AH750" s="62">
        <v>0.113</v>
      </c>
      <c r="AI750" s="61">
        <v>540.21586802499996</v>
      </c>
      <c r="AJ750" s="61">
        <v>499.06223612600002</v>
      </c>
      <c r="AK750" s="62">
        <f>AJ750/AI750</f>
        <v>0.92382002392959062</v>
      </c>
      <c r="AL750" s="73">
        <v>118.5</v>
      </c>
      <c r="AM750" s="74">
        <v>3.8924099999999999</v>
      </c>
      <c r="AN750" s="74">
        <v>3.8523450000000001</v>
      </c>
      <c r="AO750" s="76" t="s">
        <v>90</v>
      </c>
      <c r="AP750" s="75">
        <v>3.47723937887E-2</v>
      </c>
      <c r="AQ750" s="75">
        <v>5.5046135668100002E-2</v>
      </c>
      <c r="AR750" s="75">
        <v>0.23891696687200001</v>
      </c>
      <c r="AS750" s="75">
        <v>0.22864002633</v>
      </c>
      <c r="AT750" s="75">
        <v>0.210130757443</v>
      </c>
      <c r="AU750" s="75">
        <v>0.18202995534899999</v>
      </c>
      <c r="AV750" s="75">
        <v>4.7870933893100001E-2</v>
      </c>
      <c r="AW750" s="61">
        <v>0</v>
      </c>
      <c r="AX750" s="61">
        <v>0</v>
      </c>
      <c r="AY750" s="61">
        <v>0</v>
      </c>
      <c r="AZ750" s="61">
        <v>0</v>
      </c>
      <c r="BA750" s="61">
        <v>0</v>
      </c>
      <c r="BB750" s="61">
        <f>SUM(AW750:BA750)</f>
        <v>0</v>
      </c>
      <c r="BC750" s="61">
        <f>BA750-AW750</f>
        <v>0</v>
      </c>
      <c r="BD750" s="62">
        <v>0</v>
      </c>
      <c r="BE750" s="67">
        <f>IF(K750&lt;BE$6,1,0)</f>
        <v>1</v>
      </c>
      <c r="BF750" s="67">
        <f>+IF(AND(K750&gt;=BF$5,K750&lt;BF$6),1,0)</f>
        <v>0</v>
      </c>
      <c r="BG750" s="67">
        <f>+IF(AND(K750&gt;=BG$5,K750&lt;BG$6),1,0)</f>
        <v>0</v>
      </c>
      <c r="BH750" s="67">
        <f>+IF(AND(K750&gt;=BH$5,K750&lt;BH$6),1,0)</f>
        <v>0</v>
      </c>
      <c r="BI750" s="67">
        <f>+IF(K750&gt;=BI$6,1,0)</f>
        <v>0</v>
      </c>
      <c r="BJ750" s="67">
        <f>IF(M750&lt;BJ$6,1,0)</f>
        <v>0</v>
      </c>
      <c r="BK750" s="67">
        <f>+IF(AND(M750&gt;=BK$5,M750&lt;BK$6),1,0)</f>
        <v>0</v>
      </c>
      <c r="BL750" s="67">
        <f>+IF(AND(M750&gt;=BL$5,M750&lt;BL$6),1,0)</f>
        <v>1</v>
      </c>
      <c r="BM750" s="67">
        <f>+IF(AND(M750&gt;=BM$5,M750&lt;BM$6),1,0)</f>
        <v>0</v>
      </c>
      <c r="BN750" s="67">
        <f>+IF(M750&gt;=BN$6,1,0)</f>
        <v>0</v>
      </c>
      <c r="BO750" s="67" t="str">
        <f>+IF(M750&gt;=BO$6,"YES","NO")</f>
        <v>YES</v>
      </c>
      <c r="BP750" s="67" t="str">
        <f>+IF(K750&gt;=BP$6,"YES","NO")</f>
        <v>NO</v>
      </c>
      <c r="BQ750" s="67" t="str">
        <f>+IF(ISERROR(VLOOKUP(E750,'[1]Hi Tech List (2020)'!$A$2:$B$84,1,FALSE)),"NO","YES")</f>
        <v>NO</v>
      </c>
      <c r="BR750" s="67" t="str">
        <f>IF(AL750&gt;=BR$6,"YES","NO")</f>
        <v>YES</v>
      </c>
      <c r="BS750" s="67" t="str">
        <f>IF(AB750&gt;BS$6,"YES","NO")</f>
        <v>NO</v>
      </c>
      <c r="BT750" s="67" t="str">
        <f>IF(AC750&gt;BT$6,"YES","NO")</f>
        <v>NO</v>
      </c>
      <c r="BU750" s="67" t="str">
        <f>IF(AD750&gt;BU$6,"YES","NO")</f>
        <v>YES</v>
      </c>
      <c r="BV750" s="67" t="str">
        <f>IF(OR(BS750="YES",BT750="YES",BU750="YES"),"YES","NO")</f>
        <v>YES</v>
      </c>
      <c r="BW750" s="67" t="str">
        <f>+IF(BE750=1,BE$8,IF(BF750=1,BF$8,IF(BG750=1,BG$8,IF(BH750=1,BH$8,BI$8))))</f>
        <v>&lt;$15</v>
      </c>
      <c r="BX750" s="67" t="str">
        <f>+IF(BJ750=1,BJ$8,IF(BK750=1,BK$8,IF(BL750=1,BL$8,IF(BM750=1,BM$8,BN$8))))</f>
        <v>$20-25</v>
      </c>
    </row>
    <row r="751" spans="1:76" hidden="1" x14ac:dyDescent="0.2">
      <c r="A751" s="77" t="str">
        <f t="shared" si="48"/>
        <v>53-0000</v>
      </c>
      <c r="B751" s="77" t="str">
        <f>VLOOKUP(A751,'[1]2- &amp; 3-digit SOC'!$A$1:$B$121,2,FALSE)</f>
        <v>Transportation and Material Moving Occupations</v>
      </c>
      <c r="C751" s="77" t="str">
        <f t="shared" si="49"/>
        <v>53-0000 Transportation and Material Moving Occupations</v>
      </c>
      <c r="D751" s="77" t="str">
        <f t="shared" si="50"/>
        <v>53-7000</v>
      </c>
      <c r="E751" s="77" t="str">
        <f>VLOOKUP(D751,'[1]2- &amp; 3-digit SOC'!$A$1:$B$121,2,FALSE)</f>
        <v>Material Moving Workers</v>
      </c>
      <c r="F751" s="77" t="str">
        <f t="shared" si="51"/>
        <v>53-7000 Material Moving Workers</v>
      </c>
      <c r="G751" s="77" t="s">
        <v>2325</v>
      </c>
      <c r="H751" s="77" t="s">
        <v>2326</v>
      </c>
      <c r="I751" s="77" t="s">
        <v>2327</v>
      </c>
      <c r="J751" s="78" t="str">
        <f>CONCATENATE(H751, " (", R751, ")")</f>
        <v>Industrial Truck and Tractor Operators ($35,050)</v>
      </c>
      <c r="K751" s="70">
        <v>12.5315846829</v>
      </c>
      <c r="L751" s="70">
        <v>14.1900038274</v>
      </c>
      <c r="M751" s="70">
        <v>16.8510007376</v>
      </c>
      <c r="N751" s="70">
        <v>17.292815905299999</v>
      </c>
      <c r="O751" s="70">
        <v>19.718159671599999</v>
      </c>
      <c r="P751" s="70">
        <v>23.322204087399999</v>
      </c>
      <c r="Q751" s="71">
        <v>35050.081534299999</v>
      </c>
      <c r="R751" s="71" t="str">
        <f>TEXT(Q751, "$#,###")</f>
        <v>$35,050</v>
      </c>
      <c r="S751" s="68" t="s">
        <v>484</v>
      </c>
      <c r="T751" s="68" t="s">
        <v>8</v>
      </c>
      <c r="U751" s="68" t="s">
        <v>317</v>
      </c>
      <c r="V751" s="61">
        <v>23041.391759800001</v>
      </c>
      <c r="W751" s="61">
        <v>25932.130127600001</v>
      </c>
      <c r="X751" s="61">
        <f>W751-V751</f>
        <v>2890.7383678000006</v>
      </c>
      <c r="Y751" s="72">
        <f>X751/V751</f>
        <v>0.12545849651510341</v>
      </c>
      <c r="Z751" s="61">
        <v>25932.130127600001</v>
      </c>
      <c r="AA751" s="61">
        <v>27378.085521100002</v>
      </c>
      <c r="AB751" s="61">
        <f>AA751-Z751</f>
        <v>1445.9553935000004</v>
      </c>
      <c r="AC751" s="72">
        <f>AB751/Z751</f>
        <v>5.5759221721668202E-2</v>
      </c>
      <c r="AD751" s="61">
        <v>11906.7888179</v>
      </c>
      <c r="AE751" s="61">
        <v>2976.6972044700001</v>
      </c>
      <c r="AF751" s="61">
        <v>7711.6146163399999</v>
      </c>
      <c r="AG751" s="61">
        <v>2570.5382054500001</v>
      </c>
      <c r="AH751" s="62">
        <v>9.7000000000000003E-2</v>
      </c>
      <c r="AI751" s="61">
        <v>25099.947827700002</v>
      </c>
      <c r="AJ751" s="61">
        <v>23648.361032600002</v>
      </c>
      <c r="AK751" s="62">
        <f>AJ751/AI751</f>
        <v>0.9421677365600718</v>
      </c>
      <c r="AL751" s="73">
        <v>119.5</v>
      </c>
      <c r="AM751" s="74">
        <v>1.5729359999999999</v>
      </c>
      <c r="AN751" s="74">
        <v>1.5707819999999999</v>
      </c>
      <c r="AO751" s="75">
        <v>2.62560234757E-3</v>
      </c>
      <c r="AP751" s="75">
        <v>3.5110919387999998E-2</v>
      </c>
      <c r="AQ751" s="75">
        <v>6.2981624850100004E-2</v>
      </c>
      <c r="AR751" s="75">
        <v>0.27811455694600001</v>
      </c>
      <c r="AS751" s="75">
        <v>0.24327073347200001</v>
      </c>
      <c r="AT751" s="75">
        <v>0.21397817348199999</v>
      </c>
      <c r="AU751" s="75">
        <v>0.138615834124</v>
      </c>
      <c r="AV751" s="75">
        <v>2.5302555391000001E-2</v>
      </c>
      <c r="AW751" s="61">
        <v>0</v>
      </c>
      <c r="AX751" s="61">
        <v>0</v>
      </c>
      <c r="AY751" s="61">
        <v>0</v>
      </c>
      <c r="AZ751" s="61">
        <v>0</v>
      </c>
      <c r="BA751" s="61">
        <v>0</v>
      </c>
      <c r="BB751" s="61">
        <f>SUM(AW751:BA751)</f>
        <v>0</v>
      </c>
      <c r="BC751" s="61">
        <f>BA751-AW751</f>
        <v>0</v>
      </c>
      <c r="BD751" s="62">
        <v>0</v>
      </c>
      <c r="BE751" s="67">
        <f>IF(K751&lt;BE$6,1,0)</f>
        <v>1</v>
      </c>
      <c r="BF751" s="67">
        <f>+IF(AND(K751&gt;=BF$5,K751&lt;BF$6),1,0)</f>
        <v>0</v>
      </c>
      <c r="BG751" s="67">
        <f>+IF(AND(K751&gt;=BG$5,K751&lt;BG$6),1,0)</f>
        <v>0</v>
      </c>
      <c r="BH751" s="67">
        <f>+IF(AND(K751&gt;=BH$5,K751&lt;BH$6),1,0)</f>
        <v>0</v>
      </c>
      <c r="BI751" s="67">
        <f>+IF(K751&gt;=BI$6,1,0)</f>
        <v>0</v>
      </c>
      <c r="BJ751" s="67">
        <f>IF(M751&lt;BJ$6,1,0)</f>
        <v>0</v>
      </c>
      <c r="BK751" s="67">
        <f>+IF(AND(M751&gt;=BK$5,M751&lt;BK$6),1,0)</f>
        <v>1</v>
      </c>
      <c r="BL751" s="67">
        <f>+IF(AND(M751&gt;=BL$5,M751&lt;BL$6),1,0)</f>
        <v>0</v>
      </c>
      <c r="BM751" s="67">
        <f>+IF(AND(M751&gt;=BM$5,M751&lt;BM$6),1,0)</f>
        <v>0</v>
      </c>
      <c r="BN751" s="67">
        <f>+IF(M751&gt;=BN$6,1,0)</f>
        <v>0</v>
      </c>
      <c r="BO751" s="67" t="str">
        <f>+IF(M751&gt;=BO$6,"YES","NO")</f>
        <v>NO</v>
      </c>
      <c r="BP751" s="67" t="str">
        <f>+IF(K751&gt;=BP$6,"YES","NO")</f>
        <v>NO</v>
      </c>
      <c r="BQ751" s="67" t="str">
        <f>+IF(ISERROR(VLOOKUP(E751,'[1]Hi Tech List (2020)'!$A$2:$B$84,1,FALSE)),"NO","YES")</f>
        <v>NO</v>
      </c>
      <c r="BR751" s="67" t="str">
        <f>IF(AL751&gt;=BR$6,"YES","NO")</f>
        <v>YES</v>
      </c>
      <c r="BS751" s="67" t="str">
        <f>IF(AB751&gt;BS$6,"YES","NO")</f>
        <v>YES</v>
      </c>
      <c r="BT751" s="67" t="str">
        <f>IF(AC751&gt;BT$6,"YES","NO")</f>
        <v>NO</v>
      </c>
      <c r="BU751" s="67" t="str">
        <f>IF(AD751&gt;BU$6,"YES","NO")</f>
        <v>YES</v>
      </c>
      <c r="BV751" s="67" t="str">
        <f>IF(OR(BS751="YES",BT751="YES",BU751="YES"),"YES","NO")</f>
        <v>YES</v>
      </c>
      <c r="BW751" s="67" t="str">
        <f>+IF(BE751=1,BE$8,IF(BF751=1,BF$8,IF(BG751=1,BG$8,IF(BH751=1,BH$8,BI$8))))</f>
        <v>&lt;$15</v>
      </c>
      <c r="BX751" s="67" t="str">
        <f>+IF(BJ751=1,BJ$8,IF(BK751=1,BK$8,IF(BL751=1,BL$8,IF(BM751=1,BM$8,BN$8))))</f>
        <v>$15-20</v>
      </c>
    </row>
    <row r="752" spans="1:76" hidden="1" x14ac:dyDescent="0.2">
      <c r="A752" s="77" t="str">
        <f t="shared" si="48"/>
        <v>53-0000</v>
      </c>
      <c r="B752" s="77" t="str">
        <f>VLOOKUP(A752,'[1]2- &amp; 3-digit SOC'!$A$1:$B$121,2,FALSE)</f>
        <v>Transportation and Material Moving Occupations</v>
      </c>
      <c r="C752" s="77" t="str">
        <f t="shared" si="49"/>
        <v>53-0000 Transportation and Material Moving Occupations</v>
      </c>
      <c r="D752" s="77" t="str">
        <f t="shared" si="50"/>
        <v>53-7000</v>
      </c>
      <c r="E752" s="77" t="str">
        <f>VLOOKUP(D752,'[1]2- &amp; 3-digit SOC'!$A$1:$B$121,2,FALSE)</f>
        <v>Material Moving Workers</v>
      </c>
      <c r="F752" s="77" t="str">
        <f t="shared" si="51"/>
        <v>53-7000 Material Moving Workers</v>
      </c>
      <c r="G752" s="77" t="s">
        <v>2328</v>
      </c>
      <c r="H752" s="77" t="s">
        <v>2329</v>
      </c>
      <c r="I752" s="77" t="s">
        <v>2330</v>
      </c>
      <c r="J752" s="78" t="str">
        <f>CONCATENATE(H752, " (", R752, ")")</f>
        <v>Cleaners of Vehicles and Equipment ($24,424)</v>
      </c>
      <c r="K752" s="70">
        <v>8.2548590383300002</v>
      </c>
      <c r="L752" s="70">
        <v>9.4763464299700004</v>
      </c>
      <c r="M752" s="70">
        <v>11.7421424827</v>
      </c>
      <c r="N752" s="70">
        <v>13.1860466801</v>
      </c>
      <c r="O752" s="70">
        <v>15.026599854100001</v>
      </c>
      <c r="P752" s="70">
        <v>19.917763104799999</v>
      </c>
      <c r="Q752" s="71">
        <v>24423.656364099999</v>
      </c>
      <c r="R752" s="71" t="str">
        <f>TEXT(Q752, "$#,###")</f>
        <v>$24,424</v>
      </c>
      <c r="S752" s="68" t="s">
        <v>484</v>
      </c>
      <c r="T752" s="68" t="s">
        <v>8</v>
      </c>
      <c r="U752" s="68" t="s">
        <v>317</v>
      </c>
      <c r="V752" s="61">
        <v>11961.245653100001</v>
      </c>
      <c r="W752" s="61">
        <v>12102.073116</v>
      </c>
      <c r="X752" s="61">
        <f>W752-V752</f>
        <v>140.82746289999886</v>
      </c>
      <c r="Y752" s="72">
        <f>X752/V752</f>
        <v>1.1773645235979294E-2</v>
      </c>
      <c r="Z752" s="61">
        <v>12102.073116</v>
      </c>
      <c r="AA752" s="61">
        <v>12498.5268337</v>
      </c>
      <c r="AB752" s="61">
        <f>AA752-Z752</f>
        <v>396.4537177000002</v>
      </c>
      <c r="AC752" s="72">
        <f>AB752/Z752</f>
        <v>3.2759157369149729E-2</v>
      </c>
      <c r="AD752" s="61">
        <v>6694.3611996700001</v>
      </c>
      <c r="AE752" s="61">
        <v>1673.59029992</v>
      </c>
      <c r="AF752" s="61">
        <v>4629.79295551</v>
      </c>
      <c r="AG752" s="61">
        <v>1543.2643184999999</v>
      </c>
      <c r="AH752" s="62">
        <v>0.126</v>
      </c>
      <c r="AI752" s="61">
        <v>11919.5889475</v>
      </c>
      <c r="AJ752" s="61">
        <v>10391.514139000001</v>
      </c>
      <c r="AK752" s="62">
        <f>AJ752/AI752</f>
        <v>0.87180138382032912</v>
      </c>
      <c r="AL752" s="73">
        <v>123.7</v>
      </c>
      <c r="AM752" s="74">
        <v>1.17946</v>
      </c>
      <c r="AN752" s="74">
        <v>1.1664840000000001</v>
      </c>
      <c r="AO752" s="75">
        <v>4.2915697803000002E-2</v>
      </c>
      <c r="AP752" s="75">
        <v>9.8099068154899993E-2</v>
      </c>
      <c r="AQ752" s="75">
        <v>9.41754702158E-2</v>
      </c>
      <c r="AR752" s="75">
        <v>0.24418388395000001</v>
      </c>
      <c r="AS752" s="75">
        <v>0.19670187490800001</v>
      </c>
      <c r="AT752" s="75">
        <v>0.161848406148</v>
      </c>
      <c r="AU752" s="75">
        <v>0.114310278343</v>
      </c>
      <c r="AV752" s="75">
        <v>4.7765320477899997E-2</v>
      </c>
      <c r="AW752" s="61">
        <v>0</v>
      </c>
      <c r="AX752" s="61">
        <v>0</v>
      </c>
      <c r="AY752" s="61">
        <v>0</v>
      </c>
      <c r="AZ752" s="61">
        <v>0</v>
      </c>
      <c r="BA752" s="61">
        <v>0</v>
      </c>
      <c r="BB752" s="61">
        <f>SUM(AW752:BA752)</f>
        <v>0</v>
      </c>
      <c r="BC752" s="61">
        <f>BA752-AW752</f>
        <v>0</v>
      </c>
      <c r="BD752" s="62">
        <v>0</v>
      </c>
      <c r="BE752" s="67">
        <f>IF(K752&lt;BE$6,1,0)</f>
        <v>1</v>
      </c>
      <c r="BF752" s="67">
        <f>+IF(AND(K752&gt;=BF$5,K752&lt;BF$6),1,0)</f>
        <v>0</v>
      </c>
      <c r="BG752" s="67">
        <f>+IF(AND(K752&gt;=BG$5,K752&lt;BG$6),1,0)</f>
        <v>0</v>
      </c>
      <c r="BH752" s="67">
        <f>+IF(AND(K752&gt;=BH$5,K752&lt;BH$6),1,0)</f>
        <v>0</v>
      </c>
      <c r="BI752" s="67">
        <f>+IF(K752&gt;=BI$6,1,0)</f>
        <v>0</v>
      </c>
      <c r="BJ752" s="67">
        <f>IF(M752&lt;BJ$6,1,0)</f>
        <v>1</v>
      </c>
      <c r="BK752" s="67">
        <f>+IF(AND(M752&gt;=BK$5,M752&lt;BK$6),1,0)</f>
        <v>0</v>
      </c>
      <c r="BL752" s="67">
        <f>+IF(AND(M752&gt;=BL$5,M752&lt;BL$6),1,0)</f>
        <v>0</v>
      </c>
      <c r="BM752" s="67">
        <f>+IF(AND(M752&gt;=BM$5,M752&lt;BM$6),1,0)</f>
        <v>0</v>
      </c>
      <c r="BN752" s="67">
        <f>+IF(M752&gt;=BN$6,1,0)</f>
        <v>0</v>
      </c>
      <c r="BO752" s="67" t="str">
        <f>+IF(M752&gt;=BO$6,"YES","NO")</f>
        <v>NO</v>
      </c>
      <c r="BP752" s="67" t="str">
        <f>+IF(K752&gt;=BP$6,"YES","NO")</f>
        <v>NO</v>
      </c>
      <c r="BQ752" s="67" t="str">
        <f>+IF(ISERROR(VLOOKUP(E752,'[1]Hi Tech List (2020)'!$A$2:$B$84,1,FALSE)),"NO","YES")</f>
        <v>NO</v>
      </c>
      <c r="BR752" s="67" t="str">
        <f>IF(AL752&gt;=BR$6,"YES","NO")</f>
        <v>YES</v>
      </c>
      <c r="BS752" s="67" t="str">
        <f>IF(AB752&gt;BS$6,"YES","NO")</f>
        <v>YES</v>
      </c>
      <c r="BT752" s="67" t="str">
        <f>IF(AC752&gt;BT$6,"YES","NO")</f>
        <v>NO</v>
      </c>
      <c r="BU752" s="67" t="str">
        <f>IF(AD752&gt;BU$6,"YES","NO")</f>
        <v>YES</v>
      </c>
      <c r="BV752" s="67" t="str">
        <f>IF(OR(BS752="YES",BT752="YES",BU752="YES"),"YES","NO")</f>
        <v>YES</v>
      </c>
      <c r="BW752" s="67" t="str">
        <f>+IF(BE752=1,BE$8,IF(BF752=1,BF$8,IF(BG752=1,BG$8,IF(BH752=1,BH$8,BI$8))))</f>
        <v>&lt;$15</v>
      </c>
      <c r="BX752" s="67" t="str">
        <f>+IF(BJ752=1,BJ$8,IF(BK752=1,BK$8,IF(BL752=1,BL$8,IF(BM752=1,BM$8,BN$8))))</f>
        <v>&lt;$15</v>
      </c>
    </row>
    <row r="753" spans="1:76" ht="25.5" hidden="1" x14ac:dyDescent="0.2">
      <c r="A753" s="77" t="str">
        <f t="shared" si="48"/>
        <v>53-0000</v>
      </c>
      <c r="B753" s="77" t="str">
        <f>VLOOKUP(A753,'[1]2- &amp; 3-digit SOC'!$A$1:$B$121,2,FALSE)</f>
        <v>Transportation and Material Moving Occupations</v>
      </c>
      <c r="C753" s="77" t="str">
        <f t="shared" si="49"/>
        <v>53-0000 Transportation and Material Moving Occupations</v>
      </c>
      <c r="D753" s="77" t="str">
        <f t="shared" si="50"/>
        <v>53-7000</v>
      </c>
      <c r="E753" s="77" t="str">
        <f>VLOOKUP(D753,'[1]2- &amp; 3-digit SOC'!$A$1:$B$121,2,FALSE)</f>
        <v>Material Moving Workers</v>
      </c>
      <c r="F753" s="77" t="str">
        <f t="shared" si="51"/>
        <v>53-7000 Material Moving Workers</v>
      </c>
      <c r="G753" s="77" t="s">
        <v>2331</v>
      </c>
      <c r="H753" s="77" t="s">
        <v>2332</v>
      </c>
      <c r="I753" s="77" t="s">
        <v>2333</v>
      </c>
      <c r="J753" s="78" t="str">
        <f>CONCATENATE(H753, " (", R753, ")")</f>
        <v>Laborers and Freight, Stock, and Material Movers, Hand ($29,829)</v>
      </c>
      <c r="K753" s="70">
        <v>10.1091076023</v>
      </c>
      <c r="L753" s="70">
        <v>11.5091873301</v>
      </c>
      <c r="M753" s="70">
        <v>14.3408795505</v>
      </c>
      <c r="N753" s="70">
        <v>16.97600722</v>
      </c>
      <c r="O753" s="70">
        <v>19.064549337100001</v>
      </c>
      <c r="P753" s="70">
        <v>32.858175660299999</v>
      </c>
      <c r="Q753" s="71">
        <v>29829.029465</v>
      </c>
      <c r="R753" s="71" t="str">
        <f>TEXT(Q753, "$#,###")</f>
        <v>$29,829</v>
      </c>
      <c r="S753" s="68" t="s">
        <v>484</v>
      </c>
      <c r="T753" s="68" t="s">
        <v>8</v>
      </c>
      <c r="U753" s="68" t="s">
        <v>317</v>
      </c>
      <c r="V753" s="61">
        <v>81164.227947599997</v>
      </c>
      <c r="W753" s="61">
        <v>85445.110444000005</v>
      </c>
      <c r="X753" s="61">
        <f>W753-V753</f>
        <v>4280.8824964000087</v>
      </c>
      <c r="Y753" s="72">
        <f>X753/V753</f>
        <v>5.2743463526367385E-2</v>
      </c>
      <c r="Z753" s="61">
        <v>85445.110444000005</v>
      </c>
      <c r="AA753" s="61">
        <v>90372.801923100007</v>
      </c>
      <c r="AB753" s="61">
        <f>AA753-Z753</f>
        <v>4927.6914791000017</v>
      </c>
      <c r="AC753" s="72">
        <f>AB753/Z753</f>
        <v>5.7670842175686209E-2</v>
      </c>
      <c r="AD753" s="61">
        <v>48166.662084199997</v>
      </c>
      <c r="AE753" s="61">
        <v>12041.665521000001</v>
      </c>
      <c r="AF753" s="61">
        <v>31687.418222</v>
      </c>
      <c r="AG753" s="61">
        <v>10562.472740699999</v>
      </c>
      <c r="AH753" s="62">
        <v>0.121</v>
      </c>
      <c r="AI753" s="61">
        <v>82980.513210100005</v>
      </c>
      <c r="AJ753" s="61">
        <v>111562.654586</v>
      </c>
      <c r="AK753" s="63">
        <f>AJ753/AI753</f>
        <v>1.3444440178808283</v>
      </c>
      <c r="AL753" s="73">
        <v>117.2</v>
      </c>
      <c r="AM753" s="74">
        <v>1.1207199999999999</v>
      </c>
      <c r="AN753" s="74">
        <v>1.1254630000000001</v>
      </c>
      <c r="AO753" s="75">
        <v>2.3167816940099999E-2</v>
      </c>
      <c r="AP753" s="75">
        <v>8.4396642712200001E-2</v>
      </c>
      <c r="AQ753" s="75">
        <v>8.9446689823399997E-2</v>
      </c>
      <c r="AR753" s="75">
        <v>0.25644269596000002</v>
      </c>
      <c r="AS753" s="75">
        <v>0.200903652219</v>
      </c>
      <c r="AT753" s="75">
        <v>0.18067678843500001</v>
      </c>
      <c r="AU753" s="75">
        <v>0.12753534976600001</v>
      </c>
      <c r="AV753" s="75">
        <v>3.7430364144599999E-2</v>
      </c>
      <c r="AW753" s="61">
        <v>0</v>
      </c>
      <c r="AX753" s="61">
        <v>0</v>
      </c>
      <c r="AY753" s="61">
        <v>0</v>
      </c>
      <c r="AZ753" s="61">
        <v>0</v>
      </c>
      <c r="BA753" s="61">
        <v>0</v>
      </c>
      <c r="BB753" s="61">
        <f>SUM(AW753:BA753)</f>
        <v>0</v>
      </c>
      <c r="BC753" s="61">
        <f>BA753-AW753</f>
        <v>0</v>
      </c>
      <c r="BD753" s="62">
        <v>0</v>
      </c>
      <c r="BE753" s="67">
        <f>IF(K753&lt;BE$6,1,0)</f>
        <v>1</v>
      </c>
      <c r="BF753" s="67">
        <f>+IF(AND(K753&gt;=BF$5,K753&lt;BF$6),1,0)</f>
        <v>0</v>
      </c>
      <c r="BG753" s="67">
        <f>+IF(AND(K753&gt;=BG$5,K753&lt;BG$6),1,0)</f>
        <v>0</v>
      </c>
      <c r="BH753" s="67">
        <f>+IF(AND(K753&gt;=BH$5,K753&lt;BH$6),1,0)</f>
        <v>0</v>
      </c>
      <c r="BI753" s="67">
        <f>+IF(K753&gt;=BI$6,1,0)</f>
        <v>0</v>
      </c>
      <c r="BJ753" s="67">
        <f>IF(M753&lt;BJ$6,1,0)</f>
        <v>1</v>
      </c>
      <c r="BK753" s="67">
        <f>+IF(AND(M753&gt;=BK$5,M753&lt;BK$6),1,0)</f>
        <v>0</v>
      </c>
      <c r="BL753" s="67">
        <f>+IF(AND(M753&gt;=BL$5,M753&lt;BL$6),1,0)</f>
        <v>0</v>
      </c>
      <c r="BM753" s="67">
        <f>+IF(AND(M753&gt;=BM$5,M753&lt;BM$6),1,0)</f>
        <v>0</v>
      </c>
      <c r="BN753" s="67">
        <f>+IF(M753&gt;=BN$6,1,0)</f>
        <v>0</v>
      </c>
      <c r="BO753" s="67" t="str">
        <f>+IF(M753&gt;=BO$6,"YES","NO")</f>
        <v>NO</v>
      </c>
      <c r="BP753" s="67" t="str">
        <f>+IF(K753&gt;=BP$6,"YES","NO")</f>
        <v>NO</v>
      </c>
      <c r="BQ753" s="67" t="str">
        <f>+IF(ISERROR(VLOOKUP(E753,'[1]Hi Tech List (2020)'!$A$2:$B$84,1,FALSE)),"NO","YES")</f>
        <v>NO</v>
      </c>
      <c r="BR753" s="67" t="str">
        <f>IF(AL753&gt;=BR$6,"YES","NO")</f>
        <v>YES</v>
      </c>
      <c r="BS753" s="67" t="str">
        <f>IF(AB753&gt;BS$6,"YES","NO")</f>
        <v>YES</v>
      </c>
      <c r="BT753" s="67" t="str">
        <f>IF(AC753&gt;BT$6,"YES","NO")</f>
        <v>NO</v>
      </c>
      <c r="BU753" s="67" t="str">
        <f>IF(AD753&gt;BU$6,"YES","NO")</f>
        <v>YES</v>
      </c>
      <c r="BV753" s="67" t="str">
        <f>IF(OR(BS753="YES",BT753="YES",BU753="YES"),"YES","NO")</f>
        <v>YES</v>
      </c>
      <c r="BW753" s="67" t="str">
        <f>+IF(BE753=1,BE$8,IF(BF753=1,BF$8,IF(BG753=1,BG$8,IF(BH753=1,BH$8,BI$8))))</f>
        <v>&lt;$15</v>
      </c>
      <c r="BX753" s="67" t="str">
        <f>+IF(BJ753=1,BJ$8,IF(BK753=1,BK$8,IF(BL753=1,BL$8,IF(BM753=1,BM$8,BN$8))))</f>
        <v>&lt;$15</v>
      </c>
    </row>
    <row r="754" spans="1:76" hidden="1" x14ac:dyDescent="0.2">
      <c r="A754" s="77" t="str">
        <f t="shared" si="48"/>
        <v>53-0000</v>
      </c>
      <c r="B754" s="77" t="str">
        <f>VLOOKUP(A754,'[1]2- &amp; 3-digit SOC'!$A$1:$B$121,2,FALSE)</f>
        <v>Transportation and Material Moving Occupations</v>
      </c>
      <c r="C754" s="77" t="str">
        <f t="shared" si="49"/>
        <v>53-0000 Transportation and Material Moving Occupations</v>
      </c>
      <c r="D754" s="77" t="str">
        <f t="shared" si="50"/>
        <v>53-7000</v>
      </c>
      <c r="E754" s="77" t="str">
        <f>VLOOKUP(D754,'[1]2- &amp; 3-digit SOC'!$A$1:$B$121,2,FALSE)</f>
        <v>Material Moving Workers</v>
      </c>
      <c r="F754" s="77" t="str">
        <f t="shared" si="51"/>
        <v>53-7000 Material Moving Workers</v>
      </c>
      <c r="G754" s="77" t="s">
        <v>2334</v>
      </c>
      <c r="H754" s="77" t="s">
        <v>2335</v>
      </c>
      <c r="I754" s="77" t="s">
        <v>2336</v>
      </c>
      <c r="J754" s="78" t="str">
        <f>CONCATENATE(H754, " (", R754, ")")</f>
        <v>Machine Feeders and Offbearers ($32,140)</v>
      </c>
      <c r="K754" s="70">
        <v>10.788246258399999</v>
      </c>
      <c r="L754" s="70">
        <v>12.504566755200001</v>
      </c>
      <c r="M754" s="70">
        <v>15.4520424404</v>
      </c>
      <c r="N754" s="70">
        <v>15.9744939204</v>
      </c>
      <c r="O754" s="70">
        <v>18.464695516799999</v>
      </c>
      <c r="P754" s="70">
        <v>22.615359225700001</v>
      </c>
      <c r="Q754" s="71">
        <v>32140.248276099999</v>
      </c>
      <c r="R754" s="71" t="str">
        <f>TEXT(Q754, "$#,###")</f>
        <v>$32,140</v>
      </c>
      <c r="S754" s="68" t="s">
        <v>484</v>
      </c>
      <c r="T754" s="68" t="s">
        <v>8</v>
      </c>
      <c r="U754" s="68" t="s">
        <v>317</v>
      </c>
      <c r="V754" s="61">
        <v>1575.2117054400001</v>
      </c>
      <c r="W754" s="61">
        <v>1786.8674671700001</v>
      </c>
      <c r="X754" s="61">
        <f>W754-V754</f>
        <v>211.65576172999999</v>
      </c>
      <c r="Y754" s="72">
        <f>X754/V754</f>
        <v>0.13436654958761793</v>
      </c>
      <c r="Z754" s="61">
        <v>1786.8674671700001</v>
      </c>
      <c r="AA754" s="61">
        <v>1873.75665426</v>
      </c>
      <c r="AB754" s="61">
        <f>AA754-Z754</f>
        <v>86.88918708999995</v>
      </c>
      <c r="AC754" s="72">
        <f>AB754/Z754</f>
        <v>4.8626542643150285E-2</v>
      </c>
      <c r="AD754" s="61">
        <v>913.25112463100004</v>
      </c>
      <c r="AE754" s="61">
        <v>228.31278115800001</v>
      </c>
      <c r="AF754" s="61">
        <v>611.84179068000003</v>
      </c>
      <c r="AG754" s="61">
        <v>203.94726356000001</v>
      </c>
      <c r="AH754" s="62">
        <v>0.112</v>
      </c>
      <c r="AI754" s="61">
        <v>1738.13417744</v>
      </c>
      <c r="AJ754" s="61">
        <v>1496.11369588</v>
      </c>
      <c r="AK754" s="62">
        <f>AJ754/AI754</f>
        <v>0.86075845886854474</v>
      </c>
      <c r="AL754" s="73">
        <v>119.3</v>
      </c>
      <c r="AM754" s="74">
        <v>1.0240279999999999</v>
      </c>
      <c r="AN754" s="74">
        <v>1.036151</v>
      </c>
      <c r="AO754" s="75">
        <v>2.6777263784099999E-2</v>
      </c>
      <c r="AP754" s="75">
        <v>4.7718938470900002E-2</v>
      </c>
      <c r="AQ754" s="75">
        <v>7.46790039919E-2</v>
      </c>
      <c r="AR754" s="75">
        <v>0.208633758365</v>
      </c>
      <c r="AS754" s="75">
        <v>0.21972932269000001</v>
      </c>
      <c r="AT754" s="75">
        <v>0.186393508997</v>
      </c>
      <c r="AU754" s="75">
        <v>0.169279338606</v>
      </c>
      <c r="AV754" s="75">
        <v>6.6788865094899993E-2</v>
      </c>
      <c r="AW754" s="61">
        <v>0</v>
      </c>
      <c r="AX754" s="61">
        <v>0</v>
      </c>
      <c r="AY754" s="61">
        <v>0</v>
      </c>
      <c r="AZ754" s="61">
        <v>0</v>
      </c>
      <c r="BA754" s="61">
        <v>0</v>
      </c>
      <c r="BB754" s="61">
        <f>SUM(AW754:BA754)</f>
        <v>0</v>
      </c>
      <c r="BC754" s="61">
        <f>BA754-AW754</f>
        <v>0</v>
      </c>
      <c r="BD754" s="62">
        <v>0</v>
      </c>
      <c r="BE754" s="67">
        <f>IF(K754&lt;BE$6,1,0)</f>
        <v>1</v>
      </c>
      <c r="BF754" s="67">
        <f>+IF(AND(K754&gt;=BF$5,K754&lt;BF$6),1,0)</f>
        <v>0</v>
      </c>
      <c r="BG754" s="67">
        <f>+IF(AND(K754&gt;=BG$5,K754&lt;BG$6),1,0)</f>
        <v>0</v>
      </c>
      <c r="BH754" s="67">
        <f>+IF(AND(K754&gt;=BH$5,K754&lt;BH$6),1,0)</f>
        <v>0</v>
      </c>
      <c r="BI754" s="67">
        <f>+IF(K754&gt;=BI$6,1,0)</f>
        <v>0</v>
      </c>
      <c r="BJ754" s="67">
        <f>IF(M754&lt;BJ$6,1,0)</f>
        <v>0</v>
      </c>
      <c r="BK754" s="67">
        <f>+IF(AND(M754&gt;=BK$5,M754&lt;BK$6),1,0)</f>
        <v>1</v>
      </c>
      <c r="BL754" s="67">
        <f>+IF(AND(M754&gt;=BL$5,M754&lt;BL$6),1,0)</f>
        <v>0</v>
      </c>
      <c r="BM754" s="67">
        <f>+IF(AND(M754&gt;=BM$5,M754&lt;BM$6),1,0)</f>
        <v>0</v>
      </c>
      <c r="BN754" s="67">
        <f>+IF(M754&gt;=BN$6,1,0)</f>
        <v>0</v>
      </c>
      <c r="BO754" s="67" t="str">
        <f>+IF(M754&gt;=BO$6,"YES","NO")</f>
        <v>NO</v>
      </c>
      <c r="BP754" s="67" t="str">
        <f>+IF(K754&gt;=BP$6,"YES","NO")</f>
        <v>NO</v>
      </c>
      <c r="BQ754" s="67" t="str">
        <f>+IF(ISERROR(VLOOKUP(E754,'[1]Hi Tech List (2020)'!$A$2:$B$84,1,FALSE)),"NO","YES")</f>
        <v>NO</v>
      </c>
      <c r="BR754" s="67" t="str">
        <f>IF(AL754&gt;=BR$6,"YES","NO")</f>
        <v>YES</v>
      </c>
      <c r="BS754" s="67" t="str">
        <f>IF(AB754&gt;BS$6,"YES","NO")</f>
        <v>NO</v>
      </c>
      <c r="BT754" s="67" t="str">
        <f>IF(AC754&gt;BT$6,"YES","NO")</f>
        <v>NO</v>
      </c>
      <c r="BU754" s="67" t="str">
        <f>IF(AD754&gt;BU$6,"YES","NO")</f>
        <v>YES</v>
      </c>
      <c r="BV754" s="67" t="str">
        <f>IF(OR(BS754="YES",BT754="YES",BU754="YES"),"YES","NO")</f>
        <v>YES</v>
      </c>
      <c r="BW754" s="67" t="str">
        <f>+IF(BE754=1,BE$8,IF(BF754=1,BF$8,IF(BG754=1,BG$8,IF(BH754=1,BH$8,BI$8))))</f>
        <v>&lt;$15</v>
      </c>
      <c r="BX754" s="67" t="str">
        <f>+IF(BJ754=1,BJ$8,IF(BK754=1,BK$8,IF(BL754=1,BL$8,IF(BM754=1,BM$8,BN$8))))</f>
        <v>$15-20</v>
      </c>
    </row>
    <row r="755" spans="1:76" hidden="1" x14ac:dyDescent="0.2">
      <c r="A755" s="77" t="str">
        <f t="shared" si="48"/>
        <v>53-0000</v>
      </c>
      <c r="B755" s="77" t="str">
        <f>VLOOKUP(A755,'[1]2- &amp; 3-digit SOC'!$A$1:$B$121,2,FALSE)</f>
        <v>Transportation and Material Moving Occupations</v>
      </c>
      <c r="C755" s="77" t="str">
        <f t="shared" si="49"/>
        <v>53-0000 Transportation and Material Moving Occupations</v>
      </c>
      <c r="D755" s="77" t="str">
        <f t="shared" si="50"/>
        <v>53-7000</v>
      </c>
      <c r="E755" s="77" t="str">
        <f>VLOOKUP(D755,'[1]2- &amp; 3-digit SOC'!$A$1:$B$121,2,FALSE)</f>
        <v>Material Moving Workers</v>
      </c>
      <c r="F755" s="77" t="str">
        <f t="shared" si="51"/>
        <v>53-7000 Material Moving Workers</v>
      </c>
      <c r="G755" s="77" t="s">
        <v>2337</v>
      </c>
      <c r="H755" s="77" t="s">
        <v>2338</v>
      </c>
      <c r="I755" s="77" t="s">
        <v>2339</v>
      </c>
      <c r="J755" s="78" t="str">
        <f>CONCATENATE(H755, " (", R755, ")")</f>
        <v>Packers and Packagers, Hand ($25,201)</v>
      </c>
      <c r="K755" s="70">
        <v>8.2297918436399993</v>
      </c>
      <c r="L755" s="70">
        <v>9.4041320194499995</v>
      </c>
      <c r="M755" s="70">
        <v>12.1158005136</v>
      </c>
      <c r="N755" s="70">
        <v>12.9758569836</v>
      </c>
      <c r="O755" s="70">
        <v>15.2303163829</v>
      </c>
      <c r="P755" s="70">
        <v>18.4626660343</v>
      </c>
      <c r="Q755" s="71">
        <v>25200.865068300001</v>
      </c>
      <c r="R755" s="71" t="str">
        <f>TEXT(Q755, "$#,###")</f>
        <v>$25,201</v>
      </c>
      <c r="S755" s="68" t="s">
        <v>484</v>
      </c>
      <c r="T755" s="68" t="s">
        <v>8</v>
      </c>
      <c r="U755" s="68" t="s">
        <v>317</v>
      </c>
      <c r="V755" s="61">
        <v>13493.348554599999</v>
      </c>
      <c r="W755" s="61">
        <v>13020.975850299999</v>
      </c>
      <c r="X755" s="61">
        <f>W755-V755</f>
        <v>-472.3727042999999</v>
      </c>
      <c r="Y755" s="72">
        <f>X755/V755</f>
        <v>-3.5007819029396078E-2</v>
      </c>
      <c r="Z755" s="61">
        <v>13020.975850299999</v>
      </c>
      <c r="AA755" s="61">
        <v>13441.3740848</v>
      </c>
      <c r="AB755" s="61">
        <f>AA755-Z755</f>
        <v>420.3982345000004</v>
      </c>
      <c r="AC755" s="72">
        <f>AB755/Z755</f>
        <v>3.2286231027017422E-2</v>
      </c>
      <c r="AD755" s="61">
        <v>7124.6432996800004</v>
      </c>
      <c r="AE755" s="61">
        <v>1781.1608249200001</v>
      </c>
      <c r="AF755" s="61">
        <v>4984.1374094100001</v>
      </c>
      <c r="AG755" s="61">
        <v>1661.37913647</v>
      </c>
      <c r="AH755" s="62">
        <v>0.126</v>
      </c>
      <c r="AI755" s="61">
        <v>12773.417988699999</v>
      </c>
      <c r="AJ755" s="61">
        <v>20502.427493300002</v>
      </c>
      <c r="AK755" s="62">
        <f>AJ755/AI755</f>
        <v>1.6050854604020215</v>
      </c>
      <c r="AL755" s="73">
        <v>123.1</v>
      </c>
      <c r="AM755" s="74">
        <v>0.812504</v>
      </c>
      <c r="AN755" s="74">
        <v>0.81894999999999996</v>
      </c>
      <c r="AO755" s="75">
        <v>1.8821451395200001E-2</v>
      </c>
      <c r="AP755" s="75">
        <v>6.7375286896999995E-2</v>
      </c>
      <c r="AQ755" s="75">
        <v>7.8745828074400004E-2</v>
      </c>
      <c r="AR755" s="75">
        <v>0.23950198499799999</v>
      </c>
      <c r="AS755" s="75">
        <v>0.226981532737</v>
      </c>
      <c r="AT755" s="75">
        <v>0.19435643682000001</v>
      </c>
      <c r="AU755" s="75">
        <v>0.126480969321</v>
      </c>
      <c r="AV755" s="75">
        <v>4.7736509756899997E-2</v>
      </c>
      <c r="AW755" s="61">
        <v>0</v>
      </c>
      <c r="AX755" s="61">
        <v>0</v>
      </c>
      <c r="AY755" s="61">
        <v>0</v>
      </c>
      <c r="AZ755" s="61">
        <v>0</v>
      </c>
      <c r="BA755" s="61">
        <v>0</v>
      </c>
      <c r="BB755" s="61">
        <f>SUM(AW755:BA755)</f>
        <v>0</v>
      </c>
      <c r="BC755" s="61">
        <f>BA755-AW755</f>
        <v>0</v>
      </c>
      <c r="BD755" s="62">
        <v>0</v>
      </c>
      <c r="BE755" s="67">
        <f>IF(K755&lt;BE$6,1,0)</f>
        <v>1</v>
      </c>
      <c r="BF755" s="67">
        <f>+IF(AND(K755&gt;=BF$5,K755&lt;BF$6),1,0)</f>
        <v>0</v>
      </c>
      <c r="BG755" s="67">
        <f>+IF(AND(K755&gt;=BG$5,K755&lt;BG$6),1,0)</f>
        <v>0</v>
      </c>
      <c r="BH755" s="67">
        <f>+IF(AND(K755&gt;=BH$5,K755&lt;BH$6),1,0)</f>
        <v>0</v>
      </c>
      <c r="BI755" s="67">
        <f>+IF(K755&gt;=BI$6,1,0)</f>
        <v>0</v>
      </c>
      <c r="BJ755" s="67">
        <f>IF(M755&lt;BJ$6,1,0)</f>
        <v>1</v>
      </c>
      <c r="BK755" s="67">
        <f>+IF(AND(M755&gt;=BK$5,M755&lt;BK$6),1,0)</f>
        <v>0</v>
      </c>
      <c r="BL755" s="67">
        <f>+IF(AND(M755&gt;=BL$5,M755&lt;BL$6),1,0)</f>
        <v>0</v>
      </c>
      <c r="BM755" s="67">
        <f>+IF(AND(M755&gt;=BM$5,M755&lt;BM$6),1,0)</f>
        <v>0</v>
      </c>
      <c r="BN755" s="67">
        <f>+IF(M755&gt;=BN$6,1,0)</f>
        <v>0</v>
      </c>
      <c r="BO755" s="67" t="str">
        <f>+IF(M755&gt;=BO$6,"YES","NO")</f>
        <v>NO</v>
      </c>
      <c r="BP755" s="67" t="str">
        <f>+IF(K755&gt;=BP$6,"YES","NO")</f>
        <v>NO</v>
      </c>
      <c r="BQ755" s="67" t="str">
        <f>+IF(ISERROR(VLOOKUP(E755,'[1]Hi Tech List (2020)'!$A$2:$B$84,1,FALSE)),"NO","YES")</f>
        <v>NO</v>
      </c>
      <c r="BR755" s="67" t="str">
        <f>IF(AL755&gt;=BR$6,"YES","NO")</f>
        <v>YES</v>
      </c>
      <c r="BS755" s="67" t="str">
        <f>IF(AB755&gt;BS$6,"YES","NO")</f>
        <v>YES</v>
      </c>
      <c r="BT755" s="67" t="str">
        <f>IF(AC755&gt;BT$6,"YES","NO")</f>
        <v>NO</v>
      </c>
      <c r="BU755" s="67" t="str">
        <f>IF(AD755&gt;BU$6,"YES","NO")</f>
        <v>YES</v>
      </c>
      <c r="BV755" s="67" t="str">
        <f>IF(OR(BS755="YES",BT755="YES",BU755="YES"),"YES","NO")</f>
        <v>YES</v>
      </c>
      <c r="BW755" s="67" t="str">
        <f>+IF(BE755=1,BE$8,IF(BF755=1,BF$8,IF(BG755=1,BG$8,IF(BH755=1,BH$8,BI$8))))</f>
        <v>&lt;$15</v>
      </c>
      <c r="BX755" s="67" t="str">
        <f>+IF(BJ755=1,BJ$8,IF(BK755=1,BK$8,IF(BL755=1,BL$8,IF(BM755=1,BM$8,BN$8))))</f>
        <v>&lt;$15</v>
      </c>
    </row>
    <row r="756" spans="1:76" hidden="1" x14ac:dyDescent="0.2">
      <c r="A756" s="77" t="str">
        <f t="shared" si="48"/>
        <v>53-0000</v>
      </c>
      <c r="B756" s="77" t="str">
        <f>VLOOKUP(A756,'[1]2- &amp; 3-digit SOC'!$A$1:$B$121,2,FALSE)</f>
        <v>Transportation and Material Moving Occupations</v>
      </c>
      <c r="C756" s="77" t="str">
        <f t="shared" si="49"/>
        <v>53-0000 Transportation and Material Moving Occupations</v>
      </c>
      <c r="D756" s="77" t="str">
        <f t="shared" si="50"/>
        <v>53-7000</v>
      </c>
      <c r="E756" s="77" t="str">
        <f>VLOOKUP(D756,'[1]2- &amp; 3-digit SOC'!$A$1:$B$121,2,FALSE)</f>
        <v>Material Moving Workers</v>
      </c>
      <c r="F756" s="77" t="str">
        <f t="shared" si="51"/>
        <v>53-7000 Material Moving Workers</v>
      </c>
      <c r="G756" s="77" t="s">
        <v>2340</v>
      </c>
      <c r="H756" s="77" t="s">
        <v>2341</v>
      </c>
      <c r="I756" s="77" t="s">
        <v>2342</v>
      </c>
      <c r="J756" s="78" t="str">
        <f>CONCATENATE(H756, " (", R756, ")")</f>
        <v>Stockers and Order Fillers ($28,041)</v>
      </c>
      <c r="K756" s="70">
        <v>10.053462459</v>
      </c>
      <c r="L756" s="70">
        <v>11.266350277900001</v>
      </c>
      <c r="M756" s="70">
        <v>13.481202555199999</v>
      </c>
      <c r="N756" s="70">
        <v>14.6563608031</v>
      </c>
      <c r="O756" s="70">
        <v>16.943603109400001</v>
      </c>
      <c r="P756" s="70">
        <v>21.427524007300001</v>
      </c>
      <c r="Q756" s="71">
        <v>28040.901314899998</v>
      </c>
      <c r="R756" s="71" t="str">
        <f>TEXT(Q756, "$#,###")</f>
        <v>$28,041</v>
      </c>
      <c r="S756" s="68" t="s">
        <v>307</v>
      </c>
      <c r="T756" s="68" t="s">
        <v>8</v>
      </c>
      <c r="U756" s="68" t="s">
        <v>317</v>
      </c>
      <c r="V756" s="61">
        <v>54503.551662700003</v>
      </c>
      <c r="W756" s="61">
        <v>59099.989868899997</v>
      </c>
      <c r="X756" s="61">
        <f>W756-V756</f>
        <v>4596.4382061999931</v>
      </c>
      <c r="Y756" s="72">
        <f>X756/V756</f>
        <v>8.4332819898516945E-2</v>
      </c>
      <c r="Z756" s="61">
        <v>59099.989868899997</v>
      </c>
      <c r="AA756" s="61">
        <v>61220.638083799997</v>
      </c>
      <c r="AB756" s="61">
        <f>AA756-Z756</f>
        <v>2120.6482149000003</v>
      </c>
      <c r="AC756" s="72">
        <f>AB756/Z756</f>
        <v>3.5882378653603497E-2</v>
      </c>
      <c r="AD756" s="61">
        <v>30833.413790800001</v>
      </c>
      <c r="AE756" s="61">
        <v>7708.3534477100002</v>
      </c>
      <c r="AF756" s="61">
        <v>21203.6442499</v>
      </c>
      <c r="AG756" s="61">
        <v>7067.88141662</v>
      </c>
      <c r="AH756" s="62">
        <v>0.11799999999999999</v>
      </c>
      <c r="AI756" s="61">
        <v>58030.317879800001</v>
      </c>
      <c r="AJ756" s="61">
        <v>49288.967470199997</v>
      </c>
      <c r="AK756" s="62">
        <f>AJ756/AI756</f>
        <v>0.84936580172270926</v>
      </c>
      <c r="AL756" s="73">
        <v>112.3</v>
      </c>
      <c r="AM756" s="74">
        <v>1.1089560000000001</v>
      </c>
      <c r="AN756" s="74">
        <v>1.110948</v>
      </c>
      <c r="AO756" s="75">
        <v>3.7833394394199998E-2</v>
      </c>
      <c r="AP756" s="75">
        <v>0.10198479991999999</v>
      </c>
      <c r="AQ756" s="75">
        <v>9.3179455501299996E-2</v>
      </c>
      <c r="AR756" s="75">
        <v>0.23015963003500001</v>
      </c>
      <c r="AS756" s="75">
        <v>0.178583454851</v>
      </c>
      <c r="AT756" s="75">
        <v>0.16625421091600001</v>
      </c>
      <c r="AU756" s="75">
        <v>0.13678900400499999</v>
      </c>
      <c r="AV756" s="75">
        <v>5.5216050377299999E-2</v>
      </c>
      <c r="AW756" s="61">
        <v>0</v>
      </c>
      <c r="AX756" s="61">
        <v>0</v>
      </c>
      <c r="AY756" s="61">
        <v>0</v>
      </c>
      <c r="AZ756" s="61">
        <v>0</v>
      </c>
      <c r="BA756" s="61">
        <v>0</v>
      </c>
      <c r="BB756" s="61">
        <f>SUM(AW756:BA756)</f>
        <v>0</v>
      </c>
      <c r="BC756" s="61">
        <f>BA756-AW756</f>
        <v>0</v>
      </c>
      <c r="BD756" s="62">
        <v>0</v>
      </c>
      <c r="BE756" s="67">
        <f>IF(K756&lt;BE$6,1,0)</f>
        <v>1</v>
      </c>
      <c r="BF756" s="67">
        <f>+IF(AND(K756&gt;=BF$5,K756&lt;BF$6),1,0)</f>
        <v>0</v>
      </c>
      <c r="BG756" s="67">
        <f>+IF(AND(K756&gt;=BG$5,K756&lt;BG$6),1,0)</f>
        <v>0</v>
      </c>
      <c r="BH756" s="67">
        <f>+IF(AND(K756&gt;=BH$5,K756&lt;BH$6),1,0)</f>
        <v>0</v>
      </c>
      <c r="BI756" s="67">
        <f>+IF(K756&gt;=BI$6,1,0)</f>
        <v>0</v>
      </c>
      <c r="BJ756" s="67">
        <f>IF(M756&lt;BJ$6,1,0)</f>
        <v>1</v>
      </c>
      <c r="BK756" s="67">
        <f>+IF(AND(M756&gt;=BK$5,M756&lt;BK$6),1,0)</f>
        <v>0</v>
      </c>
      <c r="BL756" s="67">
        <f>+IF(AND(M756&gt;=BL$5,M756&lt;BL$6),1,0)</f>
        <v>0</v>
      </c>
      <c r="BM756" s="67">
        <f>+IF(AND(M756&gt;=BM$5,M756&lt;BM$6),1,0)</f>
        <v>0</v>
      </c>
      <c r="BN756" s="67">
        <f>+IF(M756&gt;=BN$6,1,0)</f>
        <v>0</v>
      </c>
      <c r="BO756" s="67" t="str">
        <f>+IF(M756&gt;=BO$6,"YES","NO")</f>
        <v>NO</v>
      </c>
      <c r="BP756" s="67" t="str">
        <f>+IF(K756&gt;=BP$6,"YES","NO")</f>
        <v>NO</v>
      </c>
      <c r="BQ756" s="67" t="str">
        <f>+IF(ISERROR(VLOOKUP(E756,'[1]Hi Tech List (2020)'!$A$2:$B$84,1,FALSE)),"NO","YES")</f>
        <v>NO</v>
      </c>
      <c r="BR756" s="67" t="str">
        <f>IF(AL756&gt;=BR$6,"YES","NO")</f>
        <v>YES</v>
      </c>
      <c r="BS756" s="67" t="str">
        <f>IF(AB756&gt;BS$6,"YES","NO")</f>
        <v>YES</v>
      </c>
      <c r="BT756" s="67" t="str">
        <f>IF(AC756&gt;BT$6,"YES","NO")</f>
        <v>NO</v>
      </c>
      <c r="BU756" s="67" t="str">
        <f>IF(AD756&gt;BU$6,"YES","NO")</f>
        <v>YES</v>
      </c>
      <c r="BV756" s="67" t="str">
        <f>IF(OR(BS756="YES",BT756="YES",BU756="YES"),"YES","NO")</f>
        <v>YES</v>
      </c>
      <c r="BW756" s="67" t="str">
        <f>+IF(BE756=1,BE$8,IF(BF756=1,BF$8,IF(BG756=1,BG$8,IF(BH756=1,BH$8,BI$8))))</f>
        <v>&lt;$15</v>
      </c>
      <c r="BX756" s="67" t="str">
        <f>+IF(BJ756=1,BJ$8,IF(BK756=1,BK$8,IF(BL756=1,BL$8,IF(BM756=1,BM$8,BN$8))))</f>
        <v>&lt;$15</v>
      </c>
    </row>
    <row r="757" spans="1:76" ht="25.5" hidden="1" x14ac:dyDescent="0.2">
      <c r="A757" s="77" t="str">
        <f t="shared" si="48"/>
        <v>53-0000</v>
      </c>
      <c r="B757" s="77" t="str">
        <f>VLOOKUP(A757,'[1]2- &amp; 3-digit SOC'!$A$1:$B$121,2,FALSE)</f>
        <v>Transportation and Material Moving Occupations</v>
      </c>
      <c r="C757" s="77" t="str">
        <f t="shared" si="49"/>
        <v>53-0000 Transportation and Material Moving Occupations</v>
      </c>
      <c r="D757" s="77" t="str">
        <f t="shared" si="50"/>
        <v>53-7000</v>
      </c>
      <c r="E757" s="77" t="str">
        <f>VLOOKUP(D757,'[1]2- &amp; 3-digit SOC'!$A$1:$B$121,2,FALSE)</f>
        <v>Material Moving Workers</v>
      </c>
      <c r="F757" s="77" t="str">
        <f t="shared" si="51"/>
        <v>53-7000 Material Moving Workers</v>
      </c>
      <c r="G757" s="77" t="s">
        <v>2343</v>
      </c>
      <c r="H757" s="77" t="s">
        <v>2344</v>
      </c>
      <c r="I757" s="77" t="s">
        <v>2345</v>
      </c>
      <c r="J757" s="78" t="str">
        <f>CONCATENATE(H757, " (", R757, ")")</f>
        <v>Gas Compressor and Gas Pumping Station Operators ($48,299)</v>
      </c>
      <c r="K757" s="70">
        <v>13.8843214073</v>
      </c>
      <c r="L757" s="70">
        <v>16.341264928899999</v>
      </c>
      <c r="M757" s="70">
        <v>23.220760779199999</v>
      </c>
      <c r="N757" s="70">
        <v>26.520979752799999</v>
      </c>
      <c r="O757" s="70">
        <v>29.923408869300001</v>
      </c>
      <c r="P757" s="70">
        <v>34.8835745011</v>
      </c>
      <c r="Q757" s="71">
        <v>48299.182420800003</v>
      </c>
      <c r="R757" s="71" t="str">
        <f>TEXT(Q757, "$#,###")</f>
        <v>$48,299</v>
      </c>
      <c r="S757" s="68" t="s">
        <v>307</v>
      </c>
      <c r="T757" s="68" t="s">
        <v>8</v>
      </c>
      <c r="U757" s="68" t="s">
        <v>85</v>
      </c>
      <c r="V757" s="61">
        <v>88.061286581299996</v>
      </c>
      <c r="W757" s="61">
        <v>136.906808727</v>
      </c>
      <c r="X757" s="61">
        <f>W757-V757</f>
        <v>48.845522145700002</v>
      </c>
      <c r="Y757" s="72">
        <f>X757/V757</f>
        <v>0.5546764536605403</v>
      </c>
      <c r="Z757" s="61">
        <v>136.906808727</v>
      </c>
      <c r="AA757" s="61">
        <v>141.566976512</v>
      </c>
      <c r="AB757" s="61">
        <f>AA757-Z757</f>
        <v>4.6601677849999987</v>
      </c>
      <c r="AC757" s="72">
        <f>AB757/Z757</f>
        <v>3.4038977522970679E-2</v>
      </c>
      <c r="AD757" s="61">
        <v>64.276123517100004</v>
      </c>
      <c r="AE757" s="61">
        <v>16.069030879300001</v>
      </c>
      <c r="AF757" s="61">
        <v>42.856589851599999</v>
      </c>
      <c r="AG757" s="61">
        <v>14.285529950500001</v>
      </c>
      <c r="AH757" s="62">
        <v>0.10299999999999999</v>
      </c>
      <c r="AI757" s="61">
        <v>134.163903339</v>
      </c>
      <c r="AJ757" s="61">
        <v>45.210563012900003</v>
      </c>
      <c r="AK757" s="62">
        <f>AJ757/AI757</f>
        <v>0.33698008098842919</v>
      </c>
      <c r="AL757" s="73">
        <v>97.9</v>
      </c>
      <c r="AM757" s="74">
        <v>1.186812</v>
      </c>
      <c r="AN757" s="74">
        <v>1.203527</v>
      </c>
      <c r="AO757" s="75">
        <v>4.5288120419599998E-4</v>
      </c>
      <c r="AP757" s="76" t="s">
        <v>90</v>
      </c>
      <c r="AQ757" s="76" t="s">
        <v>90</v>
      </c>
      <c r="AR757" s="75">
        <v>0.23573416902800001</v>
      </c>
      <c r="AS757" s="75">
        <v>0.24318993570899999</v>
      </c>
      <c r="AT757" s="75">
        <v>0.20831301862500001</v>
      </c>
      <c r="AU757" s="75">
        <v>0.18119932372799999</v>
      </c>
      <c r="AV757" s="76" t="s">
        <v>90</v>
      </c>
      <c r="AW757" s="61">
        <v>0</v>
      </c>
      <c r="AX757" s="61">
        <v>0</v>
      </c>
      <c r="AY757" s="61">
        <v>0</v>
      </c>
      <c r="AZ757" s="61">
        <v>0</v>
      </c>
      <c r="BA757" s="61">
        <v>0</v>
      </c>
      <c r="BB757" s="61">
        <f>SUM(AW757:BA757)</f>
        <v>0</v>
      </c>
      <c r="BC757" s="61">
        <f>BA757-AW757</f>
        <v>0</v>
      </c>
      <c r="BD757" s="62">
        <v>0</v>
      </c>
      <c r="BE757" s="67">
        <f>IF(K757&lt;BE$6,1,0)</f>
        <v>1</v>
      </c>
      <c r="BF757" s="67">
        <f>+IF(AND(K757&gt;=BF$5,K757&lt;BF$6),1,0)</f>
        <v>0</v>
      </c>
      <c r="BG757" s="67">
        <f>+IF(AND(K757&gt;=BG$5,K757&lt;BG$6),1,0)</f>
        <v>0</v>
      </c>
      <c r="BH757" s="67">
        <f>+IF(AND(K757&gt;=BH$5,K757&lt;BH$6),1,0)</f>
        <v>0</v>
      </c>
      <c r="BI757" s="67">
        <f>+IF(K757&gt;=BI$6,1,0)</f>
        <v>0</v>
      </c>
      <c r="BJ757" s="67">
        <f>IF(M757&lt;BJ$6,1,0)</f>
        <v>0</v>
      </c>
      <c r="BK757" s="67">
        <f>+IF(AND(M757&gt;=BK$5,M757&lt;BK$6),1,0)</f>
        <v>0</v>
      </c>
      <c r="BL757" s="67">
        <f>+IF(AND(M757&gt;=BL$5,M757&lt;BL$6),1,0)</f>
        <v>1</v>
      </c>
      <c r="BM757" s="67">
        <f>+IF(AND(M757&gt;=BM$5,M757&lt;BM$6),1,0)</f>
        <v>0</v>
      </c>
      <c r="BN757" s="67">
        <f>+IF(M757&gt;=BN$6,1,0)</f>
        <v>0</v>
      </c>
      <c r="BO757" s="67" t="str">
        <f>+IF(M757&gt;=BO$6,"YES","NO")</f>
        <v>YES</v>
      </c>
      <c r="BP757" s="67" t="str">
        <f>+IF(K757&gt;=BP$6,"YES","NO")</f>
        <v>NO</v>
      </c>
      <c r="BQ757" s="67" t="str">
        <f>+IF(ISERROR(VLOOKUP(E757,'[1]Hi Tech List (2020)'!$A$2:$B$84,1,FALSE)),"NO","YES")</f>
        <v>NO</v>
      </c>
      <c r="BR757" s="67" t="str">
        <f>IF(AL757&gt;=BR$6,"YES","NO")</f>
        <v>NO</v>
      </c>
      <c r="BS757" s="67" t="str">
        <f>IF(AB757&gt;BS$6,"YES","NO")</f>
        <v>NO</v>
      </c>
      <c r="BT757" s="67" t="str">
        <f>IF(AC757&gt;BT$6,"YES","NO")</f>
        <v>NO</v>
      </c>
      <c r="BU757" s="67" t="str">
        <f>IF(AD757&gt;BU$6,"YES","NO")</f>
        <v>NO</v>
      </c>
      <c r="BV757" s="67" t="str">
        <f>IF(OR(BS757="YES",BT757="YES",BU757="YES"),"YES","NO")</f>
        <v>NO</v>
      </c>
      <c r="BW757" s="67" t="str">
        <f>+IF(BE757=1,BE$8,IF(BF757=1,BF$8,IF(BG757=1,BG$8,IF(BH757=1,BH$8,BI$8))))</f>
        <v>&lt;$15</v>
      </c>
      <c r="BX757" s="67" t="str">
        <f>+IF(BJ757=1,BJ$8,IF(BK757=1,BK$8,IF(BL757=1,BL$8,IF(BM757=1,BM$8,BN$8))))</f>
        <v>$20-25</v>
      </c>
    </row>
    <row r="758" spans="1:76" hidden="1" x14ac:dyDescent="0.2">
      <c r="A758" s="77" t="str">
        <f t="shared" si="48"/>
        <v>53-0000</v>
      </c>
      <c r="B758" s="77" t="str">
        <f>VLOOKUP(A758,'[1]2- &amp; 3-digit SOC'!$A$1:$B$121,2,FALSE)</f>
        <v>Transportation and Material Moving Occupations</v>
      </c>
      <c r="C758" s="77" t="str">
        <f t="shared" si="49"/>
        <v>53-0000 Transportation and Material Moving Occupations</v>
      </c>
      <c r="D758" s="77" t="str">
        <f t="shared" si="50"/>
        <v>53-7000</v>
      </c>
      <c r="E758" s="77" t="str">
        <f>VLOOKUP(D758,'[1]2- &amp; 3-digit SOC'!$A$1:$B$121,2,FALSE)</f>
        <v>Material Moving Workers</v>
      </c>
      <c r="F758" s="77" t="str">
        <f t="shared" si="51"/>
        <v>53-7000 Material Moving Workers</v>
      </c>
      <c r="G758" s="77" t="s">
        <v>2346</v>
      </c>
      <c r="H758" s="77" t="s">
        <v>2347</v>
      </c>
      <c r="I758" s="77" t="s">
        <v>2348</v>
      </c>
      <c r="J758" s="78" t="str">
        <f>CONCATENATE(H758, " (", R758, ")")</f>
        <v>Pump Operators, Except Wellhead Pumpers ($32,619)</v>
      </c>
      <c r="K758" s="70">
        <v>12.3208512857</v>
      </c>
      <c r="L758" s="70">
        <v>13.5784534824</v>
      </c>
      <c r="M758" s="70">
        <v>15.682403580000001</v>
      </c>
      <c r="N758" s="70">
        <v>18.511381508300001</v>
      </c>
      <c r="O758" s="70">
        <v>19.111779129999999</v>
      </c>
      <c r="P758" s="70">
        <v>25.691551051200001</v>
      </c>
      <c r="Q758" s="71">
        <v>32619.399446399999</v>
      </c>
      <c r="R758" s="71" t="str">
        <f>TEXT(Q758, "$#,###")</f>
        <v>$32,619</v>
      </c>
      <c r="S758" s="68" t="s">
        <v>307</v>
      </c>
      <c r="T758" s="68" t="s">
        <v>8</v>
      </c>
      <c r="U758" s="68" t="s">
        <v>85</v>
      </c>
      <c r="V758" s="61">
        <v>944.60878460599997</v>
      </c>
      <c r="W758" s="61">
        <v>1412.1675822699999</v>
      </c>
      <c r="X758" s="61">
        <f>W758-V758</f>
        <v>467.55879766399994</v>
      </c>
      <c r="Y758" s="72">
        <f>X758/V758</f>
        <v>0.49497612692541343</v>
      </c>
      <c r="Z758" s="61">
        <v>1412.1675822699999</v>
      </c>
      <c r="AA758" s="61">
        <v>1415.60776784</v>
      </c>
      <c r="AB758" s="61">
        <f>AA758-Z758</f>
        <v>3.4401855700000397</v>
      </c>
      <c r="AC758" s="72">
        <f>AB758/Z758</f>
        <v>2.4361029195062575E-3</v>
      </c>
      <c r="AD758" s="61">
        <v>596.56330954299995</v>
      </c>
      <c r="AE758" s="61">
        <v>149.14082738600001</v>
      </c>
      <c r="AF758" s="61">
        <v>436.89228014399998</v>
      </c>
      <c r="AG758" s="61">
        <v>145.63076004800001</v>
      </c>
      <c r="AH758" s="62">
        <v>0.10299999999999999</v>
      </c>
      <c r="AI758" s="61">
        <v>1406.08040463</v>
      </c>
      <c r="AJ758" s="61">
        <v>1039.14427191</v>
      </c>
      <c r="AK758" s="62">
        <f>AJ758/AI758</f>
        <v>0.73903616641570613</v>
      </c>
      <c r="AL758" s="73">
        <v>105.6</v>
      </c>
      <c r="AM758" s="74">
        <v>4.2018490000000002</v>
      </c>
      <c r="AN758" s="74">
        <v>4.0482610000000001</v>
      </c>
      <c r="AO758" s="76" t="s">
        <v>90</v>
      </c>
      <c r="AP758" s="75">
        <v>2.9882406059699999E-2</v>
      </c>
      <c r="AQ758" s="75">
        <v>4.0422809021100001E-2</v>
      </c>
      <c r="AR758" s="75">
        <v>0.28981158201099999</v>
      </c>
      <c r="AS758" s="75">
        <v>0.21625542883000001</v>
      </c>
      <c r="AT758" s="75">
        <v>0.21196982926999999</v>
      </c>
      <c r="AU758" s="75">
        <v>0.145679542361</v>
      </c>
      <c r="AV758" s="75">
        <v>6.3685336151699995E-2</v>
      </c>
      <c r="AW758" s="61">
        <v>0</v>
      </c>
      <c r="AX758" s="61">
        <v>0</v>
      </c>
      <c r="AY758" s="61">
        <v>0</v>
      </c>
      <c r="AZ758" s="61">
        <v>0</v>
      </c>
      <c r="BA758" s="61">
        <v>0</v>
      </c>
      <c r="BB758" s="61">
        <f>SUM(AW758:BA758)</f>
        <v>0</v>
      </c>
      <c r="BC758" s="61">
        <f>BA758-AW758</f>
        <v>0</v>
      </c>
      <c r="BD758" s="62">
        <v>0</v>
      </c>
      <c r="BE758" s="67">
        <f>IF(K758&lt;BE$6,1,0)</f>
        <v>1</v>
      </c>
      <c r="BF758" s="67">
        <f>+IF(AND(K758&gt;=BF$5,K758&lt;BF$6),1,0)</f>
        <v>0</v>
      </c>
      <c r="BG758" s="67">
        <f>+IF(AND(K758&gt;=BG$5,K758&lt;BG$6),1,0)</f>
        <v>0</v>
      </c>
      <c r="BH758" s="67">
        <f>+IF(AND(K758&gt;=BH$5,K758&lt;BH$6),1,0)</f>
        <v>0</v>
      </c>
      <c r="BI758" s="67">
        <f>+IF(K758&gt;=BI$6,1,0)</f>
        <v>0</v>
      </c>
      <c r="BJ758" s="67">
        <f>IF(M758&lt;BJ$6,1,0)</f>
        <v>0</v>
      </c>
      <c r="BK758" s="67">
        <f>+IF(AND(M758&gt;=BK$5,M758&lt;BK$6),1,0)</f>
        <v>1</v>
      </c>
      <c r="BL758" s="67">
        <f>+IF(AND(M758&gt;=BL$5,M758&lt;BL$6),1,0)</f>
        <v>0</v>
      </c>
      <c r="BM758" s="67">
        <f>+IF(AND(M758&gt;=BM$5,M758&lt;BM$6),1,0)</f>
        <v>0</v>
      </c>
      <c r="BN758" s="67">
        <f>+IF(M758&gt;=BN$6,1,0)</f>
        <v>0</v>
      </c>
      <c r="BO758" s="67" t="str">
        <f>+IF(M758&gt;=BO$6,"YES","NO")</f>
        <v>NO</v>
      </c>
      <c r="BP758" s="67" t="str">
        <f>+IF(K758&gt;=BP$6,"YES","NO")</f>
        <v>NO</v>
      </c>
      <c r="BQ758" s="67" t="str">
        <f>+IF(ISERROR(VLOOKUP(E758,'[1]Hi Tech List (2020)'!$A$2:$B$84,1,FALSE)),"NO","YES")</f>
        <v>NO</v>
      </c>
      <c r="BR758" s="67" t="str">
        <f>IF(AL758&gt;=BR$6,"YES","NO")</f>
        <v>YES</v>
      </c>
      <c r="BS758" s="67" t="str">
        <f>IF(AB758&gt;BS$6,"YES","NO")</f>
        <v>NO</v>
      </c>
      <c r="BT758" s="67" t="str">
        <f>IF(AC758&gt;BT$6,"YES","NO")</f>
        <v>NO</v>
      </c>
      <c r="BU758" s="67" t="str">
        <f>IF(AD758&gt;BU$6,"YES","NO")</f>
        <v>YES</v>
      </c>
      <c r="BV758" s="67" t="str">
        <f>IF(OR(BS758="YES",BT758="YES",BU758="YES"),"YES","NO")</f>
        <v>YES</v>
      </c>
      <c r="BW758" s="67" t="str">
        <f>+IF(BE758=1,BE$8,IF(BF758=1,BF$8,IF(BG758=1,BG$8,IF(BH758=1,BH$8,BI$8))))</f>
        <v>&lt;$15</v>
      </c>
      <c r="BX758" s="67" t="str">
        <f>+IF(BJ758=1,BJ$8,IF(BK758=1,BK$8,IF(BL758=1,BL$8,IF(BM758=1,BM$8,BN$8))))</f>
        <v>$15-20</v>
      </c>
    </row>
    <row r="759" spans="1:76" hidden="1" x14ac:dyDescent="0.2">
      <c r="A759" s="77" t="str">
        <f t="shared" si="48"/>
        <v>53-0000</v>
      </c>
      <c r="B759" s="77" t="str">
        <f>VLOOKUP(A759,'[1]2- &amp; 3-digit SOC'!$A$1:$B$121,2,FALSE)</f>
        <v>Transportation and Material Moving Occupations</v>
      </c>
      <c r="C759" s="77" t="str">
        <f t="shared" si="49"/>
        <v>53-0000 Transportation and Material Moving Occupations</v>
      </c>
      <c r="D759" s="77" t="str">
        <f t="shared" si="50"/>
        <v>53-7000</v>
      </c>
      <c r="E759" s="77" t="str">
        <f>VLOOKUP(D759,'[1]2- &amp; 3-digit SOC'!$A$1:$B$121,2,FALSE)</f>
        <v>Material Moving Workers</v>
      </c>
      <c r="F759" s="77" t="str">
        <f t="shared" si="51"/>
        <v>53-7000 Material Moving Workers</v>
      </c>
      <c r="G759" s="77" t="s">
        <v>2349</v>
      </c>
      <c r="H759" s="77" t="s">
        <v>2350</v>
      </c>
      <c r="I759" s="77" t="s">
        <v>2351</v>
      </c>
      <c r="J759" s="78" t="str">
        <f>CONCATENATE(H759, " (", R759, ")")</f>
        <v>Wellhead Pumpers ($59,655)</v>
      </c>
      <c r="K759" s="70">
        <v>15.3169671287</v>
      </c>
      <c r="L759" s="70">
        <v>21.5535105075</v>
      </c>
      <c r="M759" s="70">
        <v>28.680277825699999</v>
      </c>
      <c r="N759" s="70">
        <v>28.708730325600001</v>
      </c>
      <c r="O759" s="70">
        <v>35.400065218199998</v>
      </c>
      <c r="P759" s="70">
        <v>41.546340473100003</v>
      </c>
      <c r="Q759" s="71">
        <v>59654.977877500001</v>
      </c>
      <c r="R759" s="71" t="str">
        <f>TEXT(Q759, "$#,###")</f>
        <v>$59,655</v>
      </c>
      <c r="S759" s="68" t="s">
        <v>307</v>
      </c>
      <c r="T759" s="68" t="s">
        <v>546</v>
      </c>
      <c r="U759" s="68" t="s">
        <v>85</v>
      </c>
      <c r="V759" s="61">
        <v>1730.7156674400001</v>
      </c>
      <c r="W759" s="61">
        <v>1769.30045548</v>
      </c>
      <c r="X759" s="61">
        <f>W759-V759</f>
        <v>38.584788039999921</v>
      </c>
      <c r="Y759" s="72">
        <f>X759/V759</f>
        <v>2.2294123041639111E-2</v>
      </c>
      <c r="Z759" s="61">
        <v>1769.30045548</v>
      </c>
      <c r="AA759" s="61">
        <v>1650.8092701</v>
      </c>
      <c r="AB759" s="61">
        <f>AA759-Z759</f>
        <v>-118.49118537999993</v>
      </c>
      <c r="AC759" s="72">
        <f>AB759/Z759</f>
        <v>-6.6970640861477665E-2</v>
      </c>
      <c r="AD759" s="61">
        <v>717.32285959199999</v>
      </c>
      <c r="AE759" s="61">
        <v>179.330714898</v>
      </c>
      <c r="AF759" s="61">
        <v>533.11189650300003</v>
      </c>
      <c r="AG759" s="61">
        <v>177.703965501</v>
      </c>
      <c r="AH759" s="62">
        <v>0.10299999999999999</v>
      </c>
      <c r="AI759" s="61">
        <v>1827.20389406</v>
      </c>
      <c r="AJ759" s="61">
        <v>824.02521595300004</v>
      </c>
      <c r="AK759" s="62">
        <f>AJ759/AI759</f>
        <v>0.45097606163811155</v>
      </c>
      <c r="AL759" s="73">
        <v>115.1</v>
      </c>
      <c r="AM759" s="74">
        <v>5.030996</v>
      </c>
      <c r="AN759" s="74">
        <v>4.5576319999999999</v>
      </c>
      <c r="AO759" s="76" t="s">
        <v>90</v>
      </c>
      <c r="AP759" s="75">
        <v>1.4254157339600001E-2</v>
      </c>
      <c r="AQ759" s="75">
        <v>3.5002351800399997E-2</v>
      </c>
      <c r="AR759" s="75">
        <v>0.23222649922300001</v>
      </c>
      <c r="AS759" s="75">
        <v>0.244921359097</v>
      </c>
      <c r="AT759" s="75">
        <v>0.17622791427100001</v>
      </c>
      <c r="AU759" s="75">
        <v>0.200092997248</v>
      </c>
      <c r="AV759" s="75">
        <v>9.6633200364299995E-2</v>
      </c>
      <c r="AW759" s="61">
        <v>0</v>
      </c>
      <c r="AX759" s="61">
        <v>0</v>
      </c>
      <c r="AY759" s="61">
        <v>0</v>
      </c>
      <c r="AZ759" s="61">
        <v>0</v>
      </c>
      <c r="BA759" s="61">
        <v>0</v>
      </c>
      <c r="BB759" s="61">
        <f>SUM(AW759:BA759)</f>
        <v>0</v>
      </c>
      <c r="BC759" s="61">
        <f>BA759-AW759</f>
        <v>0</v>
      </c>
      <c r="BD759" s="62">
        <v>0</v>
      </c>
      <c r="BE759" s="67">
        <f>IF(K759&lt;BE$6,1,0)</f>
        <v>0</v>
      </c>
      <c r="BF759" s="67">
        <f>+IF(AND(K759&gt;=BF$5,K759&lt;BF$6),1,0)</f>
        <v>1</v>
      </c>
      <c r="BG759" s="67">
        <f>+IF(AND(K759&gt;=BG$5,K759&lt;BG$6),1,0)</f>
        <v>0</v>
      </c>
      <c r="BH759" s="67">
        <f>+IF(AND(K759&gt;=BH$5,K759&lt;BH$6),1,0)</f>
        <v>0</v>
      </c>
      <c r="BI759" s="67">
        <f>+IF(K759&gt;=BI$6,1,0)</f>
        <v>0</v>
      </c>
      <c r="BJ759" s="67">
        <f>IF(M759&lt;BJ$6,1,0)</f>
        <v>0</v>
      </c>
      <c r="BK759" s="67">
        <f>+IF(AND(M759&gt;=BK$5,M759&lt;BK$6),1,0)</f>
        <v>0</v>
      </c>
      <c r="BL759" s="67">
        <f>+IF(AND(M759&gt;=BL$5,M759&lt;BL$6),1,0)</f>
        <v>0</v>
      </c>
      <c r="BM759" s="67">
        <f>+IF(AND(M759&gt;=BM$5,M759&lt;BM$6),1,0)</f>
        <v>1</v>
      </c>
      <c r="BN759" s="67">
        <f>+IF(M759&gt;=BN$6,1,0)</f>
        <v>0</v>
      </c>
      <c r="BO759" s="67" t="str">
        <f>+IF(M759&gt;=BO$6,"YES","NO")</f>
        <v>YES</v>
      </c>
      <c r="BP759" s="67" t="str">
        <f>+IF(K759&gt;=BP$6,"YES","NO")</f>
        <v>NO</v>
      </c>
      <c r="BQ759" s="67" t="str">
        <f>+IF(ISERROR(VLOOKUP(E759,'[1]Hi Tech List (2020)'!$A$2:$B$84,1,FALSE)),"NO","YES")</f>
        <v>NO</v>
      </c>
      <c r="BR759" s="67" t="str">
        <f>IF(AL759&gt;=BR$6,"YES","NO")</f>
        <v>YES</v>
      </c>
      <c r="BS759" s="67" t="str">
        <f>IF(AB759&gt;BS$6,"YES","NO")</f>
        <v>NO</v>
      </c>
      <c r="BT759" s="67" t="str">
        <f>IF(AC759&gt;BT$6,"YES","NO")</f>
        <v>NO</v>
      </c>
      <c r="BU759" s="67" t="str">
        <f>IF(AD759&gt;BU$6,"YES","NO")</f>
        <v>YES</v>
      </c>
      <c r="BV759" s="67" t="str">
        <f>IF(OR(BS759="YES",BT759="YES",BU759="YES"),"YES","NO")</f>
        <v>YES</v>
      </c>
      <c r="BW759" s="67" t="str">
        <f>+IF(BE759=1,BE$8,IF(BF759=1,BF$8,IF(BG759=1,BG$8,IF(BH759=1,BH$8,BI$8))))</f>
        <v>$15-20</v>
      </c>
      <c r="BX759" s="67" t="str">
        <f>+IF(BJ759=1,BJ$8,IF(BK759=1,BK$8,IF(BL759=1,BL$8,IF(BM759=1,BM$8,BN$8))))</f>
        <v>$25-30</v>
      </c>
    </row>
    <row r="760" spans="1:76" hidden="1" x14ac:dyDescent="0.2">
      <c r="A760" s="77" t="str">
        <f t="shared" si="48"/>
        <v>53-0000</v>
      </c>
      <c r="B760" s="77" t="str">
        <f>VLOOKUP(A760,'[1]2- &amp; 3-digit SOC'!$A$1:$B$121,2,FALSE)</f>
        <v>Transportation and Material Moving Occupations</v>
      </c>
      <c r="C760" s="77" t="str">
        <f t="shared" si="49"/>
        <v>53-0000 Transportation and Material Moving Occupations</v>
      </c>
      <c r="D760" s="77" t="str">
        <f t="shared" si="50"/>
        <v>53-7000</v>
      </c>
      <c r="E760" s="77" t="str">
        <f>VLOOKUP(D760,'[1]2- &amp; 3-digit SOC'!$A$1:$B$121,2,FALSE)</f>
        <v>Material Moving Workers</v>
      </c>
      <c r="F760" s="77" t="str">
        <f t="shared" si="51"/>
        <v>53-7000 Material Moving Workers</v>
      </c>
      <c r="G760" s="77" t="s">
        <v>2352</v>
      </c>
      <c r="H760" s="77" t="s">
        <v>2353</v>
      </c>
      <c r="I760" s="77" t="s">
        <v>2354</v>
      </c>
      <c r="J760" s="78" t="str">
        <f>CONCATENATE(H760, " (", R760, ")")</f>
        <v>Refuse and Recyclable Material Collectors ($32,137)</v>
      </c>
      <c r="K760" s="70">
        <v>10.7130196772</v>
      </c>
      <c r="L760" s="70">
        <v>12.6920600018</v>
      </c>
      <c r="M760" s="70">
        <v>15.4502641662</v>
      </c>
      <c r="N760" s="70">
        <v>16.258935131600001</v>
      </c>
      <c r="O760" s="70">
        <v>18.776933644300001</v>
      </c>
      <c r="P760" s="70">
        <v>21.860401232800001</v>
      </c>
      <c r="Q760" s="71">
        <v>32136.549465600001</v>
      </c>
      <c r="R760" s="71" t="str">
        <f>TEXT(Q760, "$#,###")</f>
        <v>$32,137</v>
      </c>
      <c r="S760" s="68" t="s">
        <v>484</v>
      </c>
      <c r="T760" s="68" t="s">
        <v>8</v>
      </c>
      <c r="U760" s="68" t="s">
        <v>317</v>
      </c>
      <c r="V760" s="61">
        <v>2315.62557191</v>
      </c>
      <c r="W760" s="61">
        <v>2740.0431162700002</v>
      </c>
      <c r="X760" s="61">
        <f>W760-V760</f>
        <v>424.41754436000019</v>
      </c>
      <c r="Y760" s="72">
        <f>X760/V760</f>
        <v>0.18328418441584551</v>
      </c>
      <c r="Z760" s="61">
        <v>2740.0431162700002</v>
      </c>
      <c r="AA760" s="61">
        <v>3047.1093786199999</v>
      </c>
      <c r="AB760" s="61">
        <f>AA760-Z760</f>
        <v>307.06626234999976</v>
      </c>
      <c r="AC760" s="72">
        <f>AB760/Z760</f>
        <v>0.11206621550101982</v>
      </c>
      <c r="AD760" s="61">
        <v>1787.6314856199999</v>
      </c>
      <c r="AE760" s="61">
        <v>446.90787140600003</v>
      </c>
      <c r="AF760" s="61">
        <v>1044.4176069299999</v>
      </c>
      <c r="AG760" s="61">
        <v>348.13920231100002</v>
      </c>
      <c r="AH760" s="62">
        <v>0.122</v>
      </c>
      <c r="AI760" s="61">
        <v>2594.3496774099999</v>
      </c>
      <c r="AJ760" s="61">
        <v>2539.8996712399999</v>
      </c>
      <c r="AK760" s="62">
        <f>AJ760/AI760</f>
        <v>0.97901207896371212</v>
      </c>
      <c r="AL760" s="73">
        <v>119.7</v>
      </c>
      <c r="AM760" s="74">
        <v>0.81711</v>
      </c>
      <c r="AN760" s="74">
        <v>0.85632600000000003</v>
      </c>
      <c r="AO760" s="75">
        <v>1.03787112942E-2</v>
      </c>
      <c r="AP760" s="75">
        <v>4.46043772026E-2</v>
      </c>
      <c r="AQ760" s="75">
        <v>5.7096540267999998E-2</v>
      </c>
      <c r="AR760" s="75">
        <v>0.25581946744599998</v>
      </c>
      <c r="AS760" s="75">
        <v>0.239336164904</v>
      </c>
      <c r="AT760" s="75">
        <v>0.21889379790999999</v>
      </c>
      <c r="AU760" s="75">
        <v>0.13131519703899999</v>
      </c>
      <c r="AV760" s="75">
        <v>4.2555743936500003E-2</v>
      </c>
      <c r="AW760" s="61">
        <v>0</v>
      </c>
      <c r="AX760" s="61">
        <v>0</v>
      </c>
      <c r="AY760" s="61">
        <v>0</v>
      </c>
      <c r="AZ760" s="61">
        <v>0</v>
      </c>
      <c r="BA760" s="61">
        <v>0</v>
      </c>
      <c r="BB760" s="61">
        <f>SUM(AW760:BA760)</f>
        <v>0</v>
      </c>
      <c r="BC760" s="61">
        <f>BA760-AW760</f>
        <v>0</v>
      </c>
      <c r="BD760" s="62">
        <v>0</v>
      </c>
      <c r="BE760" s="67">
        <f>IF(K760&lt;BE$6,1,0)</f>
        <v>1</v>
      </c>
      <c r="BF760" s="67">
        <f>+IF(AND(K760&gt;=BF$5,K760&lt;BF$6),1,0)</f>
        <v>0</v>
      </c>
      <c r="BG760" s="67">
        <f>+IF(AND(K760&gt;=BG$5,K760&lt;BG$6),1,0)</f>
        <v>0</v>
      </c>
      <c r="BH760" s="67">
        <f>+IF(AND(K760&gt;=BH$5,K760&lt;BH$6),1,0)</f>
        <v>0</v>
      </c>
      <c r="BI760" s="67">
        <f>+IF(K760&gt;=BI$6,1,0)</f>
        <v>0</v>
      </c>
      <c r="BJ760" s="67">
        <f>IF(M760&lt;BJ$6,1,0)</f>
        <v>0</v>
      </c>
      <c r="BK760" s="67">
        <f>+IF(AND(M760&gt;=BK$5,M760&lt;BK$6),1,0)</f>
        <v>1</v>
      </c>
      <c r="BL760" s="67">
        <f>+IF(AND(M760&gt;=BL$5,M760&lt;BL$6),1,0)</f>
        <v>0</v>
      </c>
      <c r="BM760" s="67">
        <f>+IF(AND(M760&gt;=BM$5,M760&lt;BM$6),1,0)</f>
        <v>0</v>
      </c>
      <c r="BN760" s="67">
        <f>+IF(M760&gt;=BN$6,1,0)</f>
        <v>0</v>
      </c>
      <c r="BO760" s="67" t="str">
        <f>+IF(M760&gt;=BO$6,"YES","NO")</f>
        <v>NO</v>
      </c>
      <c r="BP760" s="67" t="str">
        <f>+IF(K760&gt;=BP$6,"YES","NO")</f>
        <v>NO</v>
      </c>
      <c r="BQ760" s="67" t="str">
        <f>+IF(ISERROR(VLOOKUP(E760,'[1]Hi Tech List (2020)'!$A$2:$B$84,1,FALSE)),"NO","YES")</f>
        <v>NO</v>
      </c>
      <c r="BR760" s="67" t="str">
        <f>IF(AL760&gt;=BR$6,"YES","NO")</f>
        <v>YES</v>
      </c>
      <c r="BS760" s="67" t="str">
        <f>IF(AB760&gt;BS$6,"YES","NO")</f>
        <v>YES</v>
      </c>
      <c r="BT760" s="67" t="str">
        <f>IF(AC760&gt;BT$6,"YES","NO")</f>
        <v>NO</v>
      </c>
      <c r="BU760" s="67" t="str">
        <f>IF(AD760&gt;BU$6,"YES","NO")</f>
        <v>YES</v>
      </c>
      <c r="BV760" s="67" t="str">
        <f>IF(OR(BS760="YES",BT760="YES",BU760="YES"),"YES","NO")</f>
        <v>YES</v>
      </c>
      <c r="BW760" s="67" t="str">
        <f>+IF(BE760=1,BE$8,IF(BF760=1,BF$8,IF(BG760=1,BG$8,IF(BH760=1,BH$8,BI$8))))</f>
        <v>&lt;$15</v>
      </c>
      <c r="BX760" s="67" t="str">
        <f>+IF(BJ760=1,BJ$8,IF(BK760=1,BK$8,IF(BL760=1,BL$8,IF(BM760=1,BM$8,BN$8))))</f>
        <v>$15-20</v>
      </c>
    </row>
    <row r="761" spans="1:76" hidden="1" x14ac:dyDescent="0.2">
      <c r="A761" s="77" t="str">
        <f t="shared" si="48"/>
        <v>53-0000</v>
      </c>
      <c r="B761" s="77" t="str">
        <f>VLOOKUP(A761,'[1]2- &amp; 3-digit SOC'!$A$1:$B$121,2,FALSE)</f>
        <v>Transportation and Material Moving Occupations</v>
      </c>
      <c r="C761" s="77" t="str">
        <f t="shared" si="49"/>
        <v>53-0000 Transportation and Material Moving Occupations</v>
      </c>
      <c r="D761" s="77" t="str">
        <f t="shared" si="50"/>
        <v>53-7000</v>
      </c>
      <c r="E761" s="77" t="str">
        <f>VLOOKUP(D761,'[1]2- &amp; 3-digit SOC'!$A$1:$B$121,2,FALSE)</f>
        <v>Material Moving Workers</v>
      </c>
      <c r="F761" s="77" t="str">
        <f t="shared" si="51"/>
        <v>53-7000 Material Moving Workers</v>
      </c>
      <c r="G761" s="77" t="s">
        <v>2355</v>
      </c>
      <c r="H761" s="77" t="s">
        <v>2356</v>
      </c>
      <c r="I761" s="77" t="s">
        <v>2357</v>
      </c>
      <c r="J761" s="78" t="str">
        <f>CONCATENATE(H761, " (", R761, ")")</f>
        <v>Tank Car, Truck, and Ship Loaders ($33,372)</v>
      </c>
      <c r="K761" s="70">
        <v>12.5021253501</v>
      </c>
      <c r="L761" s="70">
        <v>13.7191302149</v>
      </c>
      <c r="M761" s="70">
        <v>16.044256013199998</v>
      </c>
      <c r="N761" s="70">
        <v>16.677332813700001</v>
      </c>
      <c r="O761" s="70">
        <v>18.861689055799999</v>
      </c>
      <c r="P761" s="70">
        <v>22.217622134500001</v>
      </c>
      <c r="Q761" s="71">
        <v>33372.052507499997</v>
      </c>
      <c r="R761" s="71" t="str">
        <f>TEXT(Q761, "$#,###")</f>
        <v>$33,372</v>
      </c>
      <c r="S761" s="68" t="s">
        <v>484</v>
      </c>
      <c r="T761" s="68" t="s">
        <v>8</v>
      </c>
      <c r="U761" s="68" t="s">
        <v>317</v>
      </c>
      <c r="V761" s="61">
        <v>638.22961951499997</v>
      </c>
      <c r="W761" s="61">
        <v>988.70335824300003</v>
      </c>
      <c r="X761" s="61">
        <f>W761-V761</f>
        <v>350.47373872800006</v>
      </c>
      <c r="Y761" s="72">
        <f>X761/V761</f>
        <v>0.54913424261683463</v>
      </c>
      <c r="Z761" s="61">
        <v>988.70335824300003</v>
      </c>
      <c r="AA761" s="61">
        <v>993.65119706500002</v>
      </c>
      <c r="AB761" s="61">
        <f>AA761-Z761</f>
        <v>4.9478388219999943</v>
      </c>
      <c r="AC761" s="72">
        <f>AB761/Z761</f>
        <v>5.0043714130724457E-3</v>
      </c>
      <c r="AD761" s="61">
        <v>448.64086377899997</v>
      </c>
      <c r="AE761" s="61">
        <v>112.160215945</v>
      </c>
      <c r="AF761" s="61">
        <v>324.38490427599999</v>
      </c>
      <c r="AG761" s="61">
        <v>108.128301425</v>
      </c>
      <c r="AH761" s="62">
        <v>0.109</v>
      </c>
      <c r="AI761" s="61">
        <v>978.68369469899994</v>
      </c>
      <c r="AJ761" s="61">
        <v>868.49925422800004</v>
      </c>
      <c r="AK761" s="62">
        <f>AJ761/AI761</f>
        <v>0.88741567774367813</v>
      </c>
      <c r="AL761" s="73">
        <v>112.1</v>
      </c>
      <c r="AM761" s="74">
        <v>2.7958810000000001</v>
      </c>
      <c r="AN761" s="74">
        <v>2.7251609999999999</v>
      </c>
      <c r="AO761" s="76" t="s">
        <v>90</v>
      </c>
      <c r="AP761" s="75">
        <v>5.2899696093399999E-2</v>
      </c>
      <c r="AQ761" s="75">
        <v>7.3601103557599995E-2</v>
      </c>
      <c r="AR761" s="75">
        <v>0.21748891026600001</v>
      </c>
      <c r="AS761" s="75">
        <v>0.21616266552999999</v>
      </c>
      <c r="AT761" s="75">
        <v>0.194588148164</v>
      </c>
      <c r="AU761" s="75">
        <v>0.17477965858200001</v>
      </c>
      <c r="AV761" s="75">
        <v>6.3088239467600005E-2</v>
      </c>
      <c r="AW761" s="61">
        <v>0</v>
      </c>
      <c r="AX761" s="61">
        <v>0</v>
      </c>
      <c r="AY761" s="61">
        <v>0</v>
      </c>
      <c r="AZ761" s="61">
        <v>0</v>
      </c>
      <c r="BA761" s="61">
        <v>0</v>
      </c>
      <c r="BB761" s="61">
        <f>SUM(AW761:BA761)</f>
        <v>0</v>
      </c>
      <c r="BC761" s="61">
        <f>BA761-AW761</f>
        <v>0</v>
      </c>
      <c r="BD761" s="62">
        <v>0</v>
      </c>
      <c r="BE761" s="67">
        <f>IF(K761&lt;BE$6,1,0)</f>
        <v>1</v>
      </c>
      <c r="BF761" s="67">
        <f>+IF(AND(K761&gt;=BF$5,K761&lt;BF$6),1,0)</f>
        <v>0</v>
      </c>
      <c r="BG761" s="67">
        <f>+IF(AND(K761&gt;=BG$5,K761&lt;BG$6),1,0)</f>
        <v>0</v>
      </c>
      <c r="BH761" s="67">
        <f>+IF(AND(K761&gt;=BH$5,K761&lt;BH$6),1,0)</f>
        <v>0</v>
      </c>
      <c r="BI761" s="67">
        <f>+IF(K761&gt;=BI$6,1,0)</f>
        <v>0</v>
      </c>
      <c r="BJ761" s="67">
        <f>IF(M761&lt;BJ$6,1,0)</f>
        <v>0</v>
      </c>
      <c r="BK761" s="67">
        <f>+IF(AND(M761&gt;=BK$5,M761&lt;BK$6),1,0)</f>
        <v>1</v>
      </c>
      <c r="BL761" s="67">
        <f>+IF(AND(M761&gt;=BL$5,M761&lt;BL$6),1,0)</f>
        <v>0</v>
      </c>
      <c r="BM761" s="67">
        <f>+IF(AND(M761&gt;=BM$5,M761&lt;BM$6),1,0)</f>
        <v>0</v>
      </c>
      <c r="BN761" s="67">
        <f>+IF(M761&gt;=BN$6,1,0)</f>
        <v>0</v>
      </c>
      <c r="BO761" s="67" t="str">
        <f>+IF(M761&gt;=BO$6,"YES","NO")</f>
        <v>NO</v>
      </c>
      <c r="BP761" s="67" t="str">
        <f>+IF(K761&gt;=BP$6,"YES","NO")</f>
        <v>NO</v>
      </c>
      <c r="BQ761" s="67" t="str">
        <f>+IF(ISERROR(VLOOKUP(E761,'[1]Hi Tech List (2020)'!$A$2:$B$84,1,FALSE)),"NO","YES")</f>
        <v>NO</v>
      </c>
      <c r="BR761" s="67" t="str">
        <f>IF(AL761&gt;=BR$6,"YES","NO")</f>
        <v>YES</v>
      </c>
      <c r="BS761" s="67" t="str">
        <f>IF(AB761&gt;BS$6,"YES","NO")</f>
        <v>NO</v>
      </c>
      <c r="BT761" s="67" t="str">
        <f>IF(AC761&gt;BT$6,"YES","NO")</f>
        <v>NO</v>
      </c>
      <c r="BU761" s="67" t="str">
        <f>IF(AD761&gt;BU$6,"YES","NO")</f>
        <v>YES</v>
      </c>
      <c r="BV761" s="67" t="str">
        <f>IF(OR(BS761="YES",BT761="YES",BU761="YES"),"YES","NO")</f>
        <v>YES</v>
      </c>
      <c r="BW761" s="67" t="str">
        <f>+IF(BE761=1,BE$8,IF(BF761=1,BF$8,IF(BG761=1,BG$8,IF(BH761=1,BH$8,BI$8))))</f>
        <v>&lt;$15</v>
      </c>
      <c r="BX761" s="67" t="str">
        <f>+IF(BJ761=1,BJ$8,IF(BK761=1,BK$8,IF(BL761=1,BL$8,IF(BM761=1,BM$8,BN$8))))</f>
        <v>$15-20</v>
      </c>
    </row>
    <row r="762" spans="1:76" hidden="1" x14ac:dyDescent="0.2">
      <c r="A762" s="77" t="str">
        <f t="shared" si="48"/>
        <v>53-0000</v>
      </c>
      <c r="B762" s="77" t="str">
        <f>VLOOKUP(A762,'[1]2- &amp; 3-digit SOC'!$A$1:$B$121,2,FALSE)</f>
        <v>Transportation and Material Moving Occupations</v>
      </c>
      <c r="C762" s="77" t="str">
        <f t="shared" si="49"/>
        <v>53-0000 Transportation and Material Moving Occupations</v>
      </c>
      <c r="D762" s="77" t="str">
        <f t="shared" si="50"/>
        <v>53-7000</v>
      </c>
      <c r="E762" s="77" t="str">
        <f>VLOOKUP(D762,'[1]2- &amp; 3-digit SOC'!$A$1:$B$121,2,FALSE)</f>
        <v>Material Moving Workers</v>
      </c>
      <c r="F762" s="77" t="str">
        <f t="shared" si="51"/>
        <v>53-7000 Material Moving Workers</v>
      </c>
      <c r="G762" s="77" t="s">
        <v>2358</v>
      </c>
      <c r="H762" s="77" t="s">
        <v>2359</v>
      </c>
      <c r="I762" s="77" t="s">
        <v>2360</v>
      </c>
      <c r="J762" s="78" t="str">
        <f>CONCATENATE(H762, " (", R762, ")")</f>
        <v>Material Moving Workers, All Other ($26,319)</v>
      </c>
      <c r="K762" s="70">
        <v>9.9661622291400001</v>
      </c>
      <c r="L762" s="70">
        <v>10.9449753761</v>
      </c>
      <c r="M762" s="70">
        <v>12.653304737399999</v>
      </c>
      <c r="N762" s="70">
        <v>16.969433822700001</v>
      </c>
      <c r="O762" s="70">
        <v>18.704676514599999</v>
      </c>
      <c r="P762" s="70">
        <v>27.332318985800001</v>
      </c>
      <c r="Q762" s="71">
        <v>26318.873853699999</v>
      </c>
      <c r="R762" s="71" t="str">
        <f>TEXT(Q762, "$#,###")</f>
        <v>$26,319</v>
      </c>
      <c r="S762" s="68" t="s">
        <v>484</v>
      </c>
      <c r="T762" s="68" t="s">
        <v>8</v>
      </c>
      <c r="U762" s="68" t="s">
        <v>317</v>
      </c>
      <c r="V762" s="61">
        <v>552.31467948</v>
      </c>
      <c r="W762" s="61">
        <v>604.59346236800002</v>
      </c>
      <c r="X762" s="61">
        <f>W762-V762</f>
        <v>52.278782888000023</v>
      </c>
      <c r="Y762" s="72">
        <f>X762/V762</f>
        <v>9.4653980475804284E-2</v>
      </c>
      <c r="Z762" s="61">
        <v>604.59346236800002</v>
      </c>
      <c r="AA762" s="61">
        <v>641.63197819699997</v>
      </c>
      <c r="AB762" s="61">
        <f>AA762-Z762</f>
        <v>37.038515828999948</v>
      </c>
      <c r="AC762" s="72">
        <f>AB762/Z762</f>
        <v>6.1261853020923976E-2</v>
      </c>
      <c r="AD762" s="61">
        <v>316.14043382300002</v>
      </c>
      <c r="AE762" s="61">
        <v>79.035108455699998</v>
      </c>
      <c r="AF762" s="61">
        <v>202.14434757000001</v>
      </c>
      <c r="AG762" s="61">
        <v>67.381449189899996</v>
      </c>
      <c r="AH762" s="62">
        <v>0.109</v>
      </c>
      <c r="AI762" s="61">
        <v>585.58363738399999</v>
      </c>
      <c r="AJ762" s="61">
        <v>401.69009807600003</v>
      </c>
      <c r="AK762" s="63">
        <f>AJ762/AI762</f>
        <v>0.6859653727185504</v>
      </c>
      <c r="AL762" s="73">
        <v>113.1</v>
      </c>
      <c r="AM762" s="74">
        <v>0.68794699999999998</v>
      </c>
      <c r="AN762" s="74">
        <v>0.70036100000000001</v>
      </c>
      <c r="AO762" s="76" t="s">
        <v>90</v>
      </c>
      <c r="AP762" s="75">
        <v>6.9410946364399997E-2</v>
      </c>
      <c r="AQ762" s="75">
        <v>6.6259272652400003E-2</v>
      </c>
      <c r="AR762" s="75">
        <v>0.194432506911</v>
      </c>
      <c r="AS762" s="75">
        <v>0.18978205935799999</v>
      </c>
      <c r="AT762" s="75">
        <v>0.19500350507200001</v>
      </c>
      <c r="AU762" s="75">
        <v>0.17093801747199999</v>
      </c>
      <c r="AV762" s="75">
        <v>9.8829297072699995E-2</v>
      </c>
      <c r="AW762" s="61">
        <v>0</v>
      </c>
      <c r="AX762" s="61">
        <v>0</v>
      </c>
      <c r="AY762" s="61">
        <v>0</v>
      </c>
      <c r="AZ762" s="61">
        <v>0</v>
      </c>
      <c r="BA762" s="61">
        <v>0</v>
      </c>
      <c r="BB762" s="61">
        <f>SUM(AW762:BA762)</f>
        <v>0</v>
      </c>
      <c r="BC762" s="61">
        <f>BA762-AW762</f>
        <v>0</v>
      </c>
      <c r="BD762" s="62">
        <v>0</v>
      </c>
      <c r="BE762" s="67">
        <f>IF(K762&lt;BE$6,1,0)</f>
        <v>1</v>
      </c>
      <c r="BF762" s="67">
        <f>+IF(AND(K762&gt;=BF$5,K762&lt;BF$6),1,0)</f>
        <v>0</v>
      </c>
      <c r="BG762" s="67">
        <f>+IF(AND(K762&gt;=BG$5,K762&lt;BG$6),1,0)</f>
        <v>0</v>
      </c>
      <c r="BH762" s="67">
        <f>+IF(AND(K762&gt;=BH$5,K762&lt;BH$6),1,0)</f>
        <v>0</v>
      </c>
      <c r="BI762" s="67">
        <f>+IF(K762&gt;=BI$6,1,0)</f>
        <v>0</v>
      </c>
      <c r="BJ762" s="67">
        <f>IF(M762&lt;BJ$6,1,0)</f>
        <v>1</v>
      </c>
      <c r="BK762" s="67">
        <f>+IF(AND(M762&gt;=BK$5,M762&lt;BK$6),1,0)</f>
        <v>0</v>
      </c>
      <c r="BL762" s="67">
        <f>+IF(AND(M762&gt;=BL$5,M762&lt;BL$6),1,0)</f>
        <v>0</v>
      </c>
      <c r="BM762" s="67">
        <f>+IF(AND(M762&gt;=BM$5,M762&lt;BM$6),1,0)</f>
        <v>0</v>
      </c>
      <c r="BN762" s="67">
        <f>+IF(M762&gt;=BN$6,1,0)</f>
        <v>0</v>
      </c>
      <c r="BO762" s="67" t="str">
        <f>+IF(M762&gt;=BO$6,"YES","NO")</f>
        <v>NO</v>
      </c>
      <c r="BP762" s="67" t="str">
        <f>+IF(K762&gt;=BP$6,"YES","NO")</f>
        <v>NO</v>
      </c>
      <c r="BQ762" s="67" t="str">
        <f>+IF(ISERROR(VLOOKUP(E762,'[1]Hi Tech List (2020)'!$A$2:$B$84,1,FALSE)),"NO","YES")</f>
        <v>NO</v>
      </c>
      <c r="BR762" s="67" t="str">
        <f>IF(AL762&gt;=BR$6,"YES","NO")</f>
        <v>YES</v>
      </c>
      <c r="BS762" s="67" t="str">
        <f>IF(AB762&gt;BS$6,"YES","NO")</f>
        <v>NO</v>
      </c>
      <c r="BT762" s="67" t="str">
        <f>IF(AC762&gt;BT$6,"YES","NO")</f>
        <v>NO</v>
      </c>
      <c r="BU762" s="67" t="str">
        <f>IF(AD762&gt;BU$6,"YES","NO")</f>
        <v>YES</v>
      </c>
      <c r="BV762" s="67" t="str">
        <f>IF(OR(BS762="YES",BT762="YES",BU762="YES"),"YES","NO")</f>
        <v>YES</v>
      </c>
      <c r="BW762" s="67" t="str">
        <f>+IF(BE762=1,BE$8,IF(BF762=1,BF$8,IF(BG762=1,BG$8,IF(BH762=1,BH$8,BI$8))))</f>
        <v>&lt;$15</v>
      </c>
      <c r="BX762" s="67" t="str">
        <f>+IF(BJ762=1,BJ$8,IF(BK762=1,BK$8,IF(BL762=1,BL$8,IF(BM762=1,BM$8,BN$8))))</f>
        <v>&lt;$15</v>
      </c>
    </row>
    <row r="763" spans="1:76" hidden="1" x14ac:dyDescent="0.2">
      <c r="A763" s="81" t="str">
        <f t="shared" si="48"/>
        <v>55-0000</v>
      </c>
      <c r="B763" s="81" t="str">
        <f>VLOOKUP(A763,'[1]2- &amp; 3-digit SOC'!$A$1:$B$121,2,FALSE)</f>
        <v>Military-only occupations</v>
      </c>
      <c r="C763" s="81" t="str">
        <f t="shared" si="49"/>
        <v>55-0000 Military-only occupations</v>
      </c>
      <c r="D763" s="81" t="str">
        <f t="shared" si="50"/>
        <v>55-9000</v>
      </c>
      <c r="E763" s="81" t="str">
        <f>VLOOKUP(D763,'[1]2- &amp; 3-digit SOC'!$A$1:$B$121,2,FALSE)</f>
        <v>Military-only occupations</v>
      </c>
      <c r="F763" s="81" t="str">
        <f t="shared" si="51"/>
        <v>55-9000 Military-only occupations</v>
      </c>
      <c r="G763" s="81" t="s">
        <v>2361</v>
      </c>
      <c r="H763" s="81" t="s">
        <v>2362</v>
      </c>
      <c r="I763" s="81" t="s">
        <v>2363</v>
      </c>
      <c r="J763" s="82" t="str">
        <f>CONCATENATE(H763, " (", R763, ")")</f>
        <v>Military-only occupations ($33,639)</v>
      </c>
      <c r="K763" s="83">
        <v>7.2510000000000003</v>
      </c>
      <c r="L763" s="83">
        <v>10.761620215500001</v>
      </c>
      <c r="M763" s="83">
        <v>16.172577683899998</v>
      </c>
      <c r="N763" s="83">
        <v>20.138071418199999</v>
      </c>
      <c r="O763" s="83">
        <v>25.840454894099999</v>
      </c>
      <c r="P763" s="83">
        <v>36.902286401600001</v>
      </c>
      <c r="Q763" s="84">
        <v>33638.9615825</v>
      </c>
      <c r="R763" s="84" t="str">
        <f>TEXT(Q763, "$#,###")</f>
        <v>$33,639</v>
      </c>
      <c r="S763" s="85" t="s">
        <v>547</v>
      </c>
      <c r="T763" s="85" t="s">
        <v>8</v>
      </c>
      <c r="U763" s="85" t="s">
        <v>547</v>
      </c>
      <c r="V763" s="86">
        <v>8117.3601952999998</v>
      </c>
      <c r="W763" s="86">
        <v>8880.9506304200004</v>
      </c>
      <c r="X763" s="86">
        <f>W763-V763</f>
        <v>763.59043512000062</v>
      </c>
      <c r="Y763" s="87">
        <f>X763/V763</f>
        <v>9.4068812612519537E-2</v>
      </c>
      <c r="Z763" s="86">
        <v>8880.9506304200004</v>
      </c>
      <c r="AA763" s="86">
        <v>9121.2209865700006</v>
      </c>
      <c r="AB763" s="86">
        <f>AA763-Z763</f>
        <v>240.27035615000023</v>
      </c>
      <c r="AC763" s="87">
        <f>AB763/Z763</f>
        <v>2.7054576266531648E-2</v>
      </c>
      <c r="AD763" s="86">
        <v>4031.0101268200001</v>
      </c>
      <c r="AE763" s="86">
        <v>1007.75253171</v>
      </c>
      <c r="AF763" s="86">
        <v>2744.0614933699999</v>
      </c>
      <c r="AG763" s="86">
        <v>914.687164456</v>
      </c>
      <c r="AH763" s="88">
        <v>0.10199999999999999</v>
      </c>
      <c r="AI763" s="86">
        <v>8785.7237525300006</v>
      </c>
      <c r="AJ763" s="86">
        <v>2822.7471059700001</v>
      </c>
      <c r="AK763" s="88">
        <f>AJ763/AI763</f>
        <v>0.32128794228900509</v>
      </c>
      <c r="AL763" s="89" t="s">
        <v>547</v>
      </c>
      <c r="AM763" s="90">
        <v>0.360041</v>
      </c>
      <c r="AN763" s="90">
        <v>0.36032999999999998</v>
      </c>
      <c r="AO763" s="91">
        <v>4.7268174576099997E-2</v>
      </c>
      <c r="AP763" s="91">
        <v>0.29053318672900003</v>
      </c>
      <c r="AQ763" s="91">
        <v>0.17063460805700001</v>
      </c>
      <c r="AR763" s="91">
        <v>0.31083851908799998</v>
      </c>
      <c r="AS763" s="91">
        <v>0.13871266203800001</v>
      </c>
      <c r="AT763" s="91">
        <v>3.88662209626E-2</v>
      </c>
      <c r="AU763" s="91">
        <v>3.1466285484500001E-3</v>
      </c>
      <c r="AV763" s="91">
        <v>0</v>
      </c>
      <c r="AW763" s="86">
        <v>0</v>
      </c>
      <c r="AX763" s="86">
        <v>0</v>
      </c>
      <c r="AY763" s="86">
        <v>0</v>
      </c>
      <c r="AZ763" s="86">
        <v>0</v>
      </c>
      <c r="BA763" s="86">
        <v>0</v>
      </c>
      <c r="BB763" s="86">
        <f>SUM(AW763:BA763)</f>
        <v>0</v>
      </c>
      <c r="BC763" s="86">
        <f>BA763-AW763</f>
        <v>0</v>
      </c>
      <c r="BD763" s="88">
        <v>0</v>
      </c>
      <c r="BE763" s="67">
        <f>IF(K763&lt;BE$6,1,0)</f>
        <v>1</v>
      </c>
      <c r="BF763" s="67">
        <f>+IF(AND(K763&gt;=BF$5,K763&lt;BF$6),1,0)</f>
        <v>0</v>
      </c>
      <c r="BG763" s="67">
        <f>+IF(AND(K763&gt;=BG$5,K763&lt;BG$6),1,0)</f>
        <v>0</v>
      </c>
      <c r="BH763" s="67">
        <f>+IF(AND(K763&gt;=BH$5,K763&lt;BH$6),1,0)</f>
        <v>0</v>
      </c>
      <c r="BI763" s="67">
        <f>+IF(K763&gt;=BI$6,1,0)</f>
        <v>0</v>
      </c>
      <c r="BJ763" s="67">
        <f>IF(M763&lt;BJ$6,1,0)</f>
        <v>0</v>
      </c>
      <c r="BK763" s="67">
        <f>+IF(AND(M763&gt;=BK$5,M763&lt;BK$6),1,0)</f>
        <v>1</v>
      </c>
      <c r="BL763" s="67">
        <f>+IF(AND(M763&gt;=BL$5,M763&lt;BL$6),1,0)</f>
        <v>0</v>
      </c>
      <c r="BM763" s="67">
        <f>+IF(AND(M763&gt;=BM$5,M763&lt;BM$6),1,0)</f>
        <v>0</v>
      </c>
      <c r="BN763" s="67">
        <f>+IF(M763&gt;=BN$6,1,0)</f>
        <v>0</v>
      </c>
      <c r="BO763" s="67" t="str">
        <f>+IF(M763&gt;=BO$6,"YES","NO")</f>
        <v>NO</v>
      </c>
      <c r="BP763" s="67" t="str">
        <f>+IF(K763&gt;=BP$6,"YES","NO")</f>
        <v>NO</v>
      </c>
      <c r="BQ763" s="67" t="str">
        <f>+IF(ISERROR(VLOOKUP(E763,'[1]Hi Tech List (2020)'!$A$2:$B$84,1,FALSE)),"NO","YES")</f>
        <v>NO</v>
      </c>
      <c r="BR763" s="67" t="str">
        <f>IF(AL763&gt;=BR$6,"YES","NO")</f>
        <v>YES</v>
      </c>
      <c r="BS763" s="67" t="str">
        <f>IF(AB763&gt;BS$6,"YES","NO")</f>
        <v>YES</v>
      </c>
      <c r="BT763" s="67" t="str">
        <f>IF(AC763&gt;BT$6,"YES","NO")</f>
        <v>NO</v>
      </c>
      <c r="BU763" s="67" t="str">
        <f>IF(AD763&gt;BU$6,"YES","NO")</f>
        <v>YES</v>
      </c>
      <c r="BV763" s="67" t="str">
        <f>IF(OR(BS763="YES",BT763="YES",BU763="YES"),"YES","NO")</f>
        <v>YES</v>
      </c>
      <c r="BW763" s="67" t="str">
        <f>+IF(BE763=1,BE$8,IF(BF763=1,BF$8,IF(BG763=1,BG$8,IF(BH763=1,BH$8,BI$8))))</f>
        <v>&lt;$15</v>
      </c>
      <c r="BX763" s="67" t="str">
        <f>+IF(BJ763=1,BJ$8,IF(BK763=1,BK$8,IF(BL763=1,BL$8,IF(BM763=1,BM$8,BN$8))))</f>
        <v>$15-20</v>
      </c>
    </row>
    <row r="764" spans="1:76" hidden="1" x14ac:dyDescent="0.2">
      <c r="A764" s="77" t="str">
        <f t="shared" si="48"/>
        <v>99-0000</v>
      </c>
      <c r="B764" s="77" t="str">
        <f>VLOOKUP(A764,'[1]2- &amp; 3-digit SOC'!$A$1:$B$121,2,FALSE)</f>
        <v>Unclassified Occupation</v>
      </c>
      <c r="C764" s="77" t="str">
        <f t="shared" si="49"/>
        <v>99-0000 Unclassified Occupation</v>
      </c>
      <c r="D764" s="77" t="str">
        <f t="shared" si="50"/>
        <v>99-9000</v>
      </c>
      <c r="E764" s="77" t="str">
        <f>VLOOKUP(D764,'[1]2- &amp; 3-digit SOC'!$A$1:$B$121,2,FALSE)</f>
        <v>Unclassified Occupation</v>
      </c>
      <c r="F764" s="77" t="str">
        <f t="shared" si="51"/>
        <v>99-9000 Unclassified Occupation</v>
      </c>
      <c r="G764" s="77" t="s">
        <v>2364</v>
      </c>
      <c r="H764" s="77" t="s">
        <v>2365</v>
      </c>
      <c r="I764" s="77" t="s">
        <v>2366</v>
      </c>
      <c r="J764" s="78" t="str">
        <f>CONCATENATE(H764, " (", R764, ")")</f>
        <v>Unclassified Occupation ($)</v>
      </c>
      <c r="K764" s="92">
        <v>0</v>
      </c>
      <c r="L764" s="92">
        <v>0</v>
      </c>
      <c r="M764" s="92">
        <v>0</v>
      </c>
      <c r="N764" s="70">
        <v>0</v>
      </c>
      <c r="O764" s="70">
        <v>0</v>
      </c>
      <c r="P764" s="70">
        <v>0</v>
      </c>
      <c r="Q764" s="71">
        <v>0</v>
      </c>
      <c r="R764" s="71" t="str">
        <f>TEXT(Q764, "$#,###")</f>
        <v>$</v>
      </c>
      <c r="S764" s="68" t="s">
        <v>547</v>
      </c>
      <c r="T764" s="68" t="s">
        <v>8</v>
      </c>
      <c r="U764" s="68" t="s">
        <v>547</v>
      </c>
      <c r="V764" s="61">
        <v>0</v>
      </c>
      <c r="W764" s="61">
        <v>0</v>
      </c>
      <c r="X764" s="61">
        <f>W764-V764</f>
        <v>0</v>
      </c>
      <c r="Y764" s="72">
        <v>0</v>
      </c>
      <c r="Z764" s="61">
        <v>0</v>
      </c>
      <c r="AA764" s="61">
        <v>0</v>
      </c>
      <c r="AB764" s="61">
        <f>AA764-Z764</f>
        <v>0</v>
      </c>
      <c r="AC764" s="72">
        <v>0</v>
      </c>
      <c r="AD764" s="61">
        <v>0</v>
      </c>
      <c r="AE764" s="61">
        <v>0</v>
      </c>
      <c r="AF764" s="61">
        <v>0</v>
      </c>
      <c r="AG764" s="61">
        <v>0</v>
      </c>
      <c r="AH764" s="62">
        <v>0</v>
      </c>
      <c r="AI764" s="61">
        <v>0</v>
      </c>
      <c r="AJ764" s="61">
        <v>0</v>
      </c>
      <c r="AK764" s="62">
        <v>0</v>
      </c>
      <c r="AL764" s="76" t="s">
        <v>547</v>
      </c>
      <c r="AM764" s="74">
        <v>0</v>
      </c>
      <c r="AN764" s="74">
        <v>0</v>
      </c>
      <c r="AO764" s="75">
        <v>0</v>
      </c>
      <c r="AP764" s="75">
        <v>0</v>
      </c>
      <c r="AQ764" s="75">
        <v>0</v>
      </c>
      <c r="AR764" s="75">
        <v>0</v>
      </c>
      <c r="AS764" s="75">
        <v>0</v>
      </c>
      <c r="AT764" s="75">
        <v>0</v>
      </c>
      <c r="AU764" s="75">
        <v>0</v>
      </c>
      <c r="AV764" s="75">
        <v>0</v>
      </c>
      <c r="AW764" s="61">
        <v>0</v>
      </c>
      <c r="AX764" s="61">
        <v>0</v>
      </c>
      <c r="AY764" s="61">
        <v>0</v>
      </c>
      <c r="AZ764" s="61">
        <v>0</v>
      </c>
      <c r="BA764" s="61">
        <v>0</v>
      </c>
      <c r="BB764" s="61">
        <f>SUM(AW764:BA764)</f>
        <v>0</v>
      </c>
      <c r="BC764" s="61">
        <f>BA764-AW764</f>
        <v>0</v>
      </c>
      <c r="BD764" s="62">
        <v>0</v>
      </c>
      <c r="BE764" s="67">
        <f>IF(K764&lt;BE$6,1,0)</f>
        <v>1</v>
      </c>
      <c r="BF764" s="67">
        <f>+IF(AND(K764&gt;=BF$5,K764&lt;BF$6),1,0)</f>
        <v>0</v>
      </c>
      <c r="BG764" s="67">
        <f>+IF(AND(K764&gt;=BG$5,K764&lt;BG$6),1,0)</f>
        <v>0</v>
      </c>
      <c r="BH764" s="67">
        <f>+IF(AND(K764&gt;=BH$5,K764&lt;BH$6),1,0)</f>
        <v>0</v>
      </c>
      <c r="BI764" s="67">
        <f>+IF(K764&gt;=BI$6,1,0)</f>
        <v>0</v>
      </c>
      <c r="BJ764" s="67">
        <f>IF(M764&lt;BJ$6,1,0)</f>
        <v>1</v>
      </c>
      <c r="BK764" s="67">
        <f>+IF(AND(M764&gt;=BK$5,M764&lt;BK$6),1,0)</f>
        <v>0</v>
      </c>
      <c r="BL764" s="67">
        <f>+IF(AND(M764&gt;=BL$5,M764&lt;BL$6),1,0)</f>
        <v>0</v>
      </c>
      <c r="BM764" s="67">
        <f>+IF(AND(M764&gt;=BM$5,M764&lt;BM$6),1,0)</f>
        <v>0</v>
      </c>
      <c r="BN764" s="67">
        <f>+IF(M764&gt;=BN$6,1,0)</f>
        <v>0</v>
      </c>
      <c r="BO764" s="67" t="str">
        <f>+IF(M764&gt;=BO$6,"YES","NO")</f>
        <v>NO</v>
      </c>
      <c r="BP764" s="67" t="str">
        <f>+IF(K764&gt;=BP$6,"YES","NO")</f>
        <v>NO</v>
      </c>
      <c r="BQ764" s="67" t="str">
        <f>+IF(ISERROR(VLOOKUP(E764,'[1]Hi Tech List (2020)'!$A$2:$B$84,1,FALSE)),"NO","YES")</f>
        <v>NO</v>
      </c>
      <c r="BR764" s="67" t="str">
        <f>IF(AL764&gt;=BR$6,"YES","NO")</f>
        <v>YES</v>
      </c>
      <c r="BS764" s="67" t="str">
        <f>IF(AB764&gt;BS$6,"YES","NO")</f>
        <v>NO</v>
      </c>
      <c r="BT764" s="67" t="str">
        <f>IF(AC764&gt;BT$6,"YES","NO")</f>
        <v>NO</v>
      </c>
      <c r="BU764" s="67" t="str">
        <f>IF(AD764&gt;BU$6,"YES","NO")</f>
        <v>NO</v>
      </c>
      <c r="BV764" s="67" t="str">
        <f>IF(OR(BS764="YES",BT764="YES",BU764="YES"),"YES","NO")</f>
        <v>NO</v>
      </c>
      <c r="BW764" s="67" t="str">
        <f>+IF(BE764=1,BE$8,IF(BF764=1,BF$8,IF(BG764=1,BG$8,IF(BH764=1,BH$8,BI$8))))</f>
        <v>&lt;$15</v>
      </c>
      <c r="BX764" s="67" t="str">
        <f>+IF(BJ764=1,BJ$8,IF(BK764=1,BK$8,IF(BL764=1,BL$8,IF(BM764=1,BM$8,BN$8))))</f>
        <v>&lt;$15</v>
      </c>
    </row>
    <row r="772" spans="10:10" x14ac:dyDescent="0.2">
      <c r="J772" s="1">
        <f>763-155</f>
        <v>608</v>
      </c>
    </row>
  </sheetData>
  <autoFilter ref="G8:BX764" xr:uid="{35774F16-31E4-0440-9323-96EC07D7F729}">
    <filterColumn colId="12">
      <filters>
        <filter val="High school diploma or equivalent"/>
      </filters>
    </filterColumn>
    <filterColumn colId="13">
      <filters>
        <filter val="None"/>
      </filters>
    </filterColumn>
    <filterColumn colId="60">
      <filters>
        <filter val="YES"/>
      </filters>
    </filterColumn>
    <filterColumn colId="61">
      <filters>
        <filter val="YES"/>
      </filters>
    </filterColumn>
    <filterColumn colId="63">
      <filters>
        <filter val="NO"/>
      </filters>
    </filterColumn>
    <filterColumn colId="67">
      <filters>
        <filter val="YES"/>
      </filters>
    </filterColumn>
  </autoFilter>
  <mergeCells count="11">
    <mergeCell ref="AM7:AN7"/>
    <mergeCell ref="AO7:AV7"/>
    <mergeCell ref="AW7:BD7"/>
    <mergeCell ref="BE7:BI7"/>
    <mergeCell ref="BJ7:BN7"/>
    <mergeCell ref="A7:J7"/>
    <mergeCell ref="K7:R7"/>
    <mergeCell ref="S7:U7"/>
    <mergeCell ref="V7:Y7"/>
    <mergeCell ref="Z7:AH7"/>
    <mergeCell ref="AI7:AK7"/>
  </mergeCells>
  <conditionalFormatting sqref="K9:K763">
    <cfRule type="containsText" dxfId="170" priority="60" operator="containsText" text="Insf. Data">
      <formula>NOT(ISERROR(SEARCH("Insf. Data",K9)))</formula>
    </cfRule>
    <cfRule type="cellIs" dxfId="169" priority="63" operator="lessThan">
      <formula>15</formula>
    </cfRule>
    <cfRule type="cellIs" dxfId="168" priority="64" operator="lessThan">
      <formula>15</formula>
    </cfRule>
  </conditionalFormatting>
  <conditionalFormatting sqref="M9:M763">
    <cfRule type="containsText" dxfId="167" priority="61" operator="containsText" text="Insf. Data">
      <formula>NOT(ISERROR(SEARCH("Insf. Data",M9)))</formula>
    </cfRule>
    <cfRule type="cellIs" dxfId="166" priority="62" operator="lessThan">
      <formula>20</formula>
    </cfRule>
  </conditionalFormatting>
  <conditionalFormatting sqref="S9:S763">
    <cfRule type="containsText" dxfId="165" priority="58" operator="containsText" text="Doctoral">
      <formula>NOT(ISERROR(SEARCH("Doctoral",S9)))</formula>
    </cfRule>
    <cfRule type="containsText" dxfId="164" priority="59" operator="containsText" text="Master's">
      <formula>NOT(ISERROR(SEARCH("Master's",S9)))</formula>
    </cfRule>
  </conditionalFormatting>
  <conditionalFormatting sqref="T9:T763">
    <cfRule type="containsText" dxfId="163" priority="57" operator="containsText" text="5 years">
      <formula>NOT(ISERROR(SEARCH("5 years",T9)))</formula>
    </cfRule>
  </conditionalFormatting>
  <conditionalFormatting sqref="U9:U763 AM9:AN763">
    <cfRule type="containsText" dxfId="162" priority="56" operator="containsText" text="Long-term">
      <formula>NOT(ISERROR(SEARCH("Long-term",U9)))</formula>
    </cfRule>
  </conditionalFormatting>
  <conditionalFormatting sqref="AB9:AB763">
    <cfRule type="containsText" dxfId="161" priority="54" operator="containsText" text="Insf. Data">
      <formula>NOT(ISERROR(SEARCH("Insf. Data",AB9)))</formula>
    </cfRule>
    <cfRule type="cellIs" dxfId="160" priority="55" operator="lessThan">
      <formula>100</formula>
    </cfRule>
  </conditionalFormatting>
  <conditionalFormatting sqref="AC755:AC763 AC9:AC454">
    <cfRule type="containsText" dxfId="159" priority="52" operator="containsText" text="Insf. Data">
      <formula>NOT(ISERROR(SEARCH("Insf. Data",AC9)))</formula>
    </cfRule>
    <cfRule type="cellIs" dxfId="158" priority="53" operator="lessThan">
      <formula>0.05</formula>
    </cfRule>
  </conditionalFormatting>
  <conditionalFormatting sqref="AD9:AD763">
    <cfRule type="cellIs" dxfId="157" priority="51" operator="lessThan">
      <formula>100</formula>
    </cfRule>
  </conditionalFormatting>
  <conditionalFormatting sqref="AC455:AC754">
    <cfRule type="cellIs" dxfId="156" priority="50" operator="lessThan">
      <formula>0.0495</formula>
    </cfRule>
  </conditionalFormatting>
  <conditionalFormatting sqref="AL9:AL764">
    <cfRule type="cellIs" dxfId="155" priority="49" operator="greaterThan">
      <formula>99.4</formula>
    </cfRule>
  </conditionalFormatting>
  <conditionalFormatting sqref="BO9">
    <cfRule type="containsText" dxfId="154" priority="48" operator="containsText" text="Long-term">
      <formula>NOT(ISERROR(SEARCH("Long-term",BO9)))</formula>
    </cfRule>
  </conditionalFormatting>
  <conditionalFormatting sqref="BE34">
    <cfRule type="containsText" dxfId="153" priority="47" operator="containsText" text="Long-term">
      <formula>NOT(ISERROR(SEARCH("Long-term",BE34)))</formula>
    </cfRule>
  </conditionalFormatting>
  <conditionalFormatting sqref="BF34">
    <cfRule type="containsText" dxfId="152" priority="46" operator="containsText" text="Long-term">
      <formula>NOT(ISERROR(SEARCH("Long-term",BF34)))</formula>
    </cfRule>
  </conditionalFormatting>
  <conditionalFormatting sqref="BG34">
    <cfRule type="containsText" dxfId="151" priority="45" operator="containsText" text="Long-term">
      <formula>NOT(ISERROR(SEARCH("Long-term",BG34)))</formula>
    </cfRule>
  </conditionalFormatting>
  <conditionalFormatting sqref="BH34">
    <cfRule type="containsText" dxfId="150" priority="44" operator="containsText" text="Long-term">
      <formula>NOT(ISERROR(SEARCH("Long-term",BH34)))</formula>
    </cfRule>
  </conditionalFormatting>
  <conditionalFormatting sqref="BI34">
    <cfRule type="containsText" dxfId="149" priority="43" operator="containsText" text="Long-term">
      <formula>NOT(ISERROR(SEARCH("Long-term",BI34)))</formula>
    </cfRule>
  </conditionalFormatting>
  <conditionalFormatting sqref="BJ34">
    <cfRule type="containsText" dxfId="148" priority="42" operator="containsText" text="Long-term">
      <formula>NOT(ISERROR(SEARCH("Long-term",BJ34)))</formula>
    </cfRule>
  </conditionalFormatting>
  <conditionalFormatting sqref="BK34">
    <cfRule type="containsText" dxfId="147" priority="41" operator="containsText" text="Long-term">
      <formula>NOT(ISERROR(SEARCH("Long-term",BK34)))</formula>
    </cfRule>
  </conditionalFormatting>
  <conditionalFormatting sqref="BL34">
    <cfRule type="containsText" dxfId="146" priority="40" operator="containsText" text="Long-term">
      <formula>NOT(ISERROR(SEARCH("Long-term",BL34)))</formula>
    </cfRule>
  </conditionalFormatting>
  <conditionalFormatting sqref="BM34">
    <cfRule type="containsText" dxfId="145" priority="39" operator="containsText" text="Long-term">
      <formula>NOT(ISERROR(SEARCH("Long-term",BM34)))</formula>
    </cfRule>
  </conditionalFormatting>
  <conditionalFormatting sqref="BN34">
    <cfRule type="containsText" dxfId="144" priority="38" operator="containsText" text="Long-term">
      <formula>NOT(ISERROR(SEARCH("Long-term",BN34)))</formula>
    </cfRule>
  </conditionalFormatting>
  <conditionalFormatting sqref="BE9:BE33">
    <cfRule type="containsText" dxfId="143" priority="36" operator="containsText" text="Long-term">
      <formula>NOT(ISERROR(SEARCH("Long-term",BE9)))</formula>
    </cfRule>
  </conditionalFormatting>
  <conditionalFormatting sqref="BS9">
    <cfRule type="containsText" dxfId="142" priority="37" operator="containsText" text="Long-term">
      <formula>NOT(ISERROR(SEARCH("Long-term",BS9)))</formula>
    </cfRule>
  </conditionalFormatting>
  <conditionalFormatting sqref="BG9:BG33">
    <cfRule type="containsText" dxfId="141" priority="34" operator="containsText" text="Long-term">
      <formula>NOT(ISERROR(SEARCH("Long-term",BG9)))</formula>
    </cfRule>
  </conditionalFormatting>
  <conditionalFormatting sqref="BK9:BK33">
    <cfRule type="containsText" dxfId="140" priority="30" operator="containsText" text="Long-term">
      <formula>NOT(ISERROR(SEARCH("Long-term",BK9)))</formula>
    </cfRule>
  </conditionalFormatting>
  <conditionalFormatting sqref="BF9:BF33">
    <cfRule type="containsText" dxfId="139" priority="35" operator="containsText" text="Long-term">
      <formula>NOT(ISERROR(SEARCH("Long-term",BF9)))</formula>
    </cfRule>
  </conditionalFormatting>
  <conditionalFormatting sqref="BM9:BM33">
    <cfRule type="containsText" dxfId="138" priority="28" operator="containsText" text="Long-term">
      <formula>NOT(ISERROR(SEARCH("Long-term",BM9)))</formula>
    </cfRule>
  </conditionalFormatting>
  <conditionalFormatting sqref="BH9:BH33">
    <cfRule type="containsText" dxfId="137" priority="33" operator="containsText" text="Long-term">
      <formula>NOT(ISERROR(SEARCH("Long-term",BH9)))</formula>
    </cfRule>
  </conditionalFormatting>
  <conditionalFormatting sqref="BI9:BI33">
    <cfRule type="containsText" dxfId="136" priority="32" operator="containsText" text="Long-term">
      <formula>NOT(ISERROR(SEARCH("Long-term",BI9)))</formula>
    </cfRule>
  </conditionalFormatting>
  <conditionalFormatting sqref="BJ9:BJ33">
    <cfRule type="containsText" dxfId="135" priority="31" operator="containsText" text="Long-term">
      <formula>NOT(ISERROR(SEARCH("Long-term",BJ9)))</formula>
    </cfRule>
  </conditionalFormatting>
  <conditionalFormatting sqref="BE35:BE764">
    <cfRule type="containsText" dxfId="134" priority="26" operator="containsText" text="Long-term">
      <formula>NOT(ISERROR(SEARCH("Long-term",BE35)))</formula>
    </cfRule>
  </conditionalFormatting>
  <conditionalFormatting sqref="BL9:BL33">
    <cfRule type="containsText" dxfId="133" priority="29" operator="containsText" text="Long-term">
      <formula>NOT(ISERROR(SEARCH("Long-term",BL9)))</formula>
    </cfRule>
  </conditionalFormatting>
  <conditionalFormatting sqref="BG35:BG764">
    <cfRule type="containsText" dxfId="132" priority="24" operator="containsText" text="Long-term">
      <formula>NOT(ISERROR(SEARCH("Long-term",BG35)))</formula>
    </cfRule>
  </conditionalFormatting>
  <conditionalFormatting sqref="BN9:BN33">
    <cfRule type="containsText" dxfId="131" priority="27" operator="containsText" text="Long-term">
      <formula>NOT(ISERROR(SEARCH("Long-term",BN9)))</formula>
    </cfRule>
  </conditionalFormatting>
  <conditionalFormatting sqref="BW10:BX764">
    <cfRule type="containsText" dxfId="130" priority="15" operator="containsText" text="Long-term">
      <formula>NOT(ISERROR(SEARCH("Long-term",BW10)))</formula>
    </cfRule>
  </conditionalFormatting>
  <conditionalFormatting sqref="BF35:BF764">
    <cfRule type="containsText" dxfId="129" priority="25" operator="containsText" text="Long-term">
      <formula>NOT(ISERROR(SEARCH("Long-term",BF35)))</formula>
    </cfRule>
  </conditionalFormatting>
  <conditionalFormatting sqref="BH35:BH764">
    <cfRule type="containsText" dxfId="128" priority="23" operator="containsText" text="Long-term">
      <formula>NOT(ISERROR(SEARCH("Long-term",BH35)))</formula>
    </cfRule>
  </conditionalFormatting>
  <conditionalFormatting sqref="BI35:BI764">
    <cfRule type="containsText" dxfId="127" priority="22" operator="containsText" text="Long-term">
      <formula>NOT(ISERROR(SEARCH("Long-term",BI35)))</formula>
    </cfRule>
  </conditionalFormatting>
  <conditionalFormatting sqref="BJ35:BJ764">
    <cfRule type="containsText" dxfId="126" priority="21" operator="containsText" text="Long-term">
      <formula>NOT(ISERROR(SEARCH("Long-term",BJ35)))</formula>
    </cfRule>
  </conditionalFormatting>
  <conditionalFormatting sqref="BK35:BK764">
    <cfRule type="containsText" dxfId="125" priority="20" operator="containsText" text="Long-term">
      <formula>NOT(ISERROR(SEARCH("Long-term",BK35)))</formula>
    </cfRule>
  </conditionalFormatting>
  <conditionalFormatting sqref="BL35:BL764">
    <cfRule type="containsText" dxfId="124" priority="19" operator="containsText" text="Long-term">
      <formula>NOT(ISERROR(SEARCH("Long-term",BL35)))</formula>
    </cfRule>
  </conditionalFormatting>
  <conditionalFormatting sqref="BM35:BM764">
    <cfRule type="containsText" dxfId="123" priority="18" operator="containsText" text="Long-term">
      <formula>NOT(ISERROR(SEARCH("Long-term",BM35)))</formula>
    </cfRule>
  </conditionalFormatting>
  <conditionalFormatting sqref="BN35:BN764">
    <cfRule type="containsText" dxfId="122" priority="17" operator="containsText" text="Long-term">
      <formula>NOT(ISERROR(SEARCH("Long-term",BN35)))</formula>
    </cfRule>
  </conditionalFormatting>
  <conditionalFormatting sqref="BW9:BX9">
    <cfRule type="containsText" dxfId="121" priority="16" operator="containsText" text="Long-term">
      <formula>NOT(ISERROR(SEARCH("Long-term",BW9)))</formula>
    </cfRule>
  </conditionalFormatting>
  <conditionalFormatting sqref="BP9">
    <cfRule type="containsText" dxfId="120" priority="14" operator="containsText" text="Long-term">
      <formula>NOT(ISERROR(SEARCH("Long-term",BP9)))</formula>
    </cfRule>
  </conditionalFormatting>
  <conditionalFormatting sqref="BU9">
    <cfRule type="containsText" dxfId="119" priority="9" operator="containsText" text="Long-term">
      <formula>NOT(ISERROR(SEARCH("Long-term",BU9)))</formula>
    </cfRule>
  </conditionalFormatting>
  <conditionalFormatting sqref="BT9">
    <cfRule type="containsText" dxfId="118" priority="10" operator="containsText" text="Long-term">
      <formula>NOT(ISERROR(SEARCH("Long-term",BT9)))</formula>
    </cfRule>
  </conditionalFormatting>
  <conditionalFormatting sqref="BU10:BU764">
    <cfRule type="containsText" dxfId="117" priority="6" operator="containsText" text="Long-term">
      <formula>NOT(ISERROR(SEARCH("Long-term",BU10)))</formula>
    </cfRule>
  </conditionalFormatting>
  <conditionalFormatting sqref="BR9">
    <cfRule type="containsText" dxfId="116" priority="12" operator="containsText" text="Long-term">
      <formula>NOT(ISERROR(SEARCH("Long-term",BR9)))</formula>
    </cfRule>
  </conditionalFormatting>
  <conditionalFormatting sqref="BP10:BP764">
    <cfRule type="containsText" dxfId="115" priority="3" operator="containsText" text="Long-term">
      <formula>NOT(ISERROR(SEARCH("Long-term",BP10)))</formula>
    </cfRule>
  </conditionalFormatting>
  <conditionalFormatting sqref="BQ9">
    <cfRule type="containsText" dxfId="114" priority="13" operator="containsText" text="Long-term">
      <formula>NOT(ISERROR(SEARCH("Long-term",BQ9)))</formula>
    </cfRule>
  </conditionalFormatting>
  <conditionalFormatting sqref="BV10:BV764">
    <cfRule type="containsText" dxfId="113" priority="1" operator="containsText" text="Long-term">
      <formula>NOT(ISERROR(SEARCH("Long-term",BV10)))</formula>
    </cfRule>
  </conditionalFormatting>
  <conditionalFormatting sqref="BQ10:BQ764">
    <cfRule type="containsText" dxfId="112" priority="11" operator="containsText" text="Long-term">
      <formula>NOT(ISERROR(SEARCH("Long-term",BQ10)))</formula>
    </cfRule>
  </conditionalFormatting>
  <conditionalFormatting sqref="BR10:BR764">
    <cfRule type="containsText" dxfId="111" priority="5" operator="containsText" text="Long-term">
      <formula>NOT(ISERROR(SEARCH("Long-term",BR10)))</formula>
    </cfRule>
  </conditionalFormatting>
  <conditionalFormatting sqref="BV9">
    <cfRule type="containsText" dxfId="110" priority="2" operator="containsText" text="Long-term">
      <formula>NOT(ISERROR(SEARCH("Long-term",BV9)))</formula>
    </cfRule>
  </conditionalFormatting>
  <conditionalFormatting sqref="BT10:BT764">
    <cfRule type="containsText" dxfId="109" priority="7" operator="containsText" text="Long-term">
      <formula>NOT(ISERROR(SEARCH("Long-term",BT10)))</formula>
    </cfRule>
  </conditionalFormatting>
  <conditionalFormatting sqref="BS10:BS764">
    <cfRule type="containsText" dxfId="108" priority="8" operator="containsText" text="Long-term">
      <formula>NOT(ISERROR(SEARCH("Long-term",BS10)))</formula>
    </cfRule>
  </conditionalFormatting>
  <conditionalFormatting sqref="BO10:BO764">
    <cfRule type="containsText" dxfId="107" priority="4" operator="containsText" text="Long-term">
      <formula>NOT(ISERROR(SEARCH("Long-term",BO10)))</formula>
    </cfRule>
  </conditionalFormatting>
  <printOptions gridLines="1" gridLinesSet="0"/>
  <pageMargins left="0.75" right="0.75" top="1" bottom="1" header="0.5" footer="0.5"/>
  <pageSetup paperSize="0" fitToWidth="0" fitToHeight="0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ABBC2-6B22-4BBE-8906-F4F66F056A15}">
  <dimension ref="A1:O12"/>
  <sheetViews>
    <sheetView tabSelected="1" workbookViewId="0">
      <selection sqref="A1:O1"/>
    </sheetView>
  </sheetViews>
  <sheetFormatPr defaultRowHeight="12.75" x14ac:dyDescent="0.2"/>
  <cols>
    <col min="1" max="1" width="20.7109375" style="100" customWidth="1"/>
    <col min="2" max="2" width="35.7109375" style="100" customWidth="1"/>
    <col min="5" max="5" width="15.7109375" style="100" customWidth="1"/>
    <col min="6" max="6" width="20.7109375" style="100" customWidth="1"/>
    <col min="7" max="15" width="12.7109375" customWidth="1"/>
  </cols>
  <sheetData>
    <row r="1" spans="1:15" ht="20.25" x14ac:dyDescent="0.3">
      <c r="A1" s="131" t="str">
        <f>"HIGH SCHOOL DIPLOMA OR EQUIVALENT LIVING WAGE OCCUPATIONS -- "&amp;TEXT(SUM(J4:J12),"###,###")&amp;" JOB OPENINGS (2021-2024)"</f>
        <v>HIGH SCHOOL DIPLOMA OR EQUIVALENT LIVING WAGE OCCUPATIONS -- 14,590 JOB OPENINGS (2021-2024)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3.5" thickBot="1" x14ac:dyDescent="0.25"/>
    <row r="3" spans="1:15" ht="51.75" thickBot="1" x14ac:dyDescent="0.25">
      <c r="A3" s="43" t="s">
        <v>2495</v>
      </c>
      <c r="B3" s="43" t="s">
        <v>32</v>
      </c>
      <c r="C3" s="45" t="s">
        <v>2494</v>
      </c>
      <c r="D3" s="45" t="s">
        <v>35</v>
      </c>
      <c r="E3" s="46" t="s">
        <v>41</v>
      </c>
      <c r="F3" s="46" t="s">
        <v>43</v>
      </c>
      <c r="G3" s="45" t="s">
        <v>45</v>
      </c>
      <c r="H3" s="45" t="s">
        <v>49</v>
      </c>
      <c r="I3" s="45" t="s">
        <v>50</v>
      </c>
      <c r="J3" s="45" t="s">
        <v>51</v>
      </c>
      <c r="K3" s="46" t="s">
        <v>58</v>
      </c>
      <c r="L3" s="49" t="s">
        <v>59</v>
      </c>
      <c r="M3" s="45" t="s">
        <v>68</v>
      </c>
      <c r="N3" s="45" t="s">
        <v>69</v>
      </c>
      <c r="O3" s="46" t="s">
        <v>75</v>
      </c>
    </row>
    <row r="4" spans="1:15" ht="39" thickBot="1" x14ac:dyDescent="0.25">
      <c r="A4" s="101" t="s">
        <v>2394</v>
      </c>
      <c r="B4" s="102" t="s">
        <v>2488</v>
      </c>
      <c r="C4" s="103">
        <v>19.193808331500001</v>
      </c>
      <c r="D4" s="103">
        <v>32.656382837300001</v>
      </c>
      <c r="E4" s="102" t="s">
        <v>307</v>
      </c>
      <c r="F4" s="102" t="s">
        <v>648</v>
      </c>
      <c r="G4" s="104">
        <v>9974.0921157199991</v>
      </c>
      <c r="H4" s="104">
        <v>397.0110333800003</v>
      </c>
      <c r="I4" s="105">
        <v>3.9804227670434074E-2</v>
      </c>
      <c r="J4" s="104">
        <v>3376.4554646900001</v>
      </c>
      <c r="K4" s="106">
        <v>0.3166279722210214</v>
      </c>
      <c r="L4" s="107">
        <v>89.4</v>
      </c>
      <c r="M4" s="108">
        <v>0.16556031472499999</v>
      </c>
      <c r="N4" s="108">
        <v>4.1743216130800002E-2</v>
      </c>
      <c r="O4" s="109">
        <v>153</v>
      </c>
    </row>
    <row r="5" spans="1:15" ht="38.25" x14ac:dyDescent="0.2">
      <c r="A5" s="110" t="s">
        <v>2476</v>
      </c>
      <c r="B5" s="111" t="s">
        <v>2478</v>
      </c>
      <c r="C5" s="112">
        <v>24.760750799899998</v>
      </c>
      <c r="D5" s="112">
        <v>34.677239764799999</v>
      </c>
      <c r="E5" s="111" t="s">
        <v>307</v>
      </c>
      <c r="F5" s="111" t="s">
        <v>85</v>
      </c>
      <c r="G5" s="113">
        <v>15363.193159099999</v>
      </c>
      <c r="H5" s="113">
        <v>549.99929490000068</v>
      </c>
      <c r="I5" s="114">
        <v>3.5799803413538576E-2</v>
      </c>
      <c r="J5" s="113">
        <v>4875.1184495500002</v>
      </c>
      <c r="K5" s="115">
        <v>0.19797142920616856</v>
      </c>
      <c r="L5" s="116">
        <v>94.5</v>
      </c>
      <c r="M5" s="117">
        <v>8.9070914929599995E-2</v>
      </c>
      <c r="N5" s="117">
        <v>1.8457089750600002E-2</v>
      </c>
      <c r="O5" s="118">
        <v>283</v>
      </c>
    </row>
    <row r="6" spans="1:15" ht="39" thickBot="1" x14ac:dyDescent="0.25">
      <c r="A6" s="119"/>
      <c r="B6" s="120" t="s">
        <v>2477</v>
      </c>
      <c r="C6" s="121">
        <v>17.937313638399999</v>
      </c>
      <c r="D6" s="121">
        <v>23.189553008899999</v>
      </c>
      <c r="E6" s="120" t="s">
        <v>307</v>
      </c>
      <c r="F6" s="120" t="s">
        <v>85</v>
      </c>
      <c r="G6" s="122">
        <v>5479.9235533700003</v>
      </c>
      <c r="H6" s="122">
        <v>-35.779539290000685</v>
      </c>
      <c r="I6" s="123">
        <v>-6.5292040922719195E-3</v>
      </c>
      <c r="J6" s="122">
        <v>1920.3064933999999</v>
      </c>
      <c r="K6" s="124">
        <v>0.2913985351916441</v>
      </c>
      <c r="L6" s="125">
        <v>90.5</v>
      </c>
      <c r="M6" s="126">
        <v>0.125335826816</v>
      </c>
      <c r="N6" s="126">
        <v>2.7639764477099999E-2</v>
      </c>
      <c r="O6" s="127">
        <v>39</v>
      </c>
    </row>
    <row r="7" spans="1:15" ht="39" thickBot="1" x14ac:dyDescent="0.25">
      <c r="A7" s="101" t="s">
        <v>2479</v>
      </c>
      <c r="B7" s="102" t="s">
        <v>2480</v>
      </c>
      <c r="C7" s="103">
        <v>18.396523461699999</v>
      </c>
      <c r="D7" s="103">
        <v>21.620550565599999</v>
      </c>
      <c r="E7" s="102" t="s">
        <v>307</v>
      </c>
      <c r="F7" s="102" t="s">
        <v>317</v>
      </c>
      <c r="G7" s="104">
        <v>614.75159947899999</v>
      </c>
      <c r="H7" s="104">
        <v>4.6319113780000407</v>
      </c>
      <c r="I7" s="105">
        <v>7.5346064685729497E-3</v>
      </c>
      <c r="J7" s="104">
        <v>220.94598762800001</v>
      </c>
      <c r="K7" s="106">
        <v>0.32693047435396161</v>
      </c>
      <c r="L7" s="107">
        <v>96.7</v>
      </c>
      <c r="M7" s="108">
        <v>0.18976543287600001</v>
      </c>
      <c r="N7" s="108">
        <v>7.6740694717100003E-2</v>
      </c>
      <c r="O7" s="109">
        <v>0</v>
      </c>
    </row>
    <row r="8" spans="1:15" ht="39" thickBot="1" x14ac:dyDescent="0.25">
      <c r="A8" s="101" t="s">
        <v>2481</v>
      </c>
      <c r="B8" s="102" t="s">
        <v>2482</v>
      </c>
      <c r="C8" s="103">
        <v>17.289616310500001</v>
      </c>
      <c r="D8" s="103">
        <v>25.188613344299998</v>
      </c>
      <c r="E8" s="102" t="s">
        <v>307</v>
      </c>
      <c r="F8" s="102" t="s">
        <v>85</v>
      </c>
      <c r="G8" s="104">
        <v>2147.5993879399998</v>
      </c>
      <c r="H8" s="104">
        <v>159.08238302000018</v>
      </c>
      <c r="I8" s="105">
        <v>7.4074514973946654E-2</v>
      </c>
      <c r="J8" s="104">
        <v>1075.54506442</v>
      </c>
      <c r="K8" s="106">
        <v>0.38093567716971116</v>
      </c>
      <c r="L8" s="107">
        <v>98</v>
      </c>
      <c r="M8" s="108">
        <v>0.168960631863</v>
      </c>
      <c r="N8" s="108">
        <v>6.9810942429699999E-2</v>
      </c>
      <c r="O8" s="109">
        <v>756</v>
      </c>
    </row>
    <row r="9" spans="1:15" ht="39" thickBot="1" x14ac:dyDescent="0.25">
      <c r="A9" s="101" t="s">
        <v>2483</v>
      </c>
      <c r="B9" s="102" t="s">
        <v>2484</v>
      </c>
      <c r="C9" s="103">
        <v>16.968102937200001</v>
      </c>
      <c r="D9" s="103">
        <v>26.3175356725</v>
      </c>
      <c r="E9" s="102" t="s">
        <v>307</v>
      </c>
      <c r="F9" s="102" t="s">
        <v>85</v>
      </c>
      <c r="G9" s="104">
        <v>3744.3203868300002</v>
      </c>
      <c r="H9" s="104">
        <v>-88.177669600000172</v>
      </c>
      <c r="I9" s="105">
        <v>-2.3549712762334623E-2</v>
      </c>
      <c r="J9" s="104">
        <v>1533.4469028000001</v>
      </c>
      <c r="K9" s="106">
        <v>0.6388522441510619</v>
      </c>
      <c r="L9" s="107">
        <v>98.2</v>
      </c>
      <c r="M9" s="108">
        <v>0.26632717422399999</v>
      </c>
      <c r="N9" s="108">
        <v>0.109734990948</v>
      </c>
      <c r="O9" s="109">
        <v>38</v>
      </c>
    </row>
    <row r="10" spans="1:15" ht="38.25" x14ac:dyDescent="0.2">
      <c r="A10" s="110" t="s">
        <v>2392</v>
      </c>
      <c r="B10" s="111" t="s">
        <v>2485</v>
      </c>
      <c r="C10" s="112">
        <v>32.590565564199999</v>
      </c>
      <c r="D10" s="112">
        <v>50.609608507300003</v>
      </c>
      <c r="E10" s="111" t="s">
        <v>307</v>
      </c>
      <c r="F10" s="111" t="s">
        <v>85</v>
      </c>
      <c r="G10" s="113">
        <v>2335.8119914899999</v>
      </c>
      <c r="H10" s="113">
        <v>40.682279010000002</v>
      </c>
      <c r="I10" s="114">
        <v>1.7416760920064046E-2</v>
      </c>
      <c r="J10" s="113">
        <v>947.87459916600005</v>
      </c>
      <c r="K10" s="115">
        <v>0.47146568856417093</v>
      </c>
      <c r="L10" s="116">
        <v>89.6</v>
      </c>
      <c r="M10" s="117">
        <v>0.22432941084899999</v>
      </c>
      <c r="N10" s="117">
        <v>6.5095951980200004E-2</v>
      </c>
      <c r="O10" s="118">
        <v>94</v>
      </c>
    </row>
    <row r="11" spans="1:15" ht="39" thickBot="1" x14ac:dyDescent="0.25">
      <c r="A11" s="119"/>
      <c r="B11" s="120" t="s">
        <v>2489</v>
      </c>
      <c r="C11" s="121">
        <v>21.721035757100001</v>
      </c>
      <c r="D11" s="121">
        <v>39.440784701600002</v>
      </c>
      <c r="E11" s="120" t="s">
        <v>307</v>
      </c>
      <c r="F11" s="120" t="s">
        <v>648</v>
      </c>
      <c r="G11" s="122">
        <v>649.09028576399999</v>
      </c>
      <c r="H11" s="122">
        <v>25.460230583999987</v>
      </c>
      <c r="I11" s="123">
        <v>3.9224482544878148E-2</v>
      </c>
      <c r="J11" s="122">
        <v>241.171199145</v>
      </c>
      <c r="K11" s="124">
        <v>0.33308128509215995</v>
      </c>
      <c r="L11" s="125">
        <v>90.9</v>
      </c>
      <c r="M11" s="126">
        <v>0.198906250216</v>
      </c>
      <c r="N11" s="126">
        <v>4.7995267377499998E-2</v>
      </c>
      <c r="O11" s="127">
        <v>0</v>
      </c>
    </row>
    <row r="12" spans="1:15" ht="39" thickBot="1" x14ac:dyDescent="0.25">
      <c r="A12" s="101" t="s">
        <v>2486</v>
      </c>
      <c r="B12" s="102" t="s">
        <v>2487</v>
      </c>
      <c r="C12" s="103">
        <v>20.9892899739</v>
      </c>
      <c r="D12" s="103">
        <v>27.278715412499999</v>
      </c>
      <c r="E12" s="102" t="s">
        <v>307</v>
      </c>
      <c r="F12" s="102" t="s">
        <v>85</v>
      </c>
      <c r="G12" s="104">
        <v>1043.41311619</v>
      </c>
      <c r="H12" s="104">
        <v>32.342692380000017</v>
      </c>
      <c r="I12" s="105">
        <v>3.0997015351022849E-2</v>
      </c>
      <c r="J12" s="104">
        <v>398.79818583899998</v>
      </c>
      <c r="K12" s="106">
        <v>0.68301006545765086</v>
      </c>
      <c r="L12" s="107">
        <v>98.1</v>
      </c>
      <c r="M12" s="108">
        <v>0.14711318129500001</v>
      </c>
      <c r="N12" s="108">
        <v>2.3903235181500001E-2</v>
      </c>
      <c r="O12" s="109">
        <v>530</v>
      </c>
    </row>
  </sheetData>
  <sortState xmlns:xlrd2="http://schemas.microsoft.com/office/spreadsheetml/2017/richdata2" ref="A4:O12">
    <sortCondition descending="1" ref="J4:J12"/>
  </sortState>
  <mergeCells count="3">
    <mergeCell ref="A5:A6"/>
    <mergeCell ref="A10:A11"/>
    <mergeCell ref="A1:O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95159-974F-4028-8077-EF54E7F193AE}">
  <dimension ref="A1:P7"/>
  <sheetViews>
    <sheetView workbookViewId="0">
      <selection sqref="A1:O1"/>
    </sheetView>
  </sheetViews>
  <sheetFormatPr defaultRowHeight="12.75" x14ac:dyDescent="0.2"/>
  <cols>
    <col min="1" max="1" width="20.7109375" style="100" customWidth="1"/>
    <col min="2" max="2" width="35.7109375" style="100" customWidth="1"/>
    <col min="5" max="5" width="15.7109375" style="100" customWidth="1"/>
    <col min="6" max="6" width="20.7109375" style="100" customWidth="1"/>
    <col min="7" max="16" width="12.7109375" customWidth="1"/>
  </cols>
  <sheetData>
    <row r="1" spans="1:16" ht="20.25" x14ac:dyDescent="0.3">
      <c r="A1" s="131" t="str">
        <f>"POSTSECONDARY NONDEGREE LIVING WAGE OCCUPATIONS -- "&amp;TEXT(SUM(K4:K7),"###,###")&amp;" JOB OPENINGS (2021-2024)"</f>
        <v>POSTSECONDARY NONDEGREE LIVING WAGE OCCUPATIONS -- 7,461 JOB OPENINGS (2021-2024)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3.5" thickBot="1" x14ac:dyDescent="0.25"/>
    <row r="3" spans="1:16" ht="51.75" thickBot="1" x14ac:dyDescent="0.25">
      <c r="A3" s="43" t="s">
        <v>2495</v>
      </c>
      <c r="B3" s="43" t="s">
        <v>32</v>
      </c>
      <c r="C3" s="45" t="s">
        <v>2494</v>
      </c>
      <c r="D3" s="45" t="s">
        <v>35</v>
      </c>
      <c r="E3" s="46" t="s">
        <v>41</v>
      </c>
      <c r="F3" s="46" t="s">
        <v>43</v>
      </c>
      <c r="G3" s="45" t="s">
        <v>45</v>
      </c>
      <c r="H3" s="45" t="s">
        <v>48</v>
      </c>
      <c r="I3" s="45" t="s">
        <v>49</v>
      </c>
      <c r="J3" s="45" t="s">
        <v>50</v>
      </c>
      <c r="K3" s="45" t="s">
        <v>51</v>
      </c>
      <c r="L3" s="46" t="s">
        <v>58</v>
      </c>
      <c r="M3" s="49" t="s">
        <v>59</v>
      </c>
      <c r="N3" s="45" t="s">
        <v>68</v>
      </c>
      <c r="O3" s="45" t="s">
        <v>69</v>
      </c>
      <c r="P3" s="46" t="s">
        <v>75</v>
      </c>
    </row>
    <row r="4" spans="1:16" ht="26.25" thickBot="1" x14ac:dyDescent="0.25">
      <c r="A4" s="101" t="s">
        <v>2394</v>
      </c>
      <c r="B4" s="102" t="s">
        <v>2490</v>
      </c>
      <c r="C4" s="103">
        <v>21.4599824067</v>
      </c>
      <c r="D4" s="103">
        <v>29.322899740099999</v>
      </c>
      <c r="E4" s="102" t="s">
        <v>89</v>
      </c>
      <c r="F4" s="102" t="s">
        <v>85</v>
      </c>
      <c r="G4" s="104">
        <v>1070.7341407199999</v>
      </c>
      <c r="H4" s="104">
        <v>1123.0728030299999</v>
      </c>
      <c r="I4" s="104">
        <v>52.338662310000018</v>
      </c>
      <c r="J4" s="105">
        <v>4.8881099723602377E-2</v>
      </c>
      <c r="K4" s="104">
        <v>377.47677360099999</v>
      </c>
      <c r="L4" s="106">
        <v>0.29143747592188796</v>
      </c>
      <c r="M4" s="107">
        <v>91.2</v>
      </c>
      <c r="N4" s="108">
        <v>0.15816306234399999</v>
      </c>
      <c r="O4" s="108">
        <v>3.4935673424800001E-2</v>
      </c>
      <c r="P4" s="109">
        <v>789</v>
      </c>
    </row>
    <row r="5" spans="1:16" ht="39" thickBot="1" x14ac:dyDescent="0.25">
      <c r="A5" s="101" t="s">
        <v>2454</v>
      </c>
      <c r="B5" s="102" t="s">
        <v>2491</v>
      </c>
      <c r="C5" s="103">
        <v>17.1249087795</v>
      </c>
      <c r="D5" s="103">
        <v>36.610486735099997</v>
      </c>
      <c r="E5" s="102" t="s">
        <v>89</v>
      </c>
      <c r="F5" s="102" t="s">
        <v>317</v>
      </c>
      <c r="G5" s="104">
        <v>508.56806966200003</v>
      </c>
      <c r="H5" s="104">
        <v>522.86787263500003</v>
      </c>
      <c r="I5" s="104">
        <v>14.299802972999998</v>
      </c>
      <c r="J5" s="105">
        <v>2.8117775822032644E-2</v>
      </c>
      <c r="K5" s="104">
        <v>184.43922226399999</v>
      </c>
      <c r="L5" s="106">
        <v>0.28966490440431192</v>
      </c>
      <c r="M5" s="107">
        <v>97.9</v>
      </c>
      <c r="N5" s="108">
        <v>0.23389254980400001</v>
      </c>
      <c r="O5" s="108">
        <v>0.100537079825</v>
      </c>
      <c r="P5" s="109">
        <v>37</v>
      </c>
    </row>
    <row r="6" spans="1:16" ht="25.5" customHeight="1" x14ac:dyDescent="0.2">
      <c r="A6" s="110" t="s">
        <v>2387</v>
      </c>
      <c r="B6" s="111" t="s">
        <v>2493</v>
      </c>
      <c r="C6" s="112">
        <v>19.3552719278</v>
      </c>
      <c r="D6" s="112">
        <v>23.731329138700001</v>
      </c>
      <c r="E6" s="111" t="s">
        <v>89</v>
      </c>
      <c r="F6" s="111" t="s">
        <v>8</v>
      </c>
      <c r="G6" s="113">
        <v>17276.4097974</v>
      </c>
      <c r="H6" s="113">
        <v>18218.264937299999</v>
      </c>
      <c r="I6" s="113">
        <v>941.8551398999989</v>
      </c>
      <c r="J6" s="114">
        <v>5.4516832544788486E-2</v>
      </c>
      <c r="K6" s="113">
        <v>6050.9437997699997</v>
      </c>
      <c r="L6" s="115">
        <v>0.57175010033942752</v>
      </c>
      <c r="M6" s="116">
        <v>84.8</v>
      </c>
      <c r="N6" s="117">
        <v>0.18255740229699999</v>
      </c>
      <c r="O6" s="117">
        <v>5.4372621160699998E-2</v>
      </c>
      <c r="P6" s="118">
        <v>2480</v>
      </c>
    </row>
    <row r="7" spans="1:16" ht="26.25" thickBot="1" x14ac:dyDescent="0.25">
      <c r="A7" s="119"/>
      <c r="B7" s="120" t="s">
        <v>2492</v>
      </c>
      <c r="C7" s="121">
        <v>16.504864073499999</v>
      </c>
      <c r="D7" s="121">
        <v>24.402497157599999</v>
      </c>
      <c r="E7" s="120" t="s">
        <v>89</v>
      </c>
      <c r="F7" s="120" t="s">
        <v>8</v>
      </c>
      <c r="G7" s="122">
        <v>2384.9107571700001</v>
      </c>
      <c r="H7" s="122">
        <v>2492.2350150799998</v>
      </c>
      <c r="I7" s="122">
        <v>107.32425790999969</v>
      </c>
      <c r="J7" s="123">
        <v>4.5001372729499348E-2</v>
      </c>
      <c r="K7" s="122">
        <v>848.38522104900005</v>
      </c>
      <c r="L7" s="124">
        <v>0.36145088224007715</v>
      </c>
      <c r="M7" s="125">
        <v>89</v>
      </c>
      <c r="N7" s="126">
        <v>0.101803561918</v>
      </c>
      <c r="O7" s="126">
        <v>2.27025708308E-2</v>
      </c>
      <c r="P7" s="127">
        <v>1607</v>
      </c>
    </row>
  </sheetData>
  <sortState xmlns:xlrd2="http://schemas.microsoft.com/office/spreadsheetml/2017/richdata2" ref="A4:P7">
    <sortCondition descending="1" ref="K4:K7"/>
  </sortState>
  <mergeCells count="2">
    <mergeCell ref="A6:A7"/>
    <mergeCell ref="A1:P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ED7B9-2D41-45C7-BBDE-9A79A50F0831}">
  <dimension ref="A1:P22"/>
  <sheetViews>
    <sheetView workbookViewId="0">
      <selection sqref="A1:O1"/>
    </sheetView>
  </sheetViews>
  <sheetFormatPr defaultRowHeight="12.75" x14ac:dyDescent="0.2"/>
  <cols>
    <col min="1" max="1" width="20.7109375" style="100" customWidth="1"/>
    <col min="2" max="2" width="35.7109375" style="100" customWidth="1"/>
    <col min="5" max="5" width="15.7109375" style="100" customWidth="1"/>
    <col min="6" max="6" width="20.7109375" style="100" customWidth="1"/>
    <col min="7" max="16" width="12.7109375" customWidth="1"/>
  </cols>
  <sheetData>
    <row r="1" spans="1:16" ht="20.25" x14ac:dyDescent="0.3">
      <c r="A1" s="131" t="str">
        <f>"ASSOCIATE'S DEGREE LIVING WAGE OCCUPATIONS -- "&amp;TEXT(SUM(K4:K22),"###,###")&amp;" JOB OPENINGS (2021-2024)"</f>
        <v>ASSOCIATE'S DEGREE LIVING WAGE OCCUPATIONS -- 19,454 JOB OPENINGS (2021-2024)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3.5" thickBot="1" x14ac:dyDescent="0.25"/>
    <row r="3" spans="1:16" ht="51.75" thickBot="1" x14ac:dyDescent="0.25">
      <c r="A3" s="43" t="s">
        <v>2495</v>
      </c>
      <c r="B3" s="43" t="s">
        <v>32</v>
      </c>
      <c r="C3" s="45" t="s">
        <v>2494</v>
      </c>
      <c r="D3" s="45" t="s">
        <v>35</v>
      </c>
      <c r="E3" s="46" t="s">
        <v>41</v>
      </c>
      <c r="F3" s="46" t="s">
        <v>43</v>
      </c>
      <c r="G3" s="45" t="s">
        <v>45</v>
      </c>
      <c r="H3" s="45" t="s">
        <v>48</v>
      </c>
      <c r="I3" s="45" t="s">
        <v>49</v>
      </c>
      <c r="J3" s="45" t="s">
        <v>50</v>
      </c>
      <c r="K3" s="45" t="s">
        <v>51</v>
      </c>
      <c r="L3" s="46" t="s">
        <v>58</v>
      </c>
      <c r="M3" s="49" t="s">
        <v>59</v>
      </c>
      <c r="N3" s="45" t="s">
        <v>68</v>
      </c>
      <c r="O3" s="45" t="s">
        <v>69</v>
      </c>
      <c r="P3" s="46" t="s">
        <v>75</v>
      </c>
    </row>
    <row r="4" spans="1:16" ht="25.5" x14ac:dyDescent="0.2">
      <c r="A4" s="110" t="s">
        <v>2367</v>
      </c>
      <c r="B4" s="111" t="s">
        <v>2368</v>
      </c>
      <c r="C4" s="112">
        <v>20.878461311599999</v>
      </c>
      <c r="D4" s="112">
        <v>36.220258849899999</v>
      </c>
      <c r="E4" s="111" t="s">
        <v>139</v>
      </c>
      <c r="F4" s="111" t="s">
        <v>8</v>
      </c>
      <c r="G4" s="113">
        <v>5582.74894855</v>
      </c>
      <c r="H4" s="113">
        <v>5912.4808614000003</v>
      </c>
      <c r="I4" s="113">
        <v>329.7319128500003</v>
      </c>
      <c r="J4" s="114">
        <v>5.9062643849611247E-2</v>
      </c>
      <c r="K4" s="113">
        <v>1935.3195205</v>
      </c>
      <c r="L4" s="115">
        <v>0.36937484347870825</v>
      </c>
      <c r="M4" s="116">
        <v>86.9</v>
      </c>
      <c r="N4" s="117">
        <v>0.133695144367</v>
      </c>
      <c r="O4" s="117">
        <v>2.4680438460600002E-2</v>
      </c>
      <c r="P4" s="118">
        <v>5307</v>
      </c>
    </row>
    <row r="5" spans="1:16" ht="26.25" thickBot="1" x14ac:dyDescent="0.25">
      <c r="A5" s="119"/>
      <c r="B5" s="120" t="s">
        <v>2369</v>
      </c>
      <c r="C5" s="121">
        <v>16.7200129601</v>
      </c>
      <c r="D5" s="121">
        <v>32.697121910500002</v>
      </c>
      <c r="E5" s="120" t="s">
        <v>139</v>
      </c>
      <c r="F5" s="120" t="s">
        <v>8</v>
      </c>
      <c r="G5" s="122">
        <v>4941.4096595600004</v>
      </c>
      <c r="H5" s="122">
        <v>5281.4500400899997</v>
      </c>
      <c r="I5" s="122">
        <v>340.04038052999931</v>
      </c>
      <c r="J5" s="123">
        <v>6.8814448498948702E-2</v>
      </c>
      <c r="K5" s="122">
        <v>1758.66616198</v>
      </c>
      <c r="L5" s="124">
        <v>0.34697531381944424</v>
      </c>
      <c r="M5" s="125">
        <v>88.4</v>
      </c>
      <c r="N5" s="126">
        <v>6.9680975775699996E-2</v>
      </c>
      <c r="O5" s="126">
        <v>1.8726666822199999E-2</v>
      </c>
      <c r="P5" s="127">
        <v>16568</v>
      </c>
    </row>
    <row r="6" spans="1:16" ht="38.25" customHeight="1" x14ac:dyDescent="0.2">
      <c r="A6" s="110" t="s">
        <v>2370</v>
      </c>
      <c r="B6" s="111" t="s">
        <v>2371</v>
      </c>
      <c r="C6" s="112">
        <v>17.460681580999999</v>
      </c>
      <c r="D6" s="112">
        <v>26.824000939400001</v>
      </c>
      <c r="E6" s="111" t="s">
        <v>139</v>
      </c>
      <c r="F6" s="111" t="s">
        <v>8</v>
      </c>
      <c r="G6" s="113">
        <v>4115.0250355500002</v>
      </c>
      <c r="H6" s="113">
        <v>4228.5295119299999</v>
      </c>
      <c r="I6" s="113">
        <v>113.50447637999969</v>
      </c>
      <c r="J6" s="114">
        <v>2.7582937017254151E-2</v>
      </c>
      <c r="K6" s="113">
        <v>1579.4984494</v>
      </c>
      <c r="L6" s="115">
        <v>0.5263129263254529</v>
      </c>
      <c r="M6" s="116">
        <v>88.9</v>
      </c>
      <c r="N6" s="117">
        <v>0.153199137682</v>
      </c>
      <c r="O6" s="117">
        <v>5.2411039441900002E-2</v>
      </c>
      <c r="P6" s="118">
        <v>932</v>
      </c>
    </row>
    <row r="7" spans="1:16" ht="38.25" customHeight="1" x14ac:dyDescent="0.2">
      <c r="A7" s="129"/>
      <c r="B7" s="93" t="s">
        <v>2375</v>
      </c>
      <c r="C7" s="94">
        <v>18.6059290731</v>
      </c>
      <c r="D7" s="94">
        <v>31.3500121378</v>
      </c>
      <c r="E7" s="93" t="s">
        <v>139</v>
      </c>
      <c r="F7" s="93" t="s">
        <v>8</v>
      </c>
      <c r="G7" s="95">
        <v>3244.8238572599998</v>
      </c>
      <c r="H7" s="95">
        <v>3352.5396152100002</v>
      </c>
      <c r="I7" s="95">
        <v>107.71575795000035</v>
      </c>
      <c r="J7" s="96">
        <v>3.3196180343964155E-2</v>
      </c>
      <c r="K7" s="95">
        <v>1217.1165379399999</v>
      </c>
      <c r="L7" s="97">
        <v>0.40693016697748086</v>
      </c>
      <c r="M7" s="98">
        <v>98.6</v>
      </c>
      <c r="N7" s="99">
        <v>0.25108370721700002</v>
      </c>
      <c r="O7" s="99">
        <v>5.7310528102700001E-2</v>
      </c>
      <c r="P7" s="130">
        <v>2176</v>
      </c>
    </row>
    <row r="8" spans="1:16" ht="51" x14ac:dyDescent="0.2">
      <c r="A8" s="129"/>
      <c r="B8" s="93" t="s">
        <v>2377</v>
      </c>
      <c r="C8" s="94">
        <v>18.995356636299999</v>
      </c>
      <c r="D8" s="94">
        <v>29.612317819600001</v>
      </c>
      <c r="E8" s="93" t="s">
        <v>139</v>
      </c>
      <c r="F8" s="93" t="s">
        <v>8</v>
      </c>
      <c r="G8" s="95">
        <v>2016.56130863</v>
      </c>
      <c r="H8" s="95">
        <v>2088.5928136000002</v>
      </c>
      <c r="I8" s="95">
        <v>72.031504970000242</v>
      </c>
      <c r="J8" s="96">
        <v>3.5719967779673706E-2</v>
      </c>
      <c r="K8" s="95">
        <v>765.25022852400002</v>
      </c>
      <c r="L8" s="97">
        <v>0.49769831256210123</v>
      </c>
      <c r="M8" s="98">
        <v>92.1</v>
      </c>
      <c r="N8" s="99">
        <v>0.22346968043500001</v>
      </c>
      <c r="O8" s="99">
        <v>5.3245615179700001E-2</v>
      </c>
      <c r="P8" s="130">
        <v>1387</v>
      </c>
    </row>
    <row r="9" spans="1:16" ht="38.25" customHeight="1" x14ac:dyDescent="0.2">
      <c r="A9" s="129"/>
      <c r="B9" s="93" t="s">
        <v>2376</v>
      </c>
      <c r="C9" s="94">
        <v>20.868551720300001</v>
      </c>
      <c r="D9" s="94">
        <v>32.549765798999999</v>
      </c>
      <c r="E9" s="93" t="s">
        <v>139</v>
      </c>
      <c r="F9" s="93" t="s">
        <v>8</v>
      </c>
      <c r="G9" s="95">
        <v>2082.15520866</v>
      </c>
      <c r="H9" s="95">
        <v>2130.37187692</v>
      </c>
      <c r="I9" s="95">
        <v>48.216668260000006</v>
      </c>
      <c r="J9" s="96">
        <v>2.3157096099012963E-2</v>
      </c>
      <c r="K9" s="95">
        <v>757.02021118200003</v>
      </c>
      <c r="L9" s="97">
        <v>0.33888939895464087</v>
      </c>
      <c r="M9" s="98">
        <v>94</v>
      </c>
      <c r="N9" s="99">
        <v>0.25971398301499998</v>
      </c>
      <c r="O9" s="99">
        <v>5.03430970851E-2</v>
      </c>
      <c r="P9" s="130">
        <v>918</v>
      </c>
    </row>
    <row r="10" spans="1:16" ht="38.25" customHeight="1" x14ac:dyDescent="0.2">
      <c r="A10" s="129"/>
      <c r="B10" s="93" t="s">
        <v>2374</v>
      </c>
      <c r="C10" s="94">
        <v>16.217349220999999</v>
      </c>
      <c r="D10" s="94">
        <v>22.4196804394</v>
      </c>
      <c r="E10" s="93" t="s">
        <v>139</v>
      </c>
      <c r="F10" s="93" t="s">
        <v>8</v>
      </c>
      <c r="G10" s="95">
        <v>1349.5886253599999</v>
      </c>
      <c r="H10" s="95">
        <v>1406.8997356299999</v>
      </c>
      <c r="I10" s="95">
        <v>57.311110269999972</v>
      </c>
      <c r="J10" s="96">
        <v>4.2465614479162014E-2</v>
      </c>
      <c r="K10" s="95">
        <v>524.10069724100003</v>
      </c>
      <c r="L10" s="97">
        <v>0.45489039012867971</v>
      </c>
      <c r="M10" s="98">
        <v>92.4</v>
      </c>
      <c r="N10" s="99">
        <v>0.18613626557499999</v>
      </c>
      <c r="O10" s="99">
        <v>4.6515199639999998E-2</v>
      </c>
      <c r="P10" s="130">
        <v>752</v>
      </c>
    </row>
    <row r="11" spans="1:16" ht="38.25" customHeight="1" x14ac:dyDescent="0.2">
      <c r="A11" s="129"/>
      <c r="B11" s="93" t="s">
        <v>2373</v>
      </c>
      <c r="C11" s="94">
        <v>16.3164892522</v>
      </c>
      <c r="D11" s="94">
        <v>26.569938326199999</v>
      </c>
      <c r="E11" s="93" t="s">
        <v>139</v>
      </c>
      <c r="F11" s="93" t="s">
        <v>8</v>
      </c>
      <c r="G11" s="95">
        <v>1184.93036102</v>
      </c>
      <c r="H11" s="95">
        <v>1197.4964774499999</v>
      </c>
      <c r="I11" s="95">
        <v>12.566116429999965</v>
      </c>
      <c r="J11" s="96">
        <v>1.0604940883768838E-2</v>
      </c>
      <c r="K11" s="95">
        <v>432.58030216499998</v>
      </c>
      <c r="L11" s="97">
        <v>0.5767321863817878</v>
      </c>
      <c r="M11" s="98">
        <v>84.6</v>
      </c>
      <c r="N11" s="99">
        <v>0.19888869749599999</v>
      </c>
      <c r="O11" s="99">
        <v>7.6197643009599997E-2</v>
      </c>
      <c r="P11" s="130">
        <v>856</v>
      </c>
    </row>
    <row r="12" spans="1:16" ht="38.25" customHeight="1" thickBot="1" x14ac:dyDescent="0.25">
      <c r="A12" s="119"/>
      <c r="B12" s="120" t="s">
        <v>2372</v>
      </c>
      <c r="C12" s="121">
        <v>17.156072277900002</v>
      </c>
      <c r="D12" s="121">
        <v>28.697999577200001</v>
      </c>
      <c r="E12" s="120" t="s">
        <v>139</v>
      </c>
      <c r="F12" s="120" t="s">
        <v>8</v>
      </c>
      <c r="G12" s="122">
        <v>849.81822168999997</v>
      </c>
      <c r="H12" s="122">
        <v>871.51259457200001</v>
      </c>
      <c r="I12" s="122">
        <v>21.694372882000039</v>
      </c>
      <c r="J12" s="123">
        <v>2.5528251016855456E-2</v>
      </c>
      <c r="K12" s="122">
        <v>325.040377589</v>
      </c>
      <c r="L12" s="124">
        <v>0.44194752645655339</v>
      </c>
      <c r="M12" s="125">
        <v>91</v>
      </c>
      <c r="N12" s="126">
        <v>0.19886554636600001</v>
      </c>
      <c r="O12" s="126">
        <v>6.1712803351899999E-2</v>
      </c>
      <c r="P12" s="127">
        <v>856</v>
      </c>
    </row>
    <row r="13" spans="1:16" ht="38.25" customHeight="1" x14ac:dyDescent="0.2">
      <c r="A13" s="110" t="s">
        <v>2378</v>
      </c>
      <c r="B13" s="111" t="s">
        <v>2379</v>
      </c>
      <c r="C13" s="112">
        <v>17.0472730205</v>
      </c>
      <c r="D13" s="112">
        <v>24.4146198165</v>
      </c>
      <c r="E13" s="111" t="s">
        <v>139</v>
      </c>
      <c r="F13" s="111" t="s">
        <v>8</v>
      </c>
      <c r="G13" s="113">
        <v>839.21692029600001</v>
      </c>
      <c r="H13" s="113">
        <v>895.54990896599998</v>
      </c>
      <c r="I13" s="113">
        <v>56.332988669999963</v>
      </c>
      <c r="J13" s="114">
        <v>6.7125658822668605E-2</v>
      </c>
      <c r="K13" s="113">
        <v>448.75794464900002</v>
      </c>
      <c r="L13" s="115">
        <v>0.701155509406861</v>
      </c>
      <c r="M13" s="116">
        <v>88.5</v>
      </c>
      <c r="N13" s="117">
        <v>0.120810456264</v>
      </c>
      <c r="O13" s="117">
        <v>4.1168591131900002E-2</v>
      </c>
      <c r="P13" s="118">
        <v>387</v>
      </c>
    </row>
    <row r="14" spans="1:16" ht="38.25" customHeight="1" thickBot="1" x14ac:dyDescent="0.25">
      <c r="A14" s="119"/>
      <c r="B14" s="120" t="s">
        <v>2380</v>
      </c>
      <c r="C14" s="121">
        <v>17.1037607536</v>
      </c>
      <c r="D14" s="121">
        <v>21.782058961499999</v>
      </c>
      <c r="E14" s="120" t="s">
        <v>139</v>
      </c>
      <c r="F14" s="120" t="s">
        <v>8</v>
      </c>
      <c r="G14" s="122">
        <v>284.95055509000002</v>
      </c>
      <c r="H14" s="122">
        <v>290.07503783800001</v>
      </c>
      <c r="I14" s="122">
        <v>5.1244827479999913</v>
      </c>
      <c r="J14" s="123">
        <v>1.7983761240196398E-2</v>
      </c>
      <c r="K14" s="122">
        <v>132.67313647</v>
      </c>
      <c r="L14" s="124">
        <v>0.40448905750729758</v>
      </c>
      <c r="M14" s="125">
        <v>75.5</v>
      </c>
      <c r="N14" s="126">
        <v>0.133004587817</v>
      </c>
      <c r="O14" s="126">
        <v>4.32602240557E-2</v>
      </c>
      <c r="P14" s="127">
        <v>0</v>
      </c>
    </row>
    <row r="15" spans="1:16" ht="26.25" thickBot="1" x14ac:dyDescent="0.25">
      <c r="A15" s="101" t="s">
        <v>2381</v>
      </c>
      <c r="B15" s="102" t="s">
        <v>2382</v>
      </c>
      <c r="C15" s="103">
        <v>19.968940657699999</v>
      </c>
      <c r="D15" s="103">
        <v>28.187350098500001</v>
      </c>
      <c r="E15" s="102" t="s">
        <v>139</v>
      </c>
      <c r="F15" s="102" t="s">
        <v>8</v>
      </c>
      <c r="G15" s="104">
        <v>8708.2049922299993</v>
      </c>
      <c r="H15" s="104">
        <v>9261.4177322899995</v>
      </c>
      <c r="I15" s="104">
        <v>553.21274006000021</v>
      </c>
      <c r="J15" s="105">
        <v>6.3527758080294497E-2</v>
      </c>
      <c r="K15" s="104">
        <v>4137.4202081200001</v>
      </c>
      <c r="L15" s="106">
        <v>0.48352534763473559</v>
      </c>
      <c r="M15" s="107">
        <v>89.4</v>
      </c>
      <c r="N15" s="108">
        <v>0.16928801218</v>
      </c>
      <c r="O15" s="108">
        <v>5.15062167498E-2</v>
      </c>
      <c r="P15" s="109">
        <v>1403</v>
      </c>
    </row>
    <row r="16" spans="1:16" ht="38.25" customHeight="1" x14ac:dyDescent="0.2">
      <c r="A16" s="110" t="s">
        <v>2383</v>
      </c>
      <c r="B16" s="111" t="s">
        <v>2386</v>
      </c>
      <c r="C16" s="112">
        <v>30.956383234800001</v>
      </c>
      <c r="D16" s="112">
        <v>39.302593912699997</v>
      </c>
      <c r="E16" s="111" t="s">
        <v>139</v>
      </c>
      <c r="F16" s="111" t="s">
        <v>8</v>
      </c>
      <c r="G16" s="113">
        <v>5089.6849552200001</v>
      </c>
      <c r="H16" s="113">
        <v>5475.6969850400001</v>
      </c>
      <c r="I16" s="113">
        <v>386.01202981999995</v>
      </c>
      <c r="J16" s="114">
        <v>7.5842028183709984E-2</v>
      </c>
      <c r="K16" s="113">
        <v>1724.0911482500001</v>
      </c>
      <c r="L16" s="115">
        <v>0.51139226654862813</v>
      </c>
      <c r="M16" s="116">
        <v>96.8</v>
      </c>
      <c r="N16" s="117">
        <v>0.107133710802</v>
      </c>
      <c r="O16" s="117">
        <v>2.99463845793E-2</v>
      </c>
      <c r="P16" s="118">
        <v>1444</v>
      </c>
    </row>
    <row r="17" spans="1:16" ht="38.25" customHeight="1" x14ac:dyDescent="0.2">
      <c r="A17" s="129"/>
      <c r="B17" s="93" t="s">
        <v>2385</v>
      </c>
      <c r="C17" s="94">
        <v>24.667450633200001</v>
      </c>
      <c r="D17" s="94">
        <v>30.461202501199999</v>
      </c>
      <c r="E17" s="93" t="s">
        <v>139</v>
      </c>
      <c r="F17" s="93" t="s">
        <v>8</v>
      </c>
      <c r="G17" s="95">
        <v>3621.9521977999998</v>
      </c>
      <c r="H17" s="95">
        <v>3870.8176593100002</v>
      </c>
      <c r="I17" s="95">
        <v>248.86546151000039</v>
      </c>
      <c r="J17" s="96">
        <v>6.8710310881839654E-2</v>
      </c>
      <c r="K17" s="95">
        <v>966.32470118100002</v>
      </c>
      <c r="L17" s="97">
        <v>0.21076358800110429</v>
      </c>
      <c r="M17" s="98">
        <v>93.2</v>
      </c>
      <c r="N17" s="99">
        <v>0.18315551370300001</v>
      </c>
      <c r="O17" s="99">
        <v>2.9181467511200002E-2</v>
      </c>
      <c r="P17" s="130">
        <v>1185</v>
      </c>
    </row>
    <row r="18" spans="1:16" ht="38.25" customHeight="1" thickBot="1" x14ac:dyDescent="0.25">
      <c r="A18" s="119"/>
      <c r="B18" s="120" t="s">
        <v>2384</v>
      </c>
      <c r="C18" s="121">
        <v>31.9751604687</v>
      </c>
      <c r="D18" s="121">
        <v>40.014311704699999</v>
      </c>
      <c r="E18" s="120" t="s">
        <v>139</v>
      </c>
      <c r="F18" s="120" t="s">
        <v>8</v>
      </c>
      <c r="G18" s="122">
        <v>927.88102429200001</v>
      </c>
      <c r="H18" s="122">
        <v>959.76155049500005</v>
      </c>
      <c r="I18" s="122">
        <v>31.880526203000045</v>
      </c>
      <c r="J18" s="123">
        <v>3.4358420280580483E-2</v>
      </c>
      <c r="K18" s="122">
        <v>214.922839821</v>
      </c>
      <c r="L18" s="124">
        <v>0.24199767183663648</v>
      </c>
      <c r="M18" s="125">
        <v>92.7</v>
      </c>
      <c r="N18" s="126">
        <v>0.106801175018</v>
      </c>
      <c r="O18" s="126">
        <v>1.80292973029E-2</v>
      </c>
      <c r="P18" s="127">
        <v>787</v>
      </c>
    </row>
    <row r="19" spans="1:16" ht="25.5" x14ac:dyDescent="0.2">
      <c r="A19" s="110" t="s">
        <v>2387</v>
      </c>
      <c r="B19" s="111" t="s">
        <v>2389</v>
      </c>
      <c r="C19" s="112">
        <v>17.791634268900001</v>
      </c>
      <c r="D19" s="112">
        <v>29.702164380500001</v>
      </c>
      <c r="E19" s="111" t="s">
        <v>139</v>
      </c>
      <c r="F19" s="111" t="s">
        <v>8</v>
      </c>
      <c r="G19" s="113">
        <v>3859.6506520500002</v>
      </c>
      <c r="H19" s="113">
        <v>4071.9998503500001</v>
      </c>
      <c r="I19" s="113">
        <v>212.3491982999999</v>
      </c>
      <c r="J19" s="114">
        <v>5.5017725033537308E-2</v>
      </c>
      <c r="K19" s="113">
        <v>1013.3300855799999</v>
      </c>
      <c r="L19" s="115">
        <v>0.22867100224065429</v>
      </c>
      <c r="M19" s="116">
        <v>94.1</v>
      </c>
      <c r="N19" s="117">
        <v>0.138530635219</v>
      </c>
      <c r="O19" s="117">
        <v>2.9294636078100001E-2</v>
      </c>
      <c r="P19" s="118">
        <v>1978</v>
      </c>
    </row>
    <row r="20" spans="1:16" ht="26.25" thickBot="1" x14ac:dyDescent="0.25">
      <c r="A20" s="119"/>
      <c r="B20" s="120" t="s">
        <v>2388</v>
      </c>
      <c r="C20" s="121">
        <v>27.358047642900001</v>
      </c>
      <c r="D20" s="121">
        <v>35.933265096100001</v>
      </c>
      <c r="E20" s="120" t="s">
        <v>139</v>
      </c>
      <c r="F20" s="120" t="s">
        <v>8</v>
      </c>
      <c r="G20" s="122">
        <v>1501.03616306</v>
      </c>
      <c r="H20" s="122">
        <v>1619.45608249</v>
      </c>
      <c r="I20" s="122">
        <v>118.41991942999994</v>
      </c>
      <c r="J20" s="123">
        <v>7.8892116222296776E-2</v>
      </c>
      <c r="K20" s="122">
        <v>444.69790053200001</v>
      </c>
      <c r="L20" s="124">
        <v>0.22361212696025648</v>
      </c>
      <c r="M20" s="125">
        <v>93.3</v>
      </c>
      <c r="N20" s="126">
        <v>0.13551302792700001</v>
      </c>
      <c r="O20" s="126">
        <v>2.9904849510000001E-2</v>
      </c>
      <c r="P20" s="127">
        <v>1125</v>
      </c>
    </row>
    <row r="21" spans="1:16" ht="39" thickBot="1" x14ac:dyDescent="0.25">
      <c r="A21" s="101" t="s">
        <v>2390</v>
      </c>
      <c r="B21" s="102" t="s">
        <v>2391</v>
      </c>
      <c r="C21" s="103">
        <v>20.101698427999999</v>
      </c>
      <c r="D21" s="103">
        <v>32.240527658300003</v>
      </c>
      <c r="E21" s="102" t="s">
        <v>139</v>
      </c>
      <c r="F21" s="102" t="s">
        <v>8</v>
      </c>
      <c r="G21" s="104">
        <v>1424.69727339</v>
      </c>
      <c r="H21" s="104">
        <v>1575.06582499</v>
      </c>
      <c r="I21" s="104">
        <v>150.36855160000005</v>
      </c>
      <c r="J21" s="105">
        <v>0.1055442123800835</v>
      </c>
      <c r="K21" s="104">
        <v>763.93485660800002</v>
      </c>
      <c r="L21" s="106">
        <v>0.72046939906080609</v>
      </c>
      <c r="M21" s="107">
        <v>87.3</v>
      </c>
      <c r="N21" s="108">
        <v>0.110284525327</v>
      </c>
      <c r="O21" s="108">
        <v>2.35655779976E-2</v>
      </c>
      <c r="P21" s="109">
        <v>1006</v>
      </c>
    </row>
    <row r="22" spans="1:16" ht="26.25" thickBot="1" x14ac:dyDescent="0.25">
      <c r="A22" s="101" t="s">
        <v>2392</v>
      </c>
      <c r="B22" s="102" t="s">
        <v>2393</v>
      </c>
      <c r="C22" s="103">
        <v>42.426002289000003</v>
      </c>
      <c r="D22" s="103">
        <v>71.390366487500003</v>
      </c>
      <c r="E22" s="102" t="s">
        <v>139</v>
      </c>
      <c r="F22" s="102" t="s">
        <v>648</v>
      </c>
      <c r="G22" s="104">
        <v>915.36960404900003</v>
      </c>
      <c r="H22" s="104">
        <v>930.79658668000002</v>
      </c>
      <c r="I22" s="104">
        <v>15.426982630999987</v>
      </c>
      <c r="J22" s="105">
        <v>1.6853282611483979E-2</v>
      </c>
      <c r="K22" s="104">
        <v>312.89908548099999</v>
      </c>
      <c r="L22" s="106">
        <v>0.28536793889500139</v>
      </c>
      <c r="M22" s="107">
        <v>90.7</v>
      </c>
      <c r="N22" s="108">
        <v>0.115396994755</v>
      </c>
      <c r="O22" s="108">
        <v>2.34451334998E-2</v>
      </c>
      <c r="P22" s="109">
        <v>0</v>
      </c>
    </row>
  </sheetData>
  <sortState xmlns:xlrd2="http://schemas.microsoft.com/office/spreadsheetml/2017/richdata2" ref="A4:P22">
    <sortCondition descending="1" ref="K4:K22"/>
  </sortState>
  <mergeCells count="6">
    <mergeCell ref="A4:A5"/>
    <mergeCell ref="A6:A12"/>
    <mergeCell ref="A13:A14"/>
    <mergeCell ref="A16:A18"/>
    <mergeCell ref="A19:A20"/>
    <mergeCell ref="A1:P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BF8B9-7860-4F5E-9ACF-29DF536D0218}">
  <dimension ref="A1:P68"/>
  <sheetViews>
    <sheetView workbookViewId="0">
      <pane xSplit="2" ySplit="3" topLeftCell="C4" activePane="bottomRight" state="frozen"/>
      <selection sqref="A1:O1"/>
      <selection pane="topRight" sqref="A1:O1"/>
      <selection pane="bottomLeft" sqref="A1:O1"/>
      <selection pane="bottomRight" sqref="A1:O1"/>
    </sheetView>
  </sheetViews>
  <sheetFormatPr defaultRowHeight="12.75" x14ac:dyDescent="0.2"/>
  <cols>
    <col min="1" max="1" width="20.7109375" style="100" customWidth="1"/>
    <col min="2" max="2" width="35.7109375" style="100" customWidth="1"/>
    <col min="5" max="5" width="15.7109375" style="100" customWidth="1"/>
    <col min="6" max="6" width="20.7109375" style="100" customWidth="1"/>
    <col min="7" max="16" width="12.7109375" customWidth="1"/>
  </cols>
  <sheetData>
    <row r="1" spans="1:16" ht="20.25" x14ac:dyDescent="0.3">
      <c r="A1" s="131" t="str">
        <f>"BACHELOR'S DEGREE LIVING WAGE OCCUPATIONS -- "&amp;TEXT(SUM(K4:K68),"###,###")&amp;" JOB OPENINGS (2021-2024)"</f>
        <v>BACHELOR'S DEGREE LIVING WAGE OCCUPATIONS -- 205,314 JOB OPENINGS (2021-2024)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3.5" thickBot="1" x14ac:dyDescent="0.25"/>
    <row r="3" spans="1:16" ht="51.75" thickBot="1" x14ac:dyDescent="0.25">
      <c r="A3" s="43" t="s">
        <v>2495</v>
      </c>
      <c r="B3" s="43" t="s">
        <v>32</v>
      </c>
      <c r="C3" s="45" t="s">
        <v>2494</v>
      </c>
      <c r="D3" s="45" t="s">
        <v>35</v>
      </c>
      <c r="E3" s="46" t="s">
        <v>41</v>
      </c>
      <c r="F3" s="46" t="s">
        <v>43</v>
      </c>
      <c r="G3" s="45" t="s">
        <v>45</v>
      </c>
      <c r="H3" s="45" t="s">
        <v>48</v>
      </c>
      <c r="I3" s="45" t="s">
        <v>49</v>
      </c>
      <c r="J3" s="45" t="s">
        <v>50</v>
      </c>
      <c r="K3" s="45" t="s">
        <v>51</v>
      </c>
      <c r="L3" s="46" t="s">
        <v>58</v>
      </c>
      <c r="M3" s="49" t="s">
        <v>59</v>
      </c>
      <c r="N3" s="45" t="s">
        <v>68</v>
      </c>
      <c r="O3" s="45" t="s">
        <v>69</v>
      </c>
      <c r="P3" s="46" t="s">
        <v>75</v>
      </c>
    </row>
    <row r="4" spans="1:16" ht="38.25" x14ac:dyDescent="0.2">
      <c r="A4" s="110" t="s">
        <v>2394</v>
      </c>
      <c r="B4" s="111" t="s">
        <v>2403</v>
      </c>
      <c r="C4" s="112">
        <v>22.888050060400001</v>
      </c>
      <c r="D4" s="112">
        <v>38.545200620099997</v>
      </c>
      <c r="E4" s="111" t="s">
        <v>84</v>
      </c>
      <c r="F4" s="111" t="s">
        <v>8</v>
      </c>
      <c r="G4" s="113">
        <v>43832.967943900003</v>
      </c>
      <c r="H4" s="113">
        <v>45869.418152799997</v>
      </c>
      <c r="I4" s="113">
        <v>2036.4502088999943</v>
      </c>
      <c r="J4" s="114">
        <v>4.6459327406402469E-2</v>
      </c>
      <c r="K4" s="113">
        <v>17830.563525400001</v>
      </c>
      <c r="L4" s="115">
        <v>0.49299426889730463</v>
      </c>
      <c r="M4" s="116">
        <v>86.8</v>
      </c>
      <c r="N4" s="117">
        <v>0.179862284589</v>
      </c>
      <c r="O4" s="117">
        <v>6.0235637028399999E-2</v>
      </c>
      <c r="P4" s="118">
        <v>294</v>
      </c>
    </row>
    <row r="5" spans="1:16" ht="25.5" customHeight="1" x14ac:dyDescent="0.2">
      <c r="A5" s="129"/>
      <c r="B5" s="93" t="s">
        <v>2402</v>
      </c>
      <c r="C5" s="94">
        <v>19.103460074200001</v>
      </c>
      <c r="D5" s="94">
        <v>34.029750670699997</v>
      </c>
      <c r="E5" s="93" t="s">
        <v>84</v>
      </c>
      <c r="F5" s="93" t="s">
        <v>8</v>
      </c>
      <c r="G5" s="95">
        <v>15865.8043753</v>
      </c>
      <c r="H5" s="95">
        <v>17421.866560800001</v>
      </c>
      <c r="I5" s="95">
        <v>1556.0621855000009</v>
      </c>
      <c r="J5" s="96">
        <v>9.8076476218406539E-2</v>
      </c>
      <c r="K5" s="95">
        <v>7827.0111484500003</v>
      </c>
      <c r="L5" s="97">
        <v>0.50236006388670174</v>
      </c>
      <c r="M5" s="98">
        <v>88.6</v>
      </c>
      <c r="N5" s="99">
        <v>0.10386153206400001</v>
      </c>
      <c r="O5" s="99">
        <v>3.3813916360000001E-2</v>
      </c>
      <c r="P5" s="130">
        <v>4929</v>
      </c>
    </row>
    <row r="6" spans="1:16" ht="25.5" customHeight="1" x14ac:dyDescent="0.2">
      <c r="A6" s="129"/>
      <c r="B6" s="93" t="s">
        <v>2399</v>
      </c>
      <c r="C6" s="94">
        <v>19.4869161037</v>
      </c>
      <c r="D6" s="94">
        <v>30.5548948958</v>
      </c>
      <c r="E6" s="93" t="s">
        <v>84</v>
      </c>
      <c r="F6" s="93" t="s">
        <v>8</v>
      </c>
      <c r="G6" s="95">
        <v>18299.326746399998</v>
      </c>
      <c r="H6" s="95">
        <v>19354.099693</v>
      </c>
      <c r="I6" s="95">
        <v>1054.7729466000019</v>
      </c>
      <c r="J6" s="96">
        <v>5.7639986498820558E-2</v>
      </c>
      <c r="K6" s="95">
        <v>7823.8999203200001</v>
      </c>
      <c r="L6" s="97">
        <v>0.82732476069724126</v>
      </c>
      <c r="M6" s="98">
        <v>83.8</v>
      </c>
      <c r="N6" s="99">
        <v>0.13358007328499999</v>
      </c>
      <c r="O6" s="99">
        <v>4.0263005238500002E-2</v>
      </c>
      <c r="P6" s="130">
        <v>873</v>
      </c>
    </row>
    <row r="7" spans="1:16" ht="25.5" customHeight="1" x14ac:dyDescent="0.2">
      <c r="A7" s="129"/>
      <c r="B7" s="93" t="s">
        <v>2395</v>
      </c>
      <c r="C7" s="94">
        <v>19.8401007159</v>
      </c>
      <c r="D7" s="94">
        <v>34.481950462599997</v>
      </c>
      <c r="E7" s="93" t="s">
        <v>84</v>
      </c>
      <c r="F7" s="93" t="s">
        <v>85</v>
      </c>
      <c r="G7" s="95">
        <v>12728.0176362</v>
      </c>
      <c r="H7" s="95">
        <v>12871.835714999999</v>
      </c>
      <c r="I7" s="95">
        <v>143.81807879999906</v>
      </c>
      <c r="J7" s="96">
        <v>1.1299330572182999E-2</v>
      </c>
      <c r="K7" s="95">
        <v>4738.58098135</v>
      </c>
      <c r="L7" s="97">
        <v>0.4842756496572645</v>
      </c>
      <c r="M7" s="98">
        <v>93.4</v>
      </c>
      <c r="N7" s="99">
        <v>0.22384264574500001</v>
      </c>
      <c r="O7" s="99">
        <v>7.1162804939399998E-2</v>
      </c>
      <c r="P7" s="130">
        <v>1650</v>
      </c>
    </row>
    <row r="8" spans="1:16" ht="25.5" customHeight="1" x14ac:dyDescent="0.2">
      <c r="A8" s="129"/>
      <c r="B8" s="93" t="s">
        <v>2397</v>
      </c>
      <c r="C8" s="94">
        <v>20.119403376299999</v>
      </c>
      <c r="D8" s="94">
        <v>35.035398308200001</v>
      </c>
      <c r="E8" s="93" t="s">
        <v>84</v>
      </c>
      <c r="F8" s="93" t="s">
        <v>85</v>
      </c>
      <c r="G8" s="95">
        <v>8045.9538783400003</v>
      </c>
      <c r="H8" s="95">
        <v>8418.4804432000001</v>
      </c>
      <c r="I8" s="95">
        <v>372.52656485999978</v>
      </c>
      <c r="J8" s="96">
        <v>4.6299863321719356E-2</v>
      </c>
      <c r="K8" s="95">
        <v>2939.2575258699999</v>
      </c>
      <c r="L8" s="97">
        <v>0.39231467255736369</v>
      </c>
      <c r="M8" s="98">
        <v>86.1</v>
      </c>
      <c r="N8" s="99">
        <v>0.20912199937699999</v>
      </c>
      <c r="O8" s="99">
        <v>5.7920037345099998E-2</v>
      </c>
      <c r="P8" s="130">
        <v>330</v>
      </c>
    </row>
    <row r="9" spans="1:16" ht="25.5" customHeight="1" x14ac:dyDescent="0.2">
      <c r="A9" s="129"/>
      <c r="B9" s="93" t="s">
        <v>2400</v>
      </c>
      <c r="C9" s="94">
        <v>21.026149285900001</v>
      </c>
      <c r="D9" s="94">
        <v>35.046441802499999</v>
      </c>
      <c r="E9" s="93" t="s">
        <v>84</v>
      </c>
      <c r="F9" s="93" t="s">
        <v>8</v>
      </c>
      <c r="G9" s="95">
        <v>6418.5249446099997</v>
      </c>
      <c r="H9" s="95">
        <v>6760.9704706499997</v>
      </c>
      <c r="I9" s="95">
        <v>342.44552604</v>
      </c>
      <c r="J9" s="96">
        <v>5.335268289758241E-2</v>
      </c>
      <c r="K9" s="95">
        <v>2598.0633848399998</v>
      </c>
      <c r="L9" s="97">
        <v>0.39544843474398811</v>
      </c>
      <c r="M9" s="98">
        <v>82.1</v>
      </c>
      <c r="N9" s="99">
        <v>0.17188114965500001</v>
      </c>
      <c r="O9" s="99">
        <v>4.1041639239700001E-2</v>
      </c>
      <c r="P9" s="130">
        <v>1232</v>
      </c>
    </row>
    <row r="10" spans="1:16" ht="25.5" customHeight="1" x14ac:dyDescent="0.2">
      <c r="A10" s="129"/>
      <c r="B10" s="93" t="s">
        <v>2398</v>
      </c>
      <c r="C10" s="94">
        <v>20.263343019099999</v>
      </c>
      <c r="D10" s="94">
        <v>31.027662069000002</v>
      </c>
      <c r="E10" s="93" t="s">
        <v>84</v>
      </c>
      <c r="F10" s="93" t="s">
        <v>85</v>
      </c>
      <c r="G10" s="95">
        <v>6121.9415978899997</v>
      </c>
      <c r="H10" s="95">
        <v>6314.5903757200003</v>
      </c>
      <c r="I10" s="95">
        <v>192.64877783000065</v>
      </c>
      <c r="J10" s="96">
        <v>3.1468574920152675E-2</v>
      </c>
      <c r="K10" s="95">
        <v>2302.9625953499999</v>
      </c>
      <c r="L10" s="97">
        <v>0.60254954882063405</v>
      </c>
      <c r="M10" s="98">
        <v>96.5</v>
      </c>
      <c r="N10" s="99">
        <v>0.25189612072500001</v>
      </c>
      <c r="O10" s="99">
        <v>0.14338372029800001</v>
      </c>
      <c r="P10" s="130">
        <v>35818</v>
      </c>
    </row>
    <row r="11" spans="1:16" ht="25.5" customHeight="1" thickBot="1" x14ac:dyDescent="0.25">
      <c r="A11" s="119"/>
      <c r="B11" s="120" t="s">
        <v>2401</v>
      </c>
      <c r="C11" s="121">
        <v>17.775675940300001</v>
      </c>
      <c r="D11" s="121">
        <v>29.5109280207</v>
      </c>
      <c r="E11" s="120" t="s">
        <v>84</v>
      </c>
      <c r="F11" s="120" t="s">
        <v>8</v>
      </c>
      <c r="G11" s="122">
        <v>1650.5172235299999</v>
      </c>
      <c r="H11" s="122">
        <v>1754.4576181699999</v>
      </c>
      <c r="I11" s="122">
        <v>103.94039464000002</v>
      </c>
      <c r="J11" s="123">
        <v>6.2974438047789807E-2</v>
      </c>
      <c r="K11" s="122">
        <v>741.20459593800001</v>
      </c>
      <c r="L11" s="124">
        <v>0.51887589799020173</v>
      </c>
      <c r="M11" s="125">
        <v>85.8</v>
      </c>
      <c r="N11" s="126">
        <v>0.15744439823199999</v>
      </c>
      <c r="O11" s="126">
        <v>9.1874312947300002E-2</v>
      </c>
      <c r="P11" s="127">
        <v>0</v>
      </c>
    </row>
    <row r="12" spans="1:16" ht="25.5" x14ac:dyDescent="0.2">
      <c r="A12" s="110" t="s">
        <v>2396</v>
      </c>
      <c r="B12" s="111" t="s">
        <v>2404</v>
      </c>
      <c r="C12" s="112">
        <v>24.038811211100001</v>
      </c>
      <c r="D12" s="112">
        <v>37.040270267899999</v>
      </c>
      <c r="E12" s="111" t="s">
        <v>84</v>
      </c>
      <c r="F12" s="111" t="s">
        <v>8</v>
      </c>
      <c r="G12" s="113">
        <v>45304.221170099998</v>
      </c>
      <c r="H12" s="113">
        <v>47464.943867399998</v>
      </c>
      <c r="I12" s="113">
        <v>2160.7226972999997</v>
      </c>
      <c r="J12" s="114">
        <v>4.7693628573534319E-2</v>
      </c>
      <c r="K12" s="113">
        <v>17573.712011700001</v>
      </c>
      <c r="L12" s="115">
        <v>0.4670097541197985</v>
      </c>
      <c r="M12" s="116">
        <v>93.1</v>
      </c>
      <c r="N12" s="117">
        <v>0.17621229642299999</v>
      </c>
      <c r="O12" s="117">
        <v>7.6142742388499995E-2</v>
      </c>
      <c r="P12" s="118">
        <v>11753</v>
      </c>
    </row>
    <row r="13" spans="1:16" ht="38.25" x14ac:dyDescent="0.2">
      <c r="A13" s="129"/>
      <c r="B13" s="93" t="s">
        <v>2410</v>
      </c>
      <c r="C13" s="94">
        <v>23.661723701</v>
      </c>
      <c r="D13" s="94">
        <v>38.650115944699998</v>
      </c>
      <c r="E13" s="93" t="s">
        <v>84</v>
      </c>
      <c r="F13" s="93" t="s">
        <v>85</v>
      </c>
      <c r="G13" s="95">
        <v>18840.755583099999</v>
      </c>
      <c r="H13" s="95">
        <v>19906.121959600001</v>
      </c>
      <c r="I13" s="95">
        <v>1065.3663765000019</v>
      </c>
      <c r="J13" s="96">
        <v>5.6545841370376181E-2</v>
      </c>
      <c r="K13" s="95">
        <v>6837.5317293300004</v>
      </c>
      <c r="L13" s="97">
        <v>0.34359477678749012</v>
      </c>
      <c r="M13" s="98">
        <v>89</v>
      </c>
      <c r="N13" s="99">
        <v>0.12641777007900001</v>
      </c>
      <c r="O13" s="99">
        <v>3.6540399858500001E-2</v>
      </c>
      <c r="P13" s="130">
        <v>6572</v>
      </c>
    </row>
    <row r="14" spans="1:16" ht="25.5" x14ac:dyDescent="0.2">
      <c r="A14" s="129"/>
      <c r="B14" s="93" t="s">
        <v>2408</v>
      </c>
      <c r="C14" s="94">
        <v>16.197381867699999</v>
      </c>
      <c r="D14" s="94">
        <v>35.461120395400002</v>
      </c>
      <c r="E14" s="93" t="s">
        <v>84</v>
      </c>
      <c r="F14" s="93" t="s">
        <v>85</v>
      </c>
      <c r="G14" s="95">
        <v>9316.3991923499998</v>
      </c>
      <c r="H14" s="95">
        <v>9630.9873363700008</v>
      </c>
      <c r="I14" s="95">
        <v>314.58814402000098</v>
      </c>
      <c r="J14" s="96">
        <v>3.3767138732990275E-2</v>
      </c>
      <c r="K14" s="95">
        <v>3118.3213865100001</v>
      </c>
      <c r="L14" s="97">
        <v>0.25943577520165284</v>
      </c>
      <c r="M14" s="98">
        <v>91.7</v>
      </c>
      <c r="N14" s="99">
        <v>0.15234077117299999</v>
      </c>
      <c r="O14" s="99">
        <v>3.0837698844900001E-2</v>
      </c>
      <c r="P14" s="130">
        <v>6139</v>
      </c>
    </row>
    <row r="15" spans="1:16" ht="25.5" x14ac:dyDescent="0.2">
      <c r="A15" s="129"/>
      <c r="B15" s="93" t="s">
        <v>2473</v>
      </c>
      <c r="C15" s="94">
        <v>18.8096389474</v>
      </c>
      <c r="D15" s="94">
        <v>40.433263456299997</v>
      </c>
      <c r="E15" s="93" t="s">
        <v>84</v>
      </c>
      <c r="F15" s="93" t="s">
        <v>648</v>
      </c>
      <c r="G15" s="95">
        <v>7788.2020281300001</v>
      </c>
      <c r="H15" s="95">
        <v>8540.4709690599993</v>
      </c>
      <c r="I15" s="95">
        <v>752.26894092999919</v>
      </c>
      <c r="J15" s="96">
        <v>9.6590835498732444E-2</v>
      </c>
      <c r="K15" s="95">
        <v>3112.8398273799999</v>
      </c>
      <c r="L15" s="97">
        <v>0.19394417649835824</v>
      </c>
      <c r="M15" s="98">
        <v>89.4</v>
      </c>
      <c r="N15" s="99">
        <v>0.191018020329</v>
      </c>
      <c r="O15" s="99">
        <v>0.113026785665</v>
      </c>
      <c r="P15" s="130">
        <v>6163</v>
      </c>
    </row>
    <row r="16" spans="1:16" ht="25.5" x14ac:dyDescent="0.2">
      <c r="A16" s="129"/>
      <c r="B16" s="93" t="s">
        <v>2407</v>
      </c>
      <c r="C16" s="94">
        <v>21.0326001062</v>
      </c>
      <c r="D16" s="94">
        <v>30.3115637955</v>
      </c>
      <c r="E16" s="93" t="s">
        <v>84</v>
      </c>
      <c r="F16" s="93" t="s">
        <v>85</v>
      </c>
      <c r="G16" s="95">
        <v>4525.1895961399996</v>
      </c>
      <c r="H16" s="95">
        <v>4699.5505637899996</v>
      </c>
      <c r="I16" s="95">
        <v>174.36096765000002</v>
      </c>
      <c r="J16" s="96">
        <v>3.8531196084851442E-2</v>
      </c>
      <c r="K16" s="95">
        <v>1523.8639410400001</v>
      </c>
      <c r="L16" s="97">
        <v>0.30195840036740007</v>
      </c>
      <c r="M16" s="98">
        <v>95</v>
      </c>
      <c r="N16" s="99">
        <v>0.16798451064</v>
      </c>
      <c r="O16" s="99">
        <v>3.1491893793100002E-2</v>
      </c>
      <c r="P16" s="130">
        <v>324</v>
      </c>
    </row>
    <row r="17" spans="1:16" ht="25.5" x14ac:dyDescent="0.2">
      <c r="A17" s="129"/>
      <c r="B17" s="93" t="s">
        <v>2406</v>
      </c>
      <c r="C17" s="94">
        <v>21.160148576600001</v>
      </c>
      <c r="D17" s="94">
        <v>34.270262469599999</v>
      </c>
      <c r="E17" s="93" t="s">
        <v>84</v>
      </c>
      <c r="F17" s="93" t="s">
        <v>8</v>
      </c>
      <c r="G17" s="95">
        <v>3558.7666113</v>
      </c>
      <c r="H17" s="95">
        <v>3646.4019809299998</v>
      </c>
      <c r="I17" s="95">
        <v>87.635369629999786</v>
      </c>
      <c r="J17" s="96">
        <v>2.4625208450516235E-2</v>
      </c>
      <c r="K17" s="95">
        <v>1226.5002726499999</v>
      </c>
      <c r="L17" s="97">
        <v>0.31867107121768695</v>
      </c>
      <c r="M17" s="98">
        <v>92.2</v>
      </c>
      <c r="N17" s="99">
        <v>0.119242707474</v>
      </c>
      <c r="O17" s="99">
        <v>2.1871858964800001E-2</v>
      </c>
      <c r="P17" s="130">
        <v>17381</v>
      </c>
    </row>
    <row r="18" spans="1:16" ht="25.5" x14ac:dyDescent="0.2">
      <c r="A18" s="129"/>
      <c r="B18" s="93" t="s">
        <v>2474</v>
      </c>
      <c r="C18" s="94">
        <v>25.008073484099999</v>
      </c>
      <c r="D18" s="94">
        <v>42.160218190499997</v>
      </c>
      <c r="E18" s="93" t="s">
        <v>84</v>
      </c>
      <c r="F18" s="93" t="s">
        <v>648</v>
      </c>
      <c r="G18" s="95">
        <v>2497.6030533600001</v>
      </c>
      <c r="H18" s="95">
        <v>2653.1187246899999</v>
      </c>
      <c r="I18" s="95">
        <v>155.5156713299998</v>
      </c>
      <c r="J18" s="96">
        <v>6.2265967812934142E-2</v>
      </c>
      <c r="K18" s="95">
        <v>844.00604794200001</v>
      </c>
      <c r="L18" s="97">
        <v>0.24249105269910448</v>
      </c>
      <c r="M18" s="98">
        <v>89.8</v>
      </c>
      <c r="N18" s="99">
        <v>0.175149040482</v>
      </c>
      <c r="O18" s="99">
        <v>3.1436437682499999E-2</v>
      </c>
      <c r="P18" s="130">
        <v>11624</v>
      </c>
    </row>
    <row r="19" spans="1:16" ht="25.5" x14ac:dyDescent="0.2">
      <c r="A19" s="129"/>
      <c r="B19" s="93" t="s">
        <v>2405</v>
      </c>
      <c r="C19" s="94">
        <v>23.184648036199999</v>
      </c>
      <c r="D19" s="94">
        <v>36.752532437699998</v>
      </c>
      <c r="E19" s="93" t="s">
        <v>84</v>
      </c>
      <c r="F19" s="93" t="s">
        <v>8</v>
      </c>
      <c r="G19" s="95">
        <v>1382.92992018</v>
      </c>
      <c r="H19" s="95">
        <v>1443.16631252</v>
      </c>
      <c r="I19" s="95">
        <v>60.236392340000066</v>
      </c>
      <c r="J19" s="96">
        <v>4.3557082293916811E-2</v>
      </c>
      <c r="K19" s="95">
        <v>483.25621767199999</v>
      </c>
      <c r="L19" s="97">
        <v>0.3528089028322986</v>
      </c>
      <c r="M19" s="98">
        <v>91.7</v>
      </c>
      <c r="N19" s="99">
        <v>0.18198167713899999</v>
      </c>
      <c r="O19" s="99">
        <v>4.86125104797E-2</v>
      </c>
      <c r="P19" s="130">
        <v>17503</v>
      </c>
    </row>
    <row r="20" spans="1:16" ht="26.25" thickBot="1" x14ac:dyDescent="0.25">
      <c r="A20" s="119"/>
      <c r="B20" s="120" t="s">
        <v>2409</v>
      </c>
      <c r="C20" s="121">
        <v>24.2099963458</v>
      </c>
      <c r="D20" s="121">
        <v>40.314448374800001</v>
      </c>
      <c r="E20" s="120" t="s">
        <v>84</v>
      </c>
      <c r="F20" s="120" t="s">
        <v>85</v>
      </c>
      <c r="G20" s="122">
        <v>335.61461309600003</v>
      </c>
      <c r="H20" s="122">
        <v>334.82893001600002</v>
      </c>
      <c r="I20" s="122">
        <v>-0.78568308000001252</v>
      </c>
      <c r="J20" s="123">
        <v>-2.3410276231782367E-3</v>
      </c>
      <c r="K20" s="122">
        <v>109.798910517</v>
      </c>
      <c r="L20" s="124">
        <v>0.26825436082548554</v>
      </c>
      <c r="M20" s="125">
        <v>92.5</v>
      </c>
      <c r="N20" s="126">
        <v>0.27372824553699998</v>
      </c>
      <c r="O20" s="126">
        <v>8.2282849616499995E-2</v>
      </c>
      <c r="P20" s="127">
        <v>11624</v>
      </c>
    </row>
    <row r="21" spans="1:16" ht="38.25" x14ac:dyDescent="0.2">
      <c r="A21" s="110" t="s">
        <v>2367</v>
      </c>
      <c r="B21" s="111" t="s">
        <v>2415</v>
      </c>
      <c r="C21" s="112">
        <v>32.908404534500001</v>
      </c>
      <c r="D21" s="112">
        <v>52.5621148189</v>
      </c>
      <c r="E21" s="111" t="s">
        <v>84</v>
      </c>
      <c r="F21" s="111" t="s">
        <v>8</v>
      </c>
      <c r="G21" s="113">
        <v>54374.097176499999</v>
      </c>
      <c r="H21" s="113">
        <v>59788.7985615</v>
      </c>
      <c r="I21" s="113">
        <v>5414.7013850000003</v>
      </c>
      <c r="J21" s="114">
        <v>9.958236855728772E-2</v>
      </c>
      <c r="K21" s="113">
        <v>20505.0393749</v>
      </c>
      <c r="L21" s="115">
        <v>0.35071247349381185</v>
      </c>
      <c r="M21" s="116">
        <v>80.2</v>
      </c>
      <c r="N21" s="117">
        <v>0.10835540417599999</v>
      </c>
      <c r="O21" s="117">
        <v>1.9854092442599999E-2</v>
      </c>
      <c r="P21" s="118">
        <v>10108</v>
      </c>
    </row>
    <row r="22" spans="1:16" ht="25.5" x14ac:dyDescent="0.2">
      <c r="A22" s="129"/>
      <c r="B22" s="93" t="s">
        <v>2411</v>
      </c>
      <c r="C22" s="94">
        <v>27.466621896100001</v>
      </c>
      <c r="D22" s="94">
        <v>45.1352235365</v>
      </c>
      <c r="E22" s="93" t="s">
        <v>84</v>
      </c>
      <c r="F22" s="93" t="s">
        <v>8</v>
      </c>
      <c r="G22" s="95">
        <v>20462.5950453</v>
      </c>
      <c r="H22" s="95">
        <v>21955.0835204</v>
      </c>
      <c r="I22" s="95">
        <v>1492.4884750999991</v>
      </c>
      <c r="J22" s="96">
        <v>7.293739976752385E-2</v>
      </c>
      <c r="K22" s="95">
        <v>7109.1894717599998</v>
      </c>
      <c r="L22" s="97">
        <v>0.36487318916154221</v>
      </c>
      <c r="M22" s="98">
        <v>81.7</v>
      </c>
      <c r="N22" s="99">
        <v>0.14629864687999999</v>
      </c>
      <c r="O22" s="99">
        <v>3.1019207525800001E-2</v>
      </c>
      <c r="P22" s="130">
        <v>11849</v>
      </c>
    </row>
    <row r="23" spans="1:16" ht="25.5" x14ac:dyDescent="0.2">
      <c r="A23" s="129"/>
      <c r="B23" s="93" t="s">
        <v>2419</v>
      </c>
      <c r="C23" s="94">
        <v>21.719335462699998</v>
      </c>
      <c r="D23" s="94">
        <v>44.818130059600001</v>
      </c>
      <c r="E23" s="93" t="s">
        <v>84</v>
      </c>
      <c r="F23" s="93" t="s">
        <v>85</v>
      </c>
      <c r="G23" s="95">
        <v>12553.1099319</v>
      </c>
      <c r="H23" s="95">
        <v>13338.4249382</v>
      </c>
      <c r="I23" s="95">
        <v>785.31500629999937</v>
      </c>
      <c r="J23" s="96">
        <v>6.2559398472593203E-2</v>
      </c>
      <c r="K23" s="95">
        <v>4395.7307547399996</v>
      </c>
      <c r="L23" s="97">
        <v>0.38023979309214645</v>
      </c>
      <c r="M23" s="98">
        <v>85.5</v>
      </c>
      <c r="N23" s="99">
        <v>0.13835906377400001</v>
      </c>
      <c r="O23" s="99">
        <v>3.11556875567E-2</v>
      </c>
      <c r="P23" s="130">
        <v>16566</v>
      </c>
    </row>
    <row r="24" spans="1:16" ht="25.5" x14ac:dyDescent="0.2">
      <c r="A24" s="129"/>
      <c r="B24" s="93" t="s">
        <v>2412</v>
      </c>
      <c r="C24" s="94">
        <v>27.8764947122</v>
      </c>
      <c r="D24" s="94">
        <v>42.513784715299998</v>
      </c>
      <c r="E24" s="93" t="s">
        <v>84</v>
      </c>
      <c r="F24" s="93" t="s">
        <v>8</v>
      </c>
      <c r="G24" s="95">
        <v>12843.305491200001</v>
      </c>
      <c r="H24" s="95">
        <v>13498.779679499999</v>
      </c>
      <c r="I24" s="95">
        <v>655.47418829999879</v>
      </c>
      <c r="J24" s="96">
        <v>5.1036252991811006E-2</v>
      </c>
      <c r="K24" s="95">
        <v>3818.9200834899998</v>
      </c>
      <c r="L24" s="97">
        <v>0.35966052666530979</v>
      </c>
      <c r="M24" s="98">
        <v>87.2</v>
      </c>
      <c r="N24" s="99">
        <v>0.117433390465</v>
      </c>
      <c r="O24" s="99">
        <v>2.0104032224699999E-2</v>
      </c>
      <c r="P24" s="130">
        <v>9771</v>
      </c>
    </row>
    <row r="25" spans="1:16" ht="25.5" customHeight="1" x14ac:dyDescent="0.2">
      <c r="A25" s="129"/>
      <c r="B25" s="93" t="s">
        <v>2414</v>
      </c>
      <c r="C25" s="94">
        <v>25.651172741100002</v>
      </c>
      <c r="D25" s="94">
        <v>40.1036576443</v>
      </c>
      <c r="E25" s="93" t="s">
        <v>84</v>
      </c>
      <c r="F25" s="93" t="s">
        <v>8</v>
      </c>
      <c r="G25" s="95">
        <v>9251.6726498999997</v>
      </c>
      <c r="H25" s="95">
        <v>9391.0511039899993</v>
      </c>
      <c r="I25" s="95">
        <v>139.37845408999965</v>
      </c>
      <c r="J25" s="96">
        <v>1.5065216784502873E-2</v>
      </c>
      <c r="K25" s="95">
        <v>2432.5620837400002</v>
      </c>
      <c r="L25" s="97">
        <v>0.4931769527229739</v>
      </c>
      <c r="M25" s="98">
        <v>83.3</v>
      </c>
      <c r="N25" s="99">
        <v>0.14467190347600001</v>
      </c>
      <c r="O25" s="99">
        <v>3.4080891965399998E-2</v>
      </c>
      <c r="P25" s="130">
        <v>2916</v>
      </c>
    </row>
    <row r="26" spans="1:16" ht="26.25" thickBot="1" x14ac:dyDescent="0.25">
      <c r="A26" s="119"/>
      <c r="B26" s="120" t="s">
        <v>2413</v>
      </c>
      <c r="C26" s="121">
        <v>29.7318612091</v>
      </c>
      <c r="D26" s="121">
        <v>48.701808150200002</v>
      </c>
      <c r="E26" s="120" t="s">
        <v>84</v>
      </c>
      <c r="F26" s="120" t="s">
        <v>8</v>
      </c>
      <c r="G26" s="122">
        <v>4959.7431450399999</v>
      </c>
      <c r="H26" s="122">
        <v>5249.7823314400002</v>
      </c>
      <c r="I26" s="122">
        <v>290.03918640000029</v>
      </c>
      <c r="J26" s="123">
        <v>5.8478670753354334E-2</v>
      </c>
      <c r="K26" s="122">
        <v>1611.41531751</v>
      </c>
      <c r="L26" s="124">
        <v>0.35807618576164474</v>
      </c>
      <c r="M26" s="125">
        <v>88.1</v>
      </c>
      <c r="N26" s="126">
        <v>0.160749254063</v>
      </c>
      <c r="O26" s="126">
        <v>2.82022978436E-2</v>
      </c>
      <c r="P26" s="127">
        <v>9645</v>
      </c>
    </row>
    <row r="27" spans="1:16" ht="25.5" customHeight="1" x14ac:dyDescent="0.2">
      <c r="A27" s="110" t="s">
        <v>2416</v>
      </c>
      <c r="B27" s="111" t="s">
        <v>2420</v>
      </c>
      <c r="C27" s="112">
        <v>22.332964806700002</v>
      </c>
      <c r="D27" s="112">
        <v>40.492953890800003</v>
      </c>
      <c r="E27" s="111" t="s">
        <v>84</v>
      </c>
      <c r="F27" s="111" t="s">
        <v>8</v>
      </c>
      <c r="G27" s="113">
        <v>4453.5136579800001</v>
      </c>
      <c r="H27" s="113">
        <v>4893.07057738</v>
      </c>
      <c r="I27" s="113">
        <v>439.55691939999997</v>
      </c>
      <c r="J27" s="114">
        <v>9.8698904540773708E-2</v>
      </c>
      <c r="K27" s="113">
        <v>1644.18810955</v>
      </c>
      <c r="L27" s="115">
        <v>0.30023970061640315</v>
      </c>
      <c r="M27" s="116">
        <v>91.2</v>
      </c>
      <c r="N27" s="117">
        <v>0.19228388686600001</v>
      </c>
      <c r="O27" s="117">
        <v>3.6595463682399999E-2</v>
      </c>
      <c r="P27" s="118">
        <v>4300</v>
      </c>
    </row>
    <row r="28" spans="1:16" ht="38.25" x14ac:dyDescent="0.2">
      <c r="A28" s="129"/>
      <c r="B28" s="93" t="s">
        <v>2421</v>
      </c>
      <c r="C28" s="94">
        <v>31.206222819400001</v>
      </c>
      <c r="D28" s="94">
        <v>45.245010325999999</v>
      </c>
      <c r="E28" s="93" t="s">
        <v>84</v>
      </c>
      <c r="F28" s="93" t="s">
        <v>8</v>
      </c>
      <c r="G28" s="95">
        <v>897.74838092899995</v>
      </c>
      <c r="H28" s="95">
        <v>1014.87469012</v>
      </c>
      <c r="I28" s="95">
        <v>117.12630919100002</v>
      </c>
      <c r="J28" s="96">
        <v>0.13046674511381065</v>
      </c>
      <c r="K28" s="95">
        <v>444.59105589299998</v>
      </c>
      <c r="L28" s="97">
        <v>0.43975075147694387</v>
      </c>
      <c r="M28" s="98">
        <v>83.4</v>
      </c>
      <c r="N28" s="99">
        <v>0.11053894659999999</v>
      </c>
      <c r="O28" s="99">
        <v>3.6581539830400002E-2</v>
      </c>
      <c r="P28" s="130">
        <v>2633</v>
      </c>
    </row>
    <row r="29" spans="1:16" ht="25.5" customHeight="1" thickBot="1" x14ac:dyDescent="0.25">
      <c r="A29" s="119"/>
      <c r="B29" s="120" t="s">
        <v>2475</v>
      </c>
      <c r="C29" s="121">
        <v>37.124698907800003</v>
      </c>
      <c r="D29" s="121">
        <v>51.535385143799999</v>
      </c>
      <c r="E29" s="120" t="s">
        <v>84</v>
      </c>
      <c r="F29" s="120" t="s">
        <v>648</v>
      </c>
      <c r="G29" s="122">
        <v>553.24353609900004</v>
      </c>
      <c r="H29" s="122">
        <v>613.42027292199998</v>
      </c>
      <c r="I29" s="122">
        <v>60.176736822999942</v>
      </c>
      <c r="J29" s="123">
        <v>0.10877079061296367</v>
      </c>
      <c r="K29" s="122">
        <v>187.44836105799999</v>
      </c>
      <c r="L29" s="124">
        <v>0.20388212716580964</v>
      </c>
      <c r="M29" s="125">
        <v>75</v>
      </c>
      <c r="N29" s="126">
        <v>0.103863516924</v>
      </c>
      <c r="O29" s="128" t="s">
        <v>90</v>
      </c>
      <c r="P29" s="127">
        <v>530</v>
      </c>
    </row>
    <row r="30" spans="1:16" ht="25.5" x14ac:dyDescent="0.2">
      <c r="A30" s="110" t="s">
        <v>2417</v>
      </c>
      <c r="B30" s="111" t="s">
        <v>2422</v>
      </c>
      <c r="C30" s="112">
        <v>18.578165245400001</v>
      </c>
      <c r="D30" s="112">
        <v>41.114821117399998</v>
      </c>
      <c r="E30" s="111" t="s">
        <v>84</v>
      </c>
      <c r="F30" s="111" t="s">
        <v>171</v>
      </c>
      <c r="G30" s="113">
        <v>4461.9393680000003</v>
      </c>
      <c r="H30" s="113">
        <v>4692.2519347799998</v>
      </c>
      <c r="I30" s="113">
        <v>230.31256677999954</v>
      </c>
      <c r="J30" s="114">
        <v>5.1617143978187632E-2</v>
      </c>
      <c r="K30" s="113">
        <v>1477.4769066700001</v>
      </c>
      <c r="L30" s="115">
        <v>0.3071587906835081</v>
      </c>
      <c r="M30" s="116">
        <v>76.599999999999994</v>
      </c>
      <c r="N30" s="117">
        <v>0.18175122418299999</v>
      </c>
      <c r="O30" s="117">
        <v>9.0679975637999996E-2</v>
      </c>
      <c r="P30" s="118">
        <v>502</v>
      </c>
    </row>
    <row r="31" spans="1:16" ht="25.5" customHeight="1" x14ac:dyDescent="0.2">
      <c r="A31" s="129"/>
      <c r="B31" s="93" t="s">
        <v>2424</v>
      </c>
      <c r="C31" s="94">
        <v>17.1724520231</v>
      </c>
      <c r="D31" s="94">
        <v>29.302774321499999</v>
      </c>
      <c r="E31" s="93" t="s">
        <v>84</v>
      </c>
      <c r="F31" s="93" t="s">
        <v>171</v>
      </c>
      <c r="G31" s="95">
        <v>1009.18496089</v>
      </c>
      <c r="H31" s="95">
        <v>1060.0864349599999</v>
      </c>
      <c r="I31" s="95">
        <v>50.901474069999949</v>
      </c>
      <c r="J31" s="96">
        <v>5.0438201164938044E-2</v>
      </c>
      <c r="K31" s="95">
        <v>360.463872799</v>
      </c>
      <c r="L31" s="97">
        <v>0.39776999012218067</v>
      </c>
      <c r="M31" s="98">
        <v>95.8</v>
      </c>
      <c r="N31" s="99">
        <v>0.16772453928600001</v>
      </c>
      <c r="O31" s="99">
        <v>6.7903870284700005E-2</v>
      </c>
      <c r="P31" s="130">
        <v>0</v>
      </c>
    </row>
    <row r="32" spans="1:16" ht="26.25" thickBot="1" x14ac:dyDescent="0.25">
      <c r="A32" s="119"/>
      <c r="B32" s="120" t="s">
        <v>2423</v>
      </c>
      <c r="C32" s="121">
        <v>21.897344918200002</v>
      </c>
      <c r="D32" s="121">
        <v>33.310458927299997</v>
      </c>
      <c r="E32" s="120" t="s">
        <v>84</v>
      </c>
      <c r="F32" s="120" t="s">
        <v>8</v>
      </c>
      <c r="G32" s="122">
        <v>309.69275322300001</v>
      </c>
      <c r="H32" s="122">
        <v>322.54400405799998</v>
      </c>
      <c r="I32" s="122">
        <v>12.851250834999973</v>
      </c>
      <c r="J32" s="123">
        <v>4.1496776082926914E-2</v>
      </c>
      <c r="K32" s="122">
        <v>107.83890099600001</v>
      </c>
      <c r="L32" s="124">
        <v>0.35230341242900998</v>
      </c>
      <c r="M32" s="125">
        <v>94.2</v>
      </c>
      <c r="N32" s="126">
        <v>0.17306353587100001</v>
      </c>
      <c r="O32" s="126">
        <v>5.1282470535799998E-2</v>
      </c>
      <c r="P32" s="127">
        <v>384</v>
      </c>
    </row>
    <row r="33" spans="1:16" ht="25.5" x14ac:dyDescent="0.2">
      <c r="A33" s="110" t="s">
        <v>2418</v>
      </c>
      <c r="B33" s="111" t="s">
        <v>2433</v>
      </c>
      <c r="C33" s="112">
        <v>31.0958944172</v>
      </c>
      <c r="D33" s="112">
        <v>46.613741402800002</v>
      </c>
      <c r="E33" s="111" t="s">
        <v>84</v>
      </c>
      <c r="F33" s="111" t="s">
        <v>8</v>
      </c>
      <c r="G33" s="113">
        <v>7580.8986473100003</v>
      </c>
      <c r="H33" s="113">
        <v>7978.4927657300004</v>
      </c>
      <c r="I33" s="113">
        <v>397.59411842000009</v>
      </c>
      <c r="J33" s="114">
        <v>5.2446832086468012E-2</v>
      </c>
      <c r="K33" s="113">
        <v>2308.8689658799999</v>
      </c>
      <c r="L33" s="115">
        <v>0.26482653056545918</v>
      </c>
      <c r="M33" s="116">
        <v>92</v>
      </c>
      <c r="N33" s="117">
        <v>0.24913650701100001</v>
      </c>
      <c r="O33" s="117">
        <v>5.61746048742E-2</v>
      </c>
      <c r="P33" s="118">
        <v>1126</v>
      </c>
    </row>
    <row r="34" spans="1:16" ht="25.5" x14ac:dyDescent="0.2">
      <c r="A34" s="129"/>
      <c r="B34" s="93" t="s">
        <v>2427</v>
      </c>
      <c r="C34" s="94">
        <v>25.5290187636</v>
      </c>
      <c r="D34" s="94">
        <v>40.689075691900001</v>
      </c>
      <c r="E34" s="93" t="s">
        <v>84</v>
      </c>
      <c r="F34" s="93" t="s">
        <v>8</v>
      </c>
      <c r="G34" s="95">
        <v>6591.9772470999997</v>
      </c>
      <c r="H34" s="95">
        <v>6894.2806912899996</v>
      </c>
      <c r="I34" s="95">
        <v>302.30344418999994</v>
      </c>
      <c r="J34" s="96">
        <v>4.5859297272755596E-2</v>
      </c>
      <c r="K34" s="95">
        <v>2156.4427358100002</v>
      </c>
      <c r="L34" s="97">
        <v>0.36127791314550495</v>
      </c>
      <c r="M34" s="98">
        <v>81.7</v>
      </c>
      <c r="N34" s="99">
        <v>0.174682694384</v>
      </c>
      <c r="O34" s="99">
        <v>8.6031393041099996E-2</v>
      </c>
      <c r="P34" s="130">
        <v>1513</v>
      </c>
    </row>
    <row r="35" spans="1:16" ht="25.5" x14ac:dyDescent="0.2">
      <c r="A35" s="129"/>
      <c r="B35" s="93" t="s">
        <v>2435</v>
      </c>
      <c r="C35" s="94">
        <v>30.243624997200001</v>
      </c>
      <c r="D35" s="94">
        <v>45.3693650811</v>
      </c>
      <c r="E35" s="93" t="s">
        <v>84</v>
      </c>
      <c r="F35" s="93" t="s">
        <v>8</v>
      </c>
      <c r="G35" s="95">
        <v>6286.0662985500003</v>
      </c>
      <c r="H35" s="95">
        <v>6541.6695975700004</v>
      </c>
      <c r="I35" s="95">
        <v>255.60329902000012</v>
      </c>
      <c r="J35" s="96">
        <v>4.0661884059186561E-2</v>
      </c>
      <c r="K35" s="95">
        <v>1730.01923766</v>
      </c>
      <c r="L35" s="97">
        <v>0.29779053186059662</v>
      </c>
      <c r="M35" s="98">
        <v>83.4</v>
      </c>
      <c r="N35" s="99">
        <v>0.19683791024399999</v>
      </c>
      <c r="O35" s="99">
        <v>5.6815007623399999E-2</v>
      </c>
      <c r="P35" s="130">
        <v>3839</v>
      </c>
    </row>
    <row r="36" spans="1:16" ht="25.5" x14ac:dyDescent="0.2">
      <c r="A36" s="129"/>
      <c r="B36" s="93" t="s">
        <v>2429</v>
      </c>
      <c r="C36" s="94">
        <v>31.9461955859</v>
      </c>
      <c r="D36" s="94">
        <v>49.333865876099999</v>
      </c>
      <c r="E36" s="93" t="s">
        <v>84</v>
      </c>
      <c r="F36" s="93" t="s">
        <v>8</v>
      </c>
      <c r="G36" s="95">
        <v>4476.1077266299999</v>
      </c>
      <c r="H36" s="95">
        <v>4687.6694898400001</v>
      </c>
      <c r="I36" s="95">
        <v>211.56176321000021</v>
      </c>
      <c r="J36" s="96">
        <v>4.7264671927206306E-2</v>
      </c>
      <c r="K36" s="95">
        <v>1326.7223473900001</v>
      </c>
      <c r="L36" s="97">
        <v>0.26846806778284965</v>
      </c>
      <c r="M36" s="98">
        <v>84.8</v>
      </c>
      <c r="N36" s="99">
        <v>0.22896296775899999</v>
      </c>
      <c r="O36" s="99">
        <v>6.3046011542699995E-2</v>
      </c>
      <c r="P36" s="130">
        <v>3804</v>
      </c>
    </row>
    <row r="37" spans="1:16" ht="25.5" x14ac:dyDescent="0.2">
      <c r="A37" s="129"/>
      <c r="B37" s="93" t="s">
        <v>2430</v>
      </c>
      <c r="C37" s="94">
        <v>35.480654744799999</v>
      </c>
      <c r="D37" s="94">
        <v>57.695230339600002</v>
      </c>
      <c r="E37" s="93" t="s">
        <v>84</v>
      </c>
      <c r="F37" s="93" t="s">
        <v>8</v>
      </c>
      <c r="G37" s="95">
        <v>4924.0591713499998</v>
      </c>
      <c r="H37" s="95">
        <v>5021.4818974</v>
      </c>
      <c r="I37" s="95">
        <v>97.422726050000165</v>
      </c>
      <c r="J37" s="96">
        <v>1.9785043733195097E-2</v>
      </c>
      <c r="K37" s="95">
        <v>1320.6420692500001</v>
      </c>
      <c r="L37" s="97">
        <v>0.24831616069565815</v>
      </c>
      <c r="M37" s="98">
        <v>85.4</v>
      </c>
      <c r="N37" s="99">
        <v>0.23621910995500001</v>
      </c>
      <c r="O37" s="99">
        <v>5.2612941474600002E-2</v>
      </c>
      <c r="P37" s="130">
        <v>3947</v>
      </c>
    </row>
    <row r="38" spans="1:16" ht="25.5" x14ac:dyDescent="0.2">
      <c r="A38" s="129"/>
      <c r="B38" s="93" t="s">
        <v>2437</v>
      </c>
      <c r="C38" s="94">
        <v>29.768229535900002</v>
      </c>
      <c r="D38" s="94">
        <v>49.350872149899999</v>
      </c>
      <c r="E38" s="93" t="s">
        <v>84</v>
      </c>
      <c r="F38" s="93" t="s">
        <v>8</v>
      </c>
      <c r="G38" s="95">
        <v>3579.5199326400002</v>
      </c>
      <c r="H38" s="95">
        <v>3725.4811140299998</v>
      </c>
      <c r="I38" s="95">
        <v>145.96118138999964</v>
      </c>
      <c r="J38" s="96">
        <v>4.0776747758560189E-2</v>
      </c>
      <c r="K38" s="95">
        <v>1031.5798803099999</v>
      </c>
      <c r="L38" s="97">
        <v>0.27286811662431448</v>
      </c>
      <c r="M38" s="98">
        <v>88.2</v>
      </c>
      <c r="N38" s="99">
        <v>0.21757293674799999</v>
      </c>
      <c r="O38" s="99">
        <v>9.4338836141399998E-2</v>
      </c>
      <c r="P38" s="130">
        <v>1645</v>
      </c>
    </row>
    <row r="39" spans="1:16" ht="25.5" x14ac:dyDescent="0.2">
      <c r="A39" s="129"/>
      <c r="B39" s="93" t="s">
        <v>2425</v>
      </c>
      <c r="C39" s="94">
        <v>37.747682449899997</v>
      </c>
      <c r="D39" s="94">
        <v>62.096459226599997</v>
      </c>
      <c r="E39" s="93" t="s">
        <v>84</v>
      </c>
      <c r="F39" s="93" t="s">
        <v>8</v>
      </c>
      <c r="G39" s="95">
        <v>3243.4377735100002</v>
      </c>
      <c r="H39" s="95">
        <v>3330.54744489</v>
      </c>
      <c r="I39" s="95">
        <v>87.109671379999781</v>
      </c>
      <c r="J39" s="96">
        <v>2.6857204442597024E-2</v>
      </c>
      <c r="K39" s="95">
        <v>829.98714874799998</v>
      </c>
      <c r="L39" s="97">
        <v>0.19509857400813407</v>
      </c>
      <c r="M39" s="98">
        <v>77.2</v>
      </c>
      <c r="N39" s="99">
        <v>0.26976871353600002</v>
      </c>
      <c r="O39" s="99">
        <v>5.9752993380299997E-2</v>
      </c>
      <c r="P39" s="130">
        <v>382</v>
      </c>
    </row>
    <row r="40" spans="1:16" ht="25.5" x14ac:dyDescent="0.2">
      <c r="A40" s="129"/>
      <c r="B40" s="93" t="s">
        <v>2428</v>
      </c>
      <c r="C40" s="94">
        <v>39.960532496399999</v>
      </c>
      <c r="D40" s="94">
        <v>57.785203692700001</v>
      </c>
      <c r="E40" s="93" t="s">
        <v>84</v>
      </c>
      <c r="F40" s="93" t="s">
        <v>8</v>
      </c>
      <c r="G40" s="95">
        <v>1678.59383478</v>
      </c>
      <c r="H40" s="95">
        <v>1764.2290608999999</v>
      </c>
      <c r="I40" s="95">
        <v>85.63522611999997</v>
      </c>
      <c r="J40" s="96">
        <v>5.1016049472875316E-2</v>
      </c>
      <c r="K40" s="95">
        <v>557.83133337200002</v>
      </c>
      <c r="L40" s="97">
        <v>0.34602537457071647</v>
      </c>
      <c r="M40" s="98">
        <v>83.1</v>
      </c>
      <c r="N40" s="99">
        <v>0.14398755110600001</v>
      </c>
      <c r="O40" s="99">
        <v>2.32999183851E-2</v>
      </c>
      <c r="P40" s="130">
        <v>1000</v>
      </c>
    </row>
    <row r="41" spans="1:16" ht="25.5" x14ac:dyDescent="0.2">
      <c r="A41" s="129"/>
      <c r="B41" s="93" t="s">
        <v>2436</v>
      </c>
      <c r="C41" s="94">
        <v>59.1342621294</v>
      </c>
      <c r="D41" s="94">
        <v>92.243478376400006</v>
      </c>
      <c r="E41" s="93" t="s">
        <v>84</v>
      </c>
      <c r="F41" s="93" t="s">
        <v>8</v>
      </c>
      <c r="G41" s="95">
        <v>1949.0148496700001</v>
      </c>
      <c r="H41" s="95">
        <v>1988.08534444</v>
      </c>
      <c r="I41" s="95">
        <v>39.070494769999868</v>
      </c>
      <c r="J41" s="96">
        <v>2.0046278650270487E-2</v>
      </c>
      <c r="K41" s="95">
        <v>528.89139348799995</v>
      </c>
      <c r="L41" s="97">
        <v>0.3235760968443579</v>
      </c>
      <c r="M41" s="98">
        <v>82</v>
      </c>
      <c r="N41" s="99">
        <v>0.187744295974</v>
      </c>
      <c r="O41" s="99">
        <v>4.51967659385E-2</v>
      </c>
      <c r="P41" s="130">
        <v>0</v>
      </c>
    </row>
    <row r="42" spans="1:16" ht="25.5" x14ac:dyDescent="0.2">
      <c r="A42" s="129"/>
      <c r="B42" s="93" t="s">
        <v>2426</v>
      </c>
      <c r="C42" s="94">
        <v>36.536966469500001</v>
      </c>
      <c r="D42" s="94">
        <v>68.926204678199994</v>
      </c>
      <c r="E42" s="93" t="s">
        <v>84</v>
      </c>
      <c r="F42" s="93" t="s">
        <v>8</v>
      </c>
      <c r="G42" s="95">
        <v>1098.2979791</v>
      </c>
      <c r="H42" s="95">
        <v>1133.8820391500001</v>
      </c>
      <c r="I42" s="95">
        <v>35.584060050000062</v>
      </c>
      <c r="J42" s="96">
        <v>3.2399276632703457E-2</v>
      </c>
      <c r="K42" s="95">
        <v>286.79055181500001</v>
      </c>
      <c r="L42" s="97">
        <v>0.27594772258433337</v>
      </c>
      <c r="M42" s="98">
        <v>91.7</v>
      </c>
      <c r="N42" s="99">
        <v>0.186257643005</v>
      </c>
      <c r="O42" s="99">
        <v>6.03658659078E-2</v>
      </c>
      <c r="P42" s="130">
        <v>0</v>
      </c>
    </row>
    <row r="43" spans="1:16" ht="38.25" x14ac:dyDescent="0.2">
      <c r="A43" s="129"/>
      <c r="B43" s="93" t="s">
        <v>2432</v>
      </c>
      <c r="C43" s="94">
        <v>28.971499710300002</v>
      </c>
      <c r="D43" s="94">
        <v>45.9262225437</v>
      </c>
      <c r="E43" s="93" t="s">
        <v>84</v>
      </c>
      <c r="F43" s="93" t="s">
        <v>8</v>
      </c>
      <c r="G43" s="95">
        <v>776.12040120100005</v>
      </c>
      <c r="H43" s="95">
        <v>807.03773028600006</v>
      </c>
      <c r="I43" s="95">
        <v>30.917329085000006</v>
      </c>
      <c r="J43" s="96">
        <v>3.9835738162735168E-2</v>
      </c>
      <c r="K43" s="95">
        <v>222.207006906</v>
      </c>
      <c r="L43" s="97">
        <v>0.34433222230211402</v>
      </c>
      <c r="M43" s="98">
        <v>84.5</v>
      </c>
      <c r="N43" s="99">
        <v>0.21953540827699999</v>
      </c>
      <c r="O43" s="99">
        <v>6.13229282864E-2</v>
      </c>
      <c r="P43" s="130">
        <v>100</v>
      </c>
    </row>
    <row r="44" spans="1:16" ht="25.5" x14ac:dyDescent="0.2">
      <c r="A44" s="129"/>
      <c r="B44" s="93" t="s">
        <v>2431</v>
      </c>
      <c r="C44" s="94">
        <v>33.645969275699997</v>
      </c>
      <c r="D44" s="94">
        <v>52.801750635600001</v>
      </c>
      <c r="E44" s="93" t="s">
        <v>84</v>
      </c>
      <c r="F44" s="93" t="s">
        <v>8</v>
      </c>
      <c r="G44" s="95">
        <v>554.482756795</v>
      </c>
      <c r="H44" s="95">
        <v>606.95127019100005</v>
      </c>
      <c r="I44" s="95">
        <v>52.468513396000048</v>
      </c>
      <c r="J44" s="96">
        <v>9.4626050590421493E-2</v>
      </c>
      <c r="K44" s="95">
        <v>206.843915697</v>
      </c>
      <c r="L44" s="97">
        <v>0.35988660320512911</v>
      </c>
      <c r="M44" s="98">
        <v>76.599999999999994</v>
      </c>
      <c r="N44" s="99">
        <v>0.16719347400199999</v>
      </c>
      <c r="O44" s="99">
        <v>4.6174338221300001E-2</v>
      </c>
      <c r="P44" s="130">
        <v>100</v>
      </c>
    </row>
    <row r="45" spans="1:16" ht="26.25" thickBot="1" x14ac:dyDescent="0.25">
      <c r="A45" s="119"/>
      <c r="B45" s="120" t="s">
        <v>2434</v>
      </c>
      <c r="C45" s="121">
        <v>29.916126678099999</v>
      </c>
      <c r="D45" s="121">
        <v>45.378325656800001</v>
      </c>
      <c r="E45" s="120" t="s">
        <v>84</v>
      </c>
      <c r="F45" s="120" t="s">
        <v>8</v>
      </c>
      <c r="G45" s="122">
        <v>601.13506784200001</v>
      </c>
      <c r="H45" s="122">
        <v>620.55262828599996</v>
      </c>
      <c r="I45" s="122">
        <v>19.417560443999946</v>
      </c>
      <c r="J45" s="123">
        <v>3.2301493429266352E-2</v>
      </c>
      <c r="K45" s="122">
        <v>154.598749782</v>
      </c>
      <c r="L45" s="124">
        <v>0.24029105924847322</v>
      </c>
      <c r="M45" s="125">
        <v>87.3</v>
      </c>
      <c r="N45" s="126">
        <v>0.24137844098899999</v>
      </c>
      <c r="O45" s="126">
        <v>6.3219197572899996E-2</v>
      </c>
      <c r="P45" s="127">
        <v>419</v>
      </c>
    </row>
    <row r="46" spans="1:16" ht="26.25" thickBot="1" x14ac:dyDescent="0.25">
      <c r="A46" s="101" t="s">
        <v>2438</v>
      </c>
      <c r="B46" s="102" t="s">
        <v>2439</v>
      </c>
      <c r="C46" s="103">
        <v>26.038829545199999</v>
      </c>
      <c r="D46" s="103">
        <v>40.576598364299997</v>
      </c>
      <c r="E46" s="102" t="s">
        <v>84</v>
      </c>
      <c r="F46" s="102" t="s">
        <v>8</v>
      </c>
      <c r="G46" s="104">
        <v>422.66223040599999</v>
      </c>
      <c r="H46" s="104">
        <v>448.32102755900002</v>
      </c>
      <c r="I46" s="104">
        <v>25.658797153000023</v>
      </c>
      <c r="J46" s="105">
        <v>6.0707570506957173E-2</v>
      </c>
      <c r="K46" s="104">
        <v>166.12699368200001</v>
      </c>
      <c r="L46" s="106">
        <v>0.35777776105282483</v>
      </c>
      <c r="M46" s="107">
        <v>82.2</v>
      </c>
      <c r="N46" s="108">
        <v>0.13779913285500001</v>
      </c>
      <c r="O46" s="108">
        <v>4.0105627413300003E-2</v>
      </c>
      <c r="P46" s="109">
        <v>9532</v>
      </c>
    </row>
    <row r="47" spans="1:16" ht="25.5" x14ac:dyDescent="0.2">
      <c r="A47" s="110" t="s">
        <v>2440</v>
      </c>
      <c r="B47" s="111" t="s">
        <v>2442</v>
      </c>
      <c r="C47" s="112">
        <v>19.7482871781</v>
      </c>
      <c r="D47" s="112">
        <v>35.630301712200001</v>
      </c>
      <c r="E47" s="111" t="s">
        <v>84</v>
      </c>
      <c r="F47" s="111" t="s">
        <v>8</v>
      </c>
      <c r="G47" s="113">
        <v>1367.5899283799999</v>
      </c>
      <c r="H47" s="113">
        <v>1480.80132665</v>
      </c>
      <c r="I47" s="113">
        <v>113.21139827000002</v>
      </c>
      <c r="J47" s="114">
        <v>8.2781684714588646E-2</v>
      </c>
      <c r="K47" s="113">
        <v>632.07265153799995</v>
      </c>
      <c r="L47" s="115">
        <v>0.45969349193004594</v>
      </c>
      <c r="M47" s="116">
        <v>74.599999999999994</v>
      </c>
      <c r="N47" s="117">
        <v>0.16520812430599999</v>
      </c>
      <c r="O47" s="117">
        <v>4.8254325203700002E-2</v>
      </c>
      <c r="P47" s="118">
        <v>437</v>
      </c>
    </row>
    <row r="48" spans="1:16" ht="38.25" customHeight="1" x14ac:dyDescent="0.2">
      <c r="A48" s="129"/>
      <c r="B48" s="93" t="s">
        <v>2441</v>
      </c>
      <c r="C48" s="94">
        <v>20.997234911500001</v>
      </c>
      <c r="D48" s="94">
        <v>34.5845795193</v>
      </c>
      <c r="E48" s="93" t="s">
        <v>84</v>
      </c>
      <c r="F48" s="93" t="s">
        <v>8</v>
      </c>
      <c r="G48" s="95">
        <v>791.702265979</v>
      </c>
      <c r="H48" s="95">
        <v>838.00874149000003</v>
      </c>
      <c r="I48" s="95">
        <v>46.306475511000031</v>
      </c>
      <c r="J48" s="96">
        <v>5.8489759977810037E-2</v>
      </c>
      <c r="K48" s="95">
        <v>306.77351979399998</v>
      </c>
      <c r="L48" s="97">
        <v>0.4168333421135702</v>
      </c>
      <c r="M48" s="98">
        <v>87.3</v>
      </c>
      <c r="N48" s="99">
        <v>0.16995294166700001</v>
      </c>
      <c r="O48" s="99">
        <v>5.8037056118600001E-2</v>
      </c>
      <c r="P48" s="130">
        <v>1008</v>
      </c>
    </row>
    <row r="49" spans="1:16" ht="38.25" customHeight="1" thickBot="1" x14ac:dyDescent="0.25">
      <c r="A49" s="119"/>
      <c r="B49" s="120" t="s">
        <v>2444</v>
      </c>
      <c r="C49" s="121">
        <v>21.5697325089</v>
      </c>
      <c r="D49" s="121">
        <v>55.899056188499998</v>
      </c>
      <c r="E49" s="120" t="s">
        <v>84</v>
      </c>
      <c r="F49" s="120" t="s">
        <v>8</v>
      </c>
      <c r="G49" s="122">
        <v>534.34141218299999</v>
      </c>
      <c r="H49" s="122">
        <v>553.00745016600001</v>
      </c>
      <c r="I49" s="122">
        <v>18.666037983000024</v>
      </c>
      <c r="J49" s="123">
        <v>3.4932793074640679E-2</v>
      </c>
      <c r="K49" s="122">
        <v>174.354033923</v>
      </c>
      <c r="L49" s="124">
        <v>0.27417655350540349</v>
      </c>
      <c r="M49" s="125">
        <v>76.400000000000006</v>
      </c>
      <c r="N49" s="126">
        <v>0.16015372545000001</v>
      </c>
      <c r="O49" s="126">
        <v>0.104396554492</v>
      </c>
      <c r="P49" s="127">
        <v>25</v>
      </c>
    </row>
    <row r="50" spans="1:16" ht="26.25" thickBot="1" x14ac:dyDescent="0.25">
      <c r="A50" s="101" t="s">
        <v>2443</v>
      </c>
      <c r="B50" s="102" t="s">
        <v>2445</v>
      </c>
      <c r="C50" s="103">
        <v>28.496495057699999</v>
      </c>
      <c r="D50" s="103">
        <v>41.142855800200003</v>
      </c>
      <c r="E50" s="102" t="s">
        <v>84</v>
      </c>
      <c r="F50" s="102" t="s">
        <v>8</v>
      </c>
      <c r="G50" s="104">
        <v>264.305981239</v>
      </c>
      <c r="H50" s="104">
        <v>291.949906591</v>
      </c>
      <c r="I50" s="104">
        <v>27.643925351999997</v>
      </c>
      <c r="J50" s="105">
        <v>0.10459061585520019</v>
      </c>
      <c r="K50" s="104">
        <v>136.18300341200001</v>
      </c>
      <c r="L50" s="106">
        <v>0.37612666904833747</v>
      </c>
      <c r="M50" s="107">
        <v>86.6</v>
      </c>
      <c r="N50" s="108">
        <v>0.116153206843</v>
      </c>
      <c r="O50" s="108">
        <v>6.9037989714400005E-2</v>
      </c>
      <c r="P50" s="109">
        <v>313</v>
      </c>
    </row>
    <row r="51" spans="1:16" ht="38.25" customHeight="1" x14ac:dyDescent="0.2">
      <c r="A51" s="110" t="s">
        <v>2378</v>
      </c>
      <c r="B51" s="111" t="s">
        <v>2446</v>
      </c>
      <c r="C51" s="112">
        <v>16.645508053699999</v>
      </c>
      <c r="D51" s="112">
        <v>30.962113478399999</v>
      </c>
      <c r="E51" s="111" t="s">
        <v>84</v>
      </c>
      <c r="F51" s="111" t="s">
        <v>8</v>
      </c>
      <c r="G51" s="113">
        <v>2336.2161269899998</v>
      </c>
      <c r="H51" s="113">
        <v>2425.2320374400001</v>
      </c>
      <c r="I51" s="113">
        <v>89.01591045000032</v>
      </c>
      <c r="J51" s="114">
        <v>3.8102600791772273E-2</v>
      </c>
      <c r="K51" s="113">
        <v>1058.06473383</v>
      </c>
      <c r="L51" s="115">
        <v>0.50866214164386536</v>
      </c>
      <c r="M51" s="116">
        <v>90.4</v>
      </c>
      <c r="N51" s="117">
        <v>0.103292764085</v>
      </c>
      <c r="O51" s="117">
        <v>3.0005972292499999E-2</v>
      </c>
      <c r="P51" s="118">
        <v>18</v>
      </c>
    </row>
    <row r="52" spans="1:16" ht="51" customHeight="1" thickBot="1" x14ac:dyDescent="0.25">
      <c r="A52" s="119"/>
      <c r="B52" s="120" t="s">
        <v>2448</v>
      </c>
      <c r="C52" s="121">
        <v>17.561587899399999</v>
      </c>
      <c r="D52" s="121">
        <v>26.995133588200002</v>
      </c>
      <c r="E52" s="120" t="s">
        <v>84</v>
      </c>
      <c r="F52" s="120" t="s">
        <v>85</v>
      </c>
      <c r="G52" s="122">
        <v>436.26600094700001</v>
      </c>
      <c r="H52" s="122">
        <v>460.319279585</v>
      </c>
      <c r="I52" s="122">
        <v>24.053278637999995</v>
      </c>
      <c r="J52" s="123">
        <v>5.5134433088500336E-2</v>
      </c>
      <c r="K52" s="122">
        <v>227.76650572099999</v>
      </c>
      <c r="L52" s="124">
        <v>0.3964873719647361</v>
      </c>
      <c r="M52" s="125">
        <v>94.2</v>
      </c>
      <c r="N52" s="126">
        <v>0.14802636009</v>
      </c>
      <c r="O52" s="126">
        <v>3.9490094644400002E-2</v>
      </c>
      <c r="P52" s="127">
        <v>19</v>
      </c>
    </row>
    <row r="53" spans="1:16" ht="51" customHeight="1" thickBot="1" x14ac:dyDescent="0.25">
      <c r="A53" s="101" t="s">
        <v>2447</v>
      </c>
      <c r="B53" s="102" t="s">
        <v>2449</v>
      </c>
      <c r="C53" s="103">
        <v>16.4150490864</v>
      </c>
      <c r="D53" s="103">
        <v>33.594433847600001</v>
      </c>
      <c r="E53" s="102" t="s">
        <v>84</v>
      </c>
      <c r="F53" s="102" t="s">
        <v>8</v>
      </c>
      <c r="G53" s="104">
        <v>2754.5414877799999</v>
      </c>
      <c r="H53" s="104">
        <v>2877.59074156</v>
      </c>
      <c r="I53" s="104">
        <v>123.04925378000007</v>
      </c>
      <c r="J53" s="105">
        <v>4.4671410587164763E-2</v>
      </c>
      <c r="K53" s="104">
        <v>705.59268074800002</v>
      </c>
      <c r="L53" s="106">
        <v>0.31811898154966578</v>
      </c>
      <c r="M53" s="107">
        <v>92.5</v>
      </c>
      <c r="N53" s="108">
        <v>0.203291499067</v>
      </c>
      <c r="O53" s="108">
        <v>6.02484660002E-2</v>
      </c>
      <c r="P53" s="109">
        <v>920</v>
      </c>
    </row>
    <row r="54" spans="1:16" ht="51" customHeight="1" thickBot="1" x14ac:dyDescent="0.25">
      <c r="A54" s="101" t="s">
        <v>2450</v>
      </c>
      <c r="B54" s="102" t="s">
        <v>2451</v>
      </c>
      <c r="C54" s="103">
        <v>19.359080690599999</v>
      </c>
      <c r="D54" s="103">
        <v>23.261990669100001</v>
      </c>
      <c r="E54" s="102" t="s">
        <v>84</v>
      </c>
      <c r="F54" s="102" t="s">
        <v>317</v>
      </c>
      <c r="G54" s="104">
        <v>1930.1814935299999</v>
      </c>
      <c r="H54" s="104">
        <v>1969.10088572</v>
      </c>
      <c r="I54" s="104">
        <v>38.919392190000053</v>
      </c>
      <c r="J54" s="105">
        <v>2.0163592035494327E-2</v>
      </c>
      <c r="K54" s="104">
        <v>631.77082745300004</v>
      </c>
      <c r="L54" s="106">
        <v>0.23537134488006076</v>
      </c>
      <c r="M54" s="107">
        <v>78.2</v>
      </c>
      <c r="N54" s="108">
        <v>0.147203950252</v>
      </c>
      <c r="O54" s="108">
        <v>2.8811124413099999E-2</v>
      </c>
      <c r="P54" s="109">
        <v>5463</v>
      </c>
    </row>
    <row r="55" spans="1:16" ht="51" customHeight="1" x14ac:dyDescent="0.2">
      <c r="A55" s="110" t="s">
        <v>2452</v>
      </c>
      <c r="B55" s="111" t="s">
        <v>2456</v>
      </c>
      <c r="C55" s="112">
        <v>24.1043866411</v>
      </c>
      <c r="D55" s="112">
        <v>27.901253205</v>
      </c>
      <c r="E55" s="111" t="s">
        <v>84</v>
      </c>
      <c r="F55" s="111" t="s">
        <v>8</v>
      </c>
      <c r="G55" s="113">
        <v>36018.671500800003</v>
      </c>
      <c r="H55" s="113">
        <v>37540.062991600003</v>
      </c>
      <c r="I55" s="113">
        <v>1521.3914908000006</v>
      </c>
      <c r="J55" s="114">
        <v>4.2238967385740733E-2</v>
      </c>
      <c r="K55" s="113">
        <v>11608.565405699999</v>
      </c>
      <c r="L55" s="115">
        <v>0.22859137205191118</v>
      </c>
      <c r="M55" s="116">
        <v>82.3</v>
      </c>
      <c r="N55" s="117">
        <v>0.162911910045</v>
      </c>
      <c r="O55" s="117">
        <v>4.4765471741999997E-2</v>
      </c>
      <c r="P55" s="118">
        <v>1717</v>
      </c>
    </row>
    <row r="56" spans="1:16" ht="51" customHeight="1" x14ac:dyDescent="0.2">
      <c r="A56" s="129"/>
      <c r="B56" s="93" t="s">
        <v>2458</v>
      </c>
      <c r="C56" s="94">
        <v>22.646947574799999</v>
      </c>
      <c r="D56" s="94">
        <v>28.137052281900001</v>
      </c>
      <c r="E56" s="93" t="s">
        <v>84</v>
      </c>
      <c r="F56" s="93" t="s">
        <v>8</v>
      </c>
      <c r="G56" s="95">
        <v>27839.611575300001</v>
      </c>
      <c r="H56" s="95">
        <v>29025.592236600001</v>
      </c>
      <c r="I56" s="95">
        <v>1185.9806613000001</v>
      </c>
      <c r="J56" s="96">
        <v>4.2600474438811195E-2</v>
      </c>
      <c r="K56" s="95">
        <v>8648.8201634800007</v>
      </c>
      <c r="L56" s="97">
        <v>0.22063482117005292</v>
      </c>
      <c r="M56" s="98">
        <v>84.9</v>
      </c>
      <c r="N56" s="99">
        <v>0.163402370657</v>
      </c>
      <c r="O56" s="99">
        <v>4.8983474244399999E-2</v>
      </c>
      <c r="P56" s="130">
        <v>5174</v>
      </c>
    </row>
    <row r="57" spans="1:16" ht="51" customHeight="1" x14ac:dyDescent="0.2">
      <c r="A57" s="129"/>
      <c r="B57" s="93" t="s">
        <v>2457</v>
      </c>
      <c r="C57" s="94">
        <v>23.5829231142</v>
      </c>
      <c r="D57" s="94">
        <v>27.901353947299999</v>
      </c>
      <c r="E57" s="93" t="s">
        <v>84</v>
      </c>
      <c r="F57" s="93" t="s">
        <v>8</v>
      </c>
      <c r="G57" s="95">
        <v>16328.696580399999</v>
      </c>
      <c r="H57" s="95">
        <v>17001.718330600001</v>
      </c>
      <c r="I57" s="95">
        <v>673.02175020000141</v>
      </c>
      <c r="J57" s="96">
        <v>4.1217114108658061E-2</v>
      </c>
      <c r="K57" s="95">
        <v>5239.4895923499998</v>
      </c>
      <c r="L57" s="97">
        <v>0.22816575809158424</v>
      </c>
      <c r="M57" s="98">
        <v>84.5</v>
      </c>
      <c r="N57" s="99">
        <v>0.16261264822499999</v>
      </c>
      <c r="O57" s="99">
        <v>4.4639330318500002E-2</v>
      </c>
      <c r="P57" s="130">
        <v>2096</v>
      </c>
    </row>
    <row r="58" spans="1:16" ht="51" customHeight="1" x14ac:dyDescent="0.2">
      <c r="A58" s="129"/>
      <c r="B58" s="93" t="s">
        <v>2455</v>
      </c>
      <c r="C58" s="94">
        <v>21.512658740500001</v>
      </c>
      <c r="D58" s="94">
        <v>27.328937988500002</v>
      </c>
      <c r="E58" s="93" t="s">
        <v>84</v>
      </c>
      <c r="F58" s="93" t="s">
        <v>8</v>
      </c>
      <c r="G58" s="95">
        <v>4137.7055102000004</v>
      </c>
      <c r="H58" s="95">
        <v>4293.1341897399998</v>
      </c>
      <c r="I58" s="95">
        <v>155.42867953999939</v>
      </c>
      <c r="J58" s="96">
        <v>3.7563978189565882E-2</v>
      </c>
      <c r="K58" s="95">
        <v>1711.86677138</v>
      </c>
      <c r="L58" s="97">
        <v>0.33036156122118365</v>
      </c>
      <c r="M58" s="98">
        <v>82.5</v>
      </c>
      <c r="N58" s="99">
        <v>0.120837622583</v>
      </c>
      <c r="O58" s="99">
        <v>3.28379728427E-2</v>
      </c>
      <c r="P58" s="130">
        <v>2908</v>
      </c>
    </row>
    <row r="59" spans="1:16" ht="51" customHeight="1" x14ac:dyDescent="0.2">
      <c r="A59" s="129"/>
      <c r="B59" s="93" t="s">
        <v>2459</v>
      </c>
      <c r="C59" s="94">
        <v>24.586307612100001</v>
      </c>
      <c r="D59" s="94">
        <v>28.0871848892</v>
      </c>
      <c r="E59" s="93" t="s">
        <v>84</v>
      </c>
      <c r="F59" s="93" t="s">
        <v>8</v>
      </c>
      <c r="G59" s="95">
        <v>4170.9985422700001</v>
      </c>
      <c r="H59" s="95">
        <v>4345.18500064</v>
      </c>
      <c r="I59" s="95">
        <v>174.18645836999985</v>
      </c>
      <c r="J59" s="96">
        <v>4.1761332833073019E-2</v>
      </c>
      <c r="K59" s="95">
        <v>1374.96043031</v>
      </c>
      <c r="L59" s="97">
        <v>0.2307496682527754</v>
      </c>
      <c r="M59" s="98">
        <v>83.7</v>
      </c>
      <c r="N59" s="99">
        <v>0.17035957079</v>
      </c>
      <c r="O59" s="99">
        <v>3.6937373955399998E-2</v>
      </c>
      <c r="P59" s="130">
        <v>625</v>
      </c>
    </row>
    <row r="60" spans="1:16" ht="51" customHeight="1" x14ac:dyDescent="0.2">
      <c r="A60" s="129"/>
      <c r="B60" s="93" t="s">
        <v>2461</v>
      </c>
      <c r="C60" s="94">
        <v>21.609348112799999</v>
      </c>
      <c r="D60" s="94">
        <v>27.607423117</v>
      </c>
      <c r="E60" s="93" t="s">
        <v>84</v>
      </c>
      <c r="F60" s="93" t="s">
        <v>8</v>
      </c>
      <c r="G60" s="95">
        <v>3712.4044213000002</v>
      </c>
      <c r="H60" s="95">
        <v>3856.5274983499999</v>
      </c>
      <c r="I60" s="95">
        <v>144.12307704999967</v>
      </c>
      <c r="J60" s="96">
        <v>3.8822030332441804E-2</v>
      </c>
      <c r="K60" s="95">
        <v>1209.0240069900001</v>
      </c>
      <c r="L60" s="97">
        <v>0.23212301822146594</v>
      </c>
      <c r="M60" s="98">
        <v>81.8</v>
      </c>
      <c r="N60" s="99">
        <v>0.170157568446</v>
      </c>
      <c r="O60" s="99">
        <v>3.6962611995300002E-2</v>
      </c>
      <c r="P60" s="130">
        <v>625</v>
      </c>
    </row>
    <row r="61" spans="1:16" ht="51" customHeight="1" thickBot="1" x14ac:dyDescent="0.25">
      <c r="A61" s="119"/>
      <c r="B61" s="120" t="s">
        <v>2460</v>
      </c>
      <c r="C61" s="121">
        <v>24.376751063699999</v>
      </c>
      <c r="D61" s="121">
        <v>27.8291356712</v>
      </c>
      <c r="E61" s="120" t="s">
        <v>84</v>
      </c>
      <c r="F61" s="120" t="s">
        <v>8</v>
      </c>
      <c r="G61" s="122">
        <v>1831.5207751600001</v>
      </c>
      <c r="H61" s="122">
        <v>1906.0387859499999</v>
      </c>
      <c r="I61" s="122">
        <v>74.518010789999835</v>
      </c>
      <c r="J61" s="123">
        <v>4.0686413062112278E-2</v>
      </c>
      <c r="K61" s="122">
        <v>601.60513617200002</v>
      </c>
      <c r="L61" s="124">
        <v>0.22604427014994707</v>
      </c>
      <c r="M61" s="125">
        <v>84.2</v>
      </c>
      <c r="N61" s="126">
        <v>0.17098428268800001</v>
      </c>
      <c r="O61" s="126">
        <v>3.6879967652400002E-2</v>
      </c>
      <c r="P61" s="127">
        <v>625</v>
      </c>
    </row>
    <row r="62" spans="1:16" ht="26.25" thickBot="1" x14ac:dyDescent="0.25">
      <c r="A62" s="101" t="s">
        <v>2453</v>
      </c>
      <c r="B62" s="102" t="s">
        <v>2462</v>
      </c>
      <c r="C62" s="103">
        <v>21.7881734065</v>
      </c>
      <c r="D62" s="103">
        <v>31.1321714356</v>
      </c>
      <c r="E62" s="102" t="s">
        <v>84</v>
      </c>
      <c r="F62" s="102" t="s">
        <v>8</v>
      </c>
      <c r="G62" s="104">
        <v>526.19406688699996</v>
      </c>
      <c r="H62" s="104">
        <v>546.17592401100001</v>
      </c>
      <c r="I62" s="104">
        <v>19.981857124000044</v>
      </c>
      <c r="J62" s="105">
        <v>3.7974310965180724E-2</v>
      </c>
      <c r="K62" s="104">
        <v>208.60909375200001</v>
      </c>
      <c r="L62" s="106">
        <v>0.46112313207565786</v>
      </c>
      <c r="M62" s="107">
        <v>81.3</v>
      </c>
      <c r="N62" s="108">
        <v>0.155286219324</v>
      </c>
      <c r="O62" s="108">
        <v>5.5518050999799999E-2</v>
      </c>
      <c r="P62" s="109">
        <v>2003</v>
      </c>
    </row>
    <row r="63" spans="1:16" ht="39" thickBot="1" x14ac:dyDescent="0.25">
      <c r="A63" s="101" t="s">
        <v>2454</v>
      </c>
      <c r="B63" s="102" t="s">
        <v>2463</v>
      </c>
      <c r="C63" s="103">
        <v>16.546119788799999</v>
      </c>
      <c r="D63" s="103">
        <v>27.319539372099999</v>
      </c>
      <c r="E63" s="102" t="s">
        <v>84</v>
      </c>
      <c r="F63" s="102" t="s">
        <v>8</v>
      </c>
      <c r="G63" s="104">
        <v>9514.4118099000007</v>
      </c>
      <c r="H63" s="104">
        <v>9882.6316008899994</v>
      </c>
      <c r="I63" s="104">
        <v>368.21979098999873</v>
      </c>
      <c r="J63" s="105">
        <v>3.8701266914561779E-2</v>
      </c>
      <c r="K63" s="104">
        <v>3862.1975843499999</v>
      </c>
      <c r="L63" s="106">
        <v>0.52734437012132651</v>
      </c>
      <c r="M63" s="107">
        <v>90</v>
      </c>
      <c r="N63" s="108">
        <v>0.13874882408600001</v>
      </c>
      <c r="O63" s="108">
        <v>5.6403368787000002E-2</v>
      </c>
      <c r="P63" s="109">
        <v>2985</v>
      </c>
    </row>
    <row r="64" spans="1:16" ht="39" thickBot="1" x14ac:dyDescent="0.25">
      <c r="A64" s="101" t="s">
        <v>2383</v>
      </c>
      <c r="B64" s="102" t="s">
        <v>2464</v>
      </c>
      <c r="C64" s="103">
        <v>26.4979012123</v>
      </c>
      <c r="D64" s="103">
        <v>36.347929536800002</v>
      </c>
      <c r="E64" s="102" t="s">
        <v>84</v>
      </c>
      <c r="F64" s="102" t="s">
        <v>8</v>
      </c>
      <c r="G64" s="104">
        <v>63844.085269499999</v>
      </c>
      <c r="H64" s="104">
        <v>66920.343703299994</v>
      </c>
      <c r="I64" s="104">
        <v>3076.2584337999942</v>
      </c>
      <c r="J64" s="105">
        <v>4.8183922141172938E-2</v>
      </c>
      <c r="K64" s="104">
        <v>16230.459020300001</v>
      </c>
      <c r="L64" s="106">
        <v>0.2653722730522613</v>
      </c>
      <c r="M64" s="107">
        <v>85.3</v>
      </c>
      <c r="N64" s="108">
        <v>0.18867591534200001</v>
      </c>
      <c r="O64" s="108">
        <v>4.5408505438199999E-2</v>
      </c>
      <c r="P64" s="109">
        <v>32806</v>
      </c>
    </row>
    <row r="65" spans="1:16" ht="39" thickBot="1" x14ac:dyDescent="0.25">
      <c r="A65" s="101" t="s">
        <v>2465</v>
      </c>
      <c r="B65" s="102" t="s">
        <v>2466</v>
      </c>
      <c r="C65" s="103">
        <v>20.958461931900001</v>
      </c>
      <c r="D65" s="103">
        <v>28.098807281799999</v>
      </c>
      <c r="E65" s="102" t="s">
        <v>84</v>
      </c>
      <c r="F65" s="102" t="s">
        <v>8</v>
      </c>
      <c r="G65" s="104">
        <v>739.45583496899997</v>
      </c>
      <c r="H65" s="104">
        <v>795.63358511399997</v>
      </c>
      <c r="I65" s="104">
        <v>56.177750145000005</v>
      </c>
      <c r="J65" s="105">
        <v>7.5971745016191708E-2</v>
      </c>
      <c r="K65" s="104">
        <v>223.26687847299999</v>
      </c>
      <c r="L65" s="106">
        <v>0.27299827546068722</v>
      </c>
      <c r="M65" s="107">
        <v>91.7</v>
      </c>
      <c r="N65" s="108">
        <v>0.131089321826</v>
      </c>
      <c r="O65" s="108">
        <v>5.0754342994699997E-2</v>
      </c>
      <c r="P65" s="109">
        <v>960</v>
      </c>
    </row>
    <row r="66" spans="1:16" ht="26.25" thickBot="1" x14ac:dyDescent="0.25">
      <c r="A66" s="101" t="s">
        <v>2467</v>
      </c>
      <c r="B66" s="102" t="s">
        <v>2469</v>
      </c>
      <c r="C66" s="103">
        <v>17.468201017399998</v>
      </c>
      <c r="D66" s="103">
        <v>28.581342070600002</v>
      </c>
      <c r="E66" s="102" t="s">
        <v>84</v>
      </c>
      <c r="F66" s="102" t="s">
        <v>85</v>
      </c>
      <c r="G66" s="104">
        <v>17403.761437699999</v>
      </c>
      <c r="H66" s="104">
        <v>18578.489759100001</v>
      </c>
      <c r="I66" s="104">
        <v>1174.7283214000017</v>
      </c>
      <c r="J66" s="105">
        <v>6.7498530453037997E-2</v>
      </c>
      <c r="K66" s="104">
        <v>7313.8458379000003</v>
      </c>
      <c r="L66" s="106">
        <v>0.28818670686313708</v>
      </c>
      <c r="M66" s="107">
        <v>92.8</v>
      </c>
      <c r="N66" s="108">
        <v>0.13083017461400001</v>
      </c>
      <c r="O66" s="108">
        <v>4.45283789869E-2</v>
      </c>
      <c r="P66" s="109">
        <v>24</v>
      </c>
    </row>
    <row r="67" spans="1:16" ht="39" thickBot="1" x14ac:dyDescent="0.25">
      <c r="A67" s="101" t="s">
        <v>2468</v>
      </c>
      <c r="B67" s="102" t="s">
        <v>2470</v>
      </c>
      <c r="C67" s="103">
        <v>16.885392034300001</v>
      </c>
      <c r="D67" s="103">
        <v>36.3148999657</v>
      </c>
      <c r="E67" s="102" t="s">
        <v>84</v>
      </c>
      <c r="F67" s="102" t="s">
        <v>85</v>
      </c>
      <c r="G67" s="104">
        <v>8392.2240476099996</v>
      </c>
      <c r="H67" s="104">
        <v>8679.8810737200001</v>
      </c>
      <c r="I67" s="104">
        <v>287.65702611000052</v>
      </c>
      <c r="J67" s="105">
        <v>3.427661421788681E-2</v>
      </c>
      <c r="K67" s="104">
        <v>3411.5216707300001</v>
      </c>
      <c r="L67" s="106">
        <v>0.38090699919199361</v>
      </c>
      <c r="M67" s="107">
        <v>93.5</v>
      </c>
      <c r="N67" s="108">
        <v>0.19079497375500001</v>
      </c>
      <c r="O67" s="108">
        <v>5.6516318549900003E-2</v>
      </c>
      <c r="P67" s="109">
        <v>294</v>
      </c>
    </row>
    <row r="68" spans="1:16" ht="26.25" thickBot="1" x14ac:dyDescent="0.25">
      <c r="A68" s="101" t="s">
        <v>2471</v>
      </c>
      <c r="B68" s="102" t="s">
        <v>2472</v>
      </c>
      <c r="C68" s="103">
        <v>33.018110960900003</v>
      </c>
      <c r="D68" s="103">
        <v>57.706987099700001</v>
      </c>
      <c r="E68" s="102" t="s">
        <v>84</v>
      </c>
      <c r="F68" s="102" t="s">
        <v>85</v>
      </c>
      <c r="G68" s="104">
        <v>2899.1614224199998</v>
      </c>
      <c r="H68" s="104">
        <v>3002.96109759</v>
      </c>
      <c r="I68" s="104">
        <v>103.79967517000023</v>
      </c>
      <c r="J68" s="105">
        <v>3.5803344500685355E-2</v>
      </c>
      <c r="K68" s="104">
        <v>1243.33815282</v>
      </c>
      <c r="L68" s="106">
        <v>0.46790279778441368</v>
      </c>
      <c r="M68" s="107">
        <v>85.4</v>
      </c>
      <c r="N68" s="108">
        <v>0.18566760448799999</v>
      </c>
      <c r="O68" s="108">
        <v>5.53442025623E-2</v>
      </c>
      <c r="P68" s="109">
        <v>0</v>
      </c>
    </row>
  </sheetData>
  <sortState xmlns:xlrd2="http://schemas.microsoft.com/office/spreadsheetml/2017/richdata2" ref="A4:P68">
    <sortCondition descending="1" ref="K4:K68"/>
  </sortState>
  <mergeCells count="10">
    <mergeCell ref="A51:A52"/>
    <mergeCell ref="A55:A61"/>
    <mergeCell ref="A1:P1"/>
    <mergeCell ref="A12:A20"/>
    <mergeCell ref="A21:A26"/>
    <mergeCell ref="A30:A32"/>
    <mergeCell ref="A33:A45"/>
    <mergeCell ref="A47:A49"/>
    <mergeCell ref="A4:A11"/>
    <mergeCell ref="A27:A2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Base Occupation Data</vt:lpstr>
      <vt:lpstr>HS or equiv</vt:lpstr>
      <vt:lpstr>PS Nondegree</vt:lpstr>
      <vt:lpstr>Associates</vt:lpstr>
      <vt:lpstr>Bachelors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Drexell Owusu</dc:creator>
  <cp:lastModifiedBy>Drexell Owusu</cp:lastModifiedBy>
  <dcterms:created xsi:type="dcterms:W3CDTF">2021-03-04T05:10:42Z</dcterms:created>
  <dcterms:modified xsi:type="dcterms:W3CDTF">2021-03-04T07:37:43Z</dcterms:modified>
</cp:coreProperties>
</file>